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30"/>
  <workbookPr/>
  <mc:AlternateContent xmlns:mc="http://schemas.openxmlformats.org/markup-compatibility/2006">
    <mc:Choice Requires="x15">
      <x15ac:absPath xmlns:x15ac="http://schemas.microsoft.com/office/spreadsheetml/2010/11/ac" url="/Users/chasesiegel/Desktop/Comp_Sci/Capstone/Dynasty/data/Bakery/TE/"/>
    </mc:Choice>
  </mc:AlternateContent>
  <xr:revisionPtr revIDLastSave="0" documentId="13_ncr:1_{6672540C-A14D-2B4D-8967-487D7C5D9941}" xr6:coauthVersionLast="47" xr6:coauthVersionMax="47" xr10:uidLastSave="{00000000-0000-0000-0000-000000000000}"/>
  <bookViews>
    <workbookView xWindow="-120" yWindow="760" windowWidth="38640" windowHeight="20580" tabRatio="801" activeTab="1" xr2:uid="{00000000-000D-0000-FFFF-FFFF00000000}"/>
  </bookViews>
  <sheets>
    <sheet name="Legend" sheetId="1" r:id="rId1"/>
    <sheet name="Overall" sheetId="2" r:id="rId2"/>
    <sheet name="Report Card" sheetId="3" r:id="rId3"/>
    <sheet name="Similarity" sheetId="4" state="hidden" r:id="rId4"/>
    <sheet name="Graphic Template" sheetId="5" state="hidden" r:id="rId5"/>
    <sheet name="2015" sheetId="21" r:id="rId6"/>
    <sheet name="2016" sheetId="20" r:id="rId7"/>
    <sheet name="2017" sheetId="6" r:id="rId8"/>
    <sheet name="2018" sheetId="7" r:id="rId9"/>
    <sheet name="2019" sheetId="8" r:id="rId10"/>
    <sheet name="2020" sheetId="9" r:id="rId11"/>
    <sheet name="2021" sheetId="10" r:id="rId12"/>
    <sheet name="2022" sheetId="11" r:id="rId13"/>
    <sheet name="2023" sheetId="12" r:id="rId14"/>
    <sheet name="Metric Grades" sheetId="13" state="hidden" r:id="rId15"/>
    <sheet name="2024" sheetId="14" r:id="rId16"/>
    <sheet name="2025" sheetId="15" r:id="rId17"/>
    <sheet name="2026-WIP" sheetId="16" r:id="rId18"/>
    <sheet name="Thresholds" sheetId="18" state="hidden" r:id="rId19"/>
    <sheet name="Hit Rates" sheetId="19" state="hidden" r:id="rId20"/>
  </sheets>
  <definedNames>
    <definedName name="_xlnm._FilterDatabase" localSheetId="5" hidden="1">'2015'!$A$2:$CZ$2</definedName>
    <definedName name="_xlnm._FilterDatabase" localSheetId="6" hidden="1">'2016'!$A$2:$CZ$2</definedName>
    <definedName name="_xlnm._FilterDatabase" localSheetId="7" hidden="1">'2017'!$A$2:$CZ$2</definedName>
    <definedName name="_xlnm._FilterDatabase" localSheetId="8" hidden="1">'2018'!$A$2:$CZ$2</definedName>
    <definedName name="_xlnm._FilterDatabase" localSheetId="9" hidden="1">'2019'!$A$2:$CZ$2</definedName>
    <definedName name="_xlnm._FilterDatabase" localSheetId="10" hidden="1">'2020'!$A$2:$CZ$2</definedName>
    <definedName name="_xlnm._FilterDatabase" localSheetId="11" hidden="1">'2021'!$A$2:$CZ$2</definedName>
    <definedName name="_xlnm._FilterDatabase" localSheetId="12" hidden="1">'2022'!$A$2:$CZ$2</definedName>
    <definedName name="_xlnm._FilterDatabase" localSheetId="13" hidden="1">'2023'!$A$2:$CZ$2</definedName>
    <definedName name="_xlnm._FilterDatabase" localSheetId="15" hidden="1">'2024'!$A$2:$CZ$2</definedName>
    <definedName name="_xlnm._FilterDatabase" localSheetId="16" hidden="1">'2025'!$A$2:$CZ$26</definedName>
    <definedName name="_xlnm._FilterDatabase" localSheetId="17" hidden="1">'2026-WIP'!$A$2:$CZ$2</definedName>
    <definedName name="_xlnm._FilterDatabase" localSheetId="19" hidden="1">'Hit Rates'!$A$1:$H$1</definedName>
    <definedName name="_xlnm._FilterDatabase" localSheetId="14" hidden="1">'Metric Grades'!$A$1:$E$1</definedName>
    <definedName name="_xlnm._FilterDatabase" localSheetId="1" hidden="1">Overall!$A$2:$DF$215</definedName>
    <definedName name="_xlnm._FilterDatabase" localSheetId="3" hidden="1">Similarity!$B$4:$AS$4</definedName>
    <definedName name="_xlnm._FilterDatabase" localSheetId="18" hidden="1">Thresholds!$A$2:$DE$162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2" roundtripDataChecksum="dtPJMKiS53bSFxbzA3/WpiIjf8hYn4xSIF0ktMGr8QY="/>
    </ext>
  </extLst>
</workbook>
</file>

<file path=xl/calcChain.xml><?xml version="1.0" encoding="utf-8"?>
<calcChain xmlns="http://schemas.openxmlformats.org/spreadsheetml/2006/main">
  <c r="Q4" i="2" l="1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3" i="2"/>
  <c r="B61" i="2"/>
  <c r="D61" i="2"/>
  <c r="F61" i="2"/>
  <c r="I61" i="2"/>
  <c r="J61" i="2"/>
  <c r="K61" i="2"/>
  <c r="M61" i="2"/>
  <c r="N61" i="2"/>
  <c r="O61" i="2"/>
  <c r="P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B67" i="2"/>
  <c r="D67" i="2"/>
  <c r="F67" i="2"/>
  <c r="I67" i="2"/>
  <c r="J67" i="2"/>
  <c r="K67" i="2"/>
  <c r="M67" i="2"/>
  <c r="N67" i="2"/>
  <c r="O67" i="2"/>
  <c r="P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B78" i="2"/>
  <c r="D78" i="2"/>
  <c r="F78" i="2"/>
  <c r="I78" i="2"/>
  <c r="J78" i="2"/>
  <c r="K78" i="2"/>
  <c r="M78" i="2"/>
  <c r="N78" i="2"/>
  <c r="O78" i="2"/>
  <c r="P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BO78" i="2"/>
  <c r="BP78" i="2"/>
  <c r="BQ78" i="2"/>
  <c r="BR78" i="2"/>
  <c r="BS78" i="2"/>
  <c r="BT78" i="2"/>
  <c r="BU78" i="2"/>
  <c r="BV78" i="2"/>
  <c r="BW78" i="2"/>
  <c r="BX78" i="2"/>
  <c r="BY78" i="2"/>
  <c r="BZ78" i="2"/>
  <c r="CA78" i="2"/>
  <c r="CB78" i="2"/>
  <c r="CC78" i="2"/>
  <c r="CD78" i="2"/>
  <c r="CE78" i="2"/>
  <c r="CF78" i="2"/>
  <c r="CG78" i="2"/>
  <c r="CH78" i="2"/>
  <c r="CI78" i="2"/>
  <c r="CJ78" i="2"/>
  <c r="CK78" i="2"/>
  <c r="CL78" i="2"/>
  <c r="CM78" i="2"/>
  <c r="CN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B80" i="2"/>
  <c r="D80" i="2"/>
  <c r="F80" i="2"/>
  <c r="I80" i="2"/>
  <c r="J80" i="2"/>
  <c r="K80" i="2"/>
  <c r="M80" i="2"/>
  <c r="N80" i="2"/>
  <c r="O80" i="2"/>
  <c r="P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BO80" i="2"/>
  <c r="BP80" i="2"/>
  <c r="BQ80" i="2"/>
  <c r="BR80" i="2"/>
  <c r="BS80" i="2"/>
  <c r="BT80" i="2"/>
  <c r="BU80" i="2"/>
  <c r="BV80" i="2"/>
  <c r="BW80" i="2"/>
  <c r="BX80" i="2"/>
  <c r="BY80" i="2"/>
  <c r="BZ80" i="2"/>
  <c r="CA80" i="2"/>
  <c r="CB80" i="2"/>
  <c r="CC80" i="2"/>
  <c r="CD80" i="2"/>
  <c r="CE80" i="2"/>
  <c r="CF80" i="2"/>
  <c r="CG80" i="2"/>
  <c r="CH80" i="2"/>
  <c r="CI80" i="2"/>
  <c r="CJ80" i="2"/>
  <c r="CK80" i="2"/>
  <c r="CL80" i="2"/>
  <c r="CM80" i="2"/>
  <c r="CN80" i="2"/>
  <c r="CO80" i="2"/>
  <c r="CP80" i="2"/>
  <c r="CQ80" i="2"/>
  <c r="CR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B144" i="2"/>
  <c r="D144" i="2"/>
  <c r="F144" i="2"/>
  <c r="I144" i="2"/>
  <c r="J144" i="2"/>
  <c r="K144" i="2"/>
  <c r="M144" i="2"/>
  <c r="N144" i="2"/>
  <c r="O144" i="2"/>
  <c r="P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CA144" i="2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P144" i="2"/>
  <c r="CQ144" i="2"/>
  <c r="CR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B160" i="2"/>
  <c r="D160" i="2"/>
  <c r="F160" i="2"/>
  <c r="I160" i="2"/>
  <c r="J160" i="2"/>
  <c r="K160" i="2"/>
  <c r="M160" i="2"/>
  <c r="N160" i="2"/>
  <c r="O160" i="2"/>
  <c r="P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B201" i="2"/>
  <c r="D201" i="2"/>
  <c r="F201" i="2"/>
  <c r="I201" i="2"/>
  <c r="J201" i="2"/>
  <c r="K201" i="2"/>
  <c r="M201" i="2"/>
  <c r="N201" i="2"/>
  <c r="O201" i="2"/>
  <c r="P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B208" i="2"/>
  <c r="D208" i="2"/>
  <c r="F208" i="2"/>
  <c r="E208" i="2" s="1" a="1"/>
  <c r="E208" i="2" s="1"/>
  <c r="I208" i="2"/>
  <c r="J208" i="2"/>
  <c r="K208" i="2"/>
  <c r="M208" i="2"/>
  <c r="N208" i="2"/>
  <c r="O208" i="2"/>
  <c r="P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B211" i="2"/>
  <c r="D211" i="2"/>
  <c r="F211" i="2"/>
  <c r="I211" i="2"/>
  <c r="J211" i="2"/>
  <c r="K211" i="2"/>
  <c r="M211" i="2"/>
  <c r="N211" i="2"/>
  <c r="O211" i="2"/>
  <c r="P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B215" i="2"/>
  <c r="D215" i="2"/>
  <c r="F215" i="2"/>
  <c r="E215" i="2" s="1" a="1"/>
  <c r="E215" i="2" s="1"/>
  <c r="I215" i="2"/>
  <c r="J215" i="2"/>
  <c r="K215" i="2"/>
  <c r="M215" i="2"/>
  <c r="N215" i="2"/>
  <c r="O215" i="2"/>
  <c r="P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J18" i="2"/>
  <c r="K18" i="2"/>
  <c r="M18" i="2"/>
  <c r="N18" i="2"/>
  <c r="O18" i="2"/>
  <c r="P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I18" i="2"/>
  <c r="F18" i="2"/>
  <c r="E18" i="2" s="1" a="1"/>
  <c r="E18" i="2" s="1"/>
  <c r="D18" i="2"/>
  <c r="B18" i="2"/>
  <c r="B210" i="2"/>
  <c r="D210" i="2"/>
  <c r="F210" i="2"/>
  <c r="I210" i="2"/>
  <c r="J210" i="2"/>
  <c r="K210" i="2"/>
  <c r="M210" i="2"/>
  <c r="N210" i="2"/>
  <c r="O210" i="2"/>
  <c r="P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B206" i="2"/>
  <c r="D206" i="2"/>
  <c r="F206" i="2"/>
  <c r="E206" i="2" s="1" a="1"/>
  <c r="E206" i="2" s="1"/>
  <c r="I206" i="2"/>
  <c r="J206" i="2"/>
  <c r="K206" i="2"/>
  <c r="M206" i="2"/>
  <c r="N206" i="2"/>
  <c r="O206" i="2"/>
  <c r="P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B209" i="2"/>
  <c r="D209" i="2"/>
  <c r="F209" i="2"/>
  <c r="I209" i="2"/>
  <c r="J209" i="2"/>
  <c r="K209" i="2"/>
  <c r="M209" i="2"/>
  <c r="N209" i="2"/>
  <c r="O209" i="2"/>
  <c r="P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B47" i="2"/>
  <c r="D47" i="2"/>
  <c r="F47" i="2"/>
  <c r="I47" i="2"/>
  <c r="J47" i="2"/>
  <c r="K47" i="2"/>
  <c r="M47" i="2"/>
  <c r="N47" i="2"/>
  <c r="O47" i="2"/>
  <c r="P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B63" i="2"/>
  <c r="D63" i="2"/>
  <c r="F63" i="2"/>
  <c r="I63" i="2"/>
  <c r="J63" i="2"/>
  <c r="K63" i="2"/>
  <c r="M63" i="2"/>
  <c r="N63" i="2"/>
  <c r="O63" i="2"/>
  <c r="P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B103" i="2"/>
  <c r="D103" i="2"/>
  <c r="F103" i="2"/>
  <c r="I103" i="2"/>
  <c r="J103" i="2"/>
  <c r="K103" i="2"/>
  <c r="M103" i="2"/>
  <c r="N103" i="2"/>
  <c r="O103" i="2"/>
  <c r="P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BO103" i="2"/>
  <c r="BP103" i="2"/>
  <c r="BQ103" i="2"/>
  <c r="BR103" i="2"/>
  <c r="BS103" i="2"/>
  <c r="BT103" i="2"/>
  <c r="BU103" i="2"/>
  <c r="BV103" i="2"/>
  <c r="BW103" i="2"/>
  <c r="BX103" i="2"/>
  <c r="BY103" i="2"/>
  <c r="BZ103" i="2"/>
  <c r="CA103" i="2"/>
  <c r="CB103" i="2"/>
  <c r="CC103" i="2"/>
  <c r="CD103" i="2"/>
  <c r="CE103" i="2"/>
  <c r="CF103" i="2"/>
  <c r="CG103" i="2"/>
  <c r="CH103" i="2"/>
  <c r="CI103" i="2"/>
  <c r="CJ103" i="2"/>
  <c r="CK103" i="2"/>
  <c r="CL103" i="2"/>
  <c r="CM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B111" i="2"/>
  <c r="D111" i="2"/>
  <c r="F111" i="2"/>
  <c r="E111" i="2" s="1" a="1"/>
  <c r="E111" i="2" s="1"/>
  <c r="I111" i="2"/>
  <c r="J111" i="2"/>
  <c r="K111" i="2"/>
  <c r="M111" i="2"/>
  <c r="N111" i="2"/>
  <c r="O111" i="2"/>
  <c r="P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Z111" i="2"/>
  <c r="CA111" i="2"/>
  <c r="CB111" i="2"/>
  <c r="CC111" i="2"/>
  <c r="CD111" i="2"/>
  <c r="CE111" i="2"/>
  <c r="CF111" i="2"/>
  <c r="CG111" i="2"/>
  <c r="CH111" i="2"/>
  <c r="CI111" i="2"/>
  <c r="CJ111" i="2"/>
  <c r="CK111" i="2"/>
  <c r="CL111" i="2"/>
  <c r="CM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B117" i="2"/>
  <c r="D117" i="2"/>
  <c r="F117" i="2"/>
  <c r="E117" i="2" s="1" a="1"/>
  <c r="E117" i="2" s="1"/>
  <c r="I117" i="2"/>
  <c r="J117" i="2"/>
  <c r="K117" i="2"/>
  <c r="M117" i="2"/>
  <c r="N117" i="2"/>
  <c r="O117" i="2"/>
  <c r="P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I117" i="2"/>
  <c r="CJ117" i="2"/>
  <c r="CK117" i="2"/>
  <c r="CL117" i="2"/>
  <c r="CM117" i="2"/>
  <c r="CN117" i="2"/>
  <c r="CO117" i="2"/>
  <c r="CP117" i="2"/>
  <c r="CQ117" i="2"/>
  <c r="CR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B126" i="2"/>
  <c r="D126" i="2"/>
  <c r="F126" i="2"/>
  <c r="I126" i="2"/>
  <c r="J126" i="2"/>
  <c r="K126" i="2"/>
  <c r="M126" i="2"/>
  <c r="N126" i="2"/>
  <c r="O126" i="2"/>
  <c r="P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B136" i="2"/>
  <c r="D136" i="2"/>
  <c r="F136" i="2"/>
  <c r="I136" i="2"/>
  <c r="J136" i="2"/>
  <c r="K136" i="2"/>
  <c r="M136" i="2"/>
  <c r="N136" i="2"/>
  <c r="O136" i="2"/>
  <c r="P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B153" i="2"/>
  <c r="D153" i="2"/>
  <c r="F153" i="2"/>
  <c r="E153" i="2" s="1" a="1"/>
  <c r="E153" i="2" s="1"/>
  <c r="I153" i="2"/>
  <c r="J153" i="2"/>
  <c r="K153" i="2"/>
  <c r="M153" i="2"/>
  <c r="N153" i="2"/>
  <c r="O153" i="2"/>
  <c r="P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B166" i="2"/>
  <c r="D166" i="2"/>
  <c r="F166" i="2"/>
  <c r="E166" i="2" s="1" a="1"/>
  <c r="E166" i="2" s="1"/>
  <c r="I166" i="2"/>
  <c r="J166" i="2"/>
  <c r="K166" i="2"/>
  <c r="M166" i="2"/>
  <c r="N166" i="2"/>
  <c r="O166" i="2"/>
  <c r="P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B176" i="2"/>
  <c r="D176" i="2"/>
  <c r="F176" i="2"/>
  <c r="E176" i="2" s="1" a="1"/>
  <c r="E176" i="2" s="1"/>
  <c r="I176" i="2"/>
  <c r="J176" i="2"/>
  <c r="K176" i="2"/>
  <c r="M176" i="2"/>
  <c r="N176" i="2"/>
  <c r="O176" i="2"/>
  <c r="P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B190" i="2"/>
  <c r="D190" i="2"/>
  <c r="F190" i="2"/>
  <c r="E190" i="2" s="1" a="1"/>
  <c r="E190" i="2" s="1"/>
  <c r="I190" i="2"/>
  <c r="J190" i="2"/>
  <c r="K190" i="2"/>
  <c r="M190" i="2"/>
  <c r="N190" i="2"/>
  <c r="O190" i="2"/>
  <c r="P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B193" i="2"/>
  <c r="D193" i="2"/>
  <c r="F193" i="2"/>
  <c r="E193" i="2" s="1" a="1"/>
  <c r="E193" i="2" s="1"/>
  <c r="I193" i="2"/>
  <c r="J193" i="2"/>
  <c r="K193" i="2"/>
  <c r="M193" i="2"/>
  <c r="N193" i="2"/>
  <c r="O193" i="2"/>
  <c r="P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B200" i="2"/>
  <c r="D200" i="2"/>
  <c r="F200" i="2"/>
  <c r="I200" i="2"/>
  <c r="J200" i="2"/>
  <c r="K200" i="2"/>
  <c r="M200" i="2"/>
  <c r="N200" i="2"/>
  <c r="O200" i="2"/>
  <c r="P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B203" i="2"/>
  <c r="D203" i="2"/>
  <c r="F203" i="2"/>
  <c r="I203" i="2"/>
  <c r="J203" i="2"/>
  <c r="K203" i="2"/>
  <c r="M203" i="2"/>
  <c r="N203" i="2"/>
  <c r="O203" i="2"/>
  <c r="P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R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AT12" i="2"/>
  <c r="AU12" i="2"/>
  <c r="AV12" i="2"/>
  <c r="AW12" i="2"/>
  <c r="AX12" i="2"/>
  <c r="AY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A12" i="2"/>
  <c r="J12" i="2"/>
  <c r="K12" i="2"/>
  <c r="M12" i="2"/>
  <c r="N12" i="2"/>
  <c r="O12" i="2"/>
  <c r="P12" i="2"/>
  <c r="R12" i="2"/>
  <c r="S12" i="2"/>
  <c r="T12" i="2"/>
  <c r="U12" i="2"/>
  <c r="V12" i="2"/>
  <c r="W12" i="2"/>
  <c r="X12" i="2"/>
  <c r="Y12" i="2"/>
  <c r="Z12" i="2"/>
  <c r="I12" i="2"/>
  <c r="F12" i="2"/>
  <c r="E12" i="2" s="1" a="1"/>
  <c r="E12" i="2" s="1"/>
  <c r="D12" i="2"/>
  <c r="B12" i="2"/>
  <c r="L200" i="2"/>
  <c r="L210" i="2"/>
  <c r="L206" i="2"/>
  <c r="L209" i="2"/>
  <c r="L136" i="2"/>
  <c r="L103" i="2"/>
  <c r="L203" i="2"/>
  <c r="L193" i="2"/>
  <c r="L166" i="2"/>
  <c r="L153" i="2"/>
  <c r="L190" i="2"/>
  <c r="L117" i="2"/>
  <c r="L63" i="2"/>
  <c r="L176" i="2"/>
  <c r="L126" i="2"/>
  <c r="L111" i="2"/>
  <c r="L47" i="2"/>
  <c r="L12" i="2"/>
  <c r="D31" i="2"/>
  <c r="I31" i="2"/>
  <c r="J31" i="2"/>
  <c r="K31" i="2"/>
  <c r="M31" i="2"/>
  <c r="O31" i="2"/>
  <c r="P31" i="2"/>
  <c r="R31" i="2"/>
  <c r="S31" i="2"/>
  <c r="AS31" i="2"/>
  <c r="AT31" i="2"/>
  <c r="AU31" i="2"/>
  <c r="AV31" i="2"/>
  <c r="AW31" i="2"/>
  <c r="AX31" i="2"/>
  <c r="AY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V31" i="2"/>
  <c r="BW31" i="2"/>
  <c r="BX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33" i="2"/>
  <c r="I33" i="2"/>
  <c r="J33" i="2"/>
  <c r="K33" i="2"/>
  <c r="M33" i="2"/>
  <c r="O33" i="2"/>
  <c r="P33" i="2"/>
  <c r="R33" i="2"/>
  <c r="S33" i="2"/>
  <c r="AS33" i="2"/>
  <c r="AT33" i="2"/>
  <c r="AU33" i="2"/>
  <c r="AV33" i="2"/>
  <c r="AW33" i="2"/>
  <c r="AX33" i="2"/>
  <c r="AY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53" i="2"/>
  <c r="I53" i="2"/>
  <c r="J53" i="2"/>
  <c r="K53" i="2"/>
  <c r="M53" i="2"/>
  <c r="O53" i="2"/>
  <c r="P53" i="2"/>
  <c r="R53" i="2"/>
  <c r="S53" i="2"/>
  <c r="AS53" i="2"/>
  <c r="AT53" i="2"/>
  <c r="AU53" i="2"/>
  <c r="AV53" i="2"/>
  <c r="AW53" i="2"/>
  <c r="AX53" i="2"/>
  <c r="AY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62" i="2"/>
  <c r="I62" i="2"/>
  <c r="J62" i="2"/>
  <c r="K62" i="2"/>
  <c r="M62" i="2"/>
  <c r="O62" i="2"/>
  <c r="P62" i="2"/>
  <c r="R62" i="2"/>
  <c r="S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V62" i="2"/>
  <c r="BW62" i="2"/>
  <c r="BX62" i="2"/>
  <c r="BZ62" i="2"/>
  <c r="CA62" i="2"/>
  <c r="CB62" i="2"/>
  <c r="CC62" i="2"/>
  <c r="CD62" i="2"/>
  <c r="CE62" i="2"/>
  <c r="CF62" i="2"/>
  <c r="CG62" i="2"/>
  <c r="CI62" i="2"/>
  <c r="CJ62" i="2"/>
  <c r="CK62" i="2"/>
  <c r="CM62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65" i="2"/>
  <c r="I65" i="2"/>
  <c r="J65" i="2"/>
  <c r="K65" i="2"/>
  <c r="M65" i="2"/>
  <c r="O65" i="2"/>
  <c r="P65" i="2"/>
  <c r="R65" i="2"/>
  <c r="S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76" i="2"/>
  <c r="I76" i="2"/>
  <c r="J76" i="2"/>
  <c r="K76" i="2"/>
  <c r="M76" i="2"/>
  <c r="O76" i="2"/>
  <c r="P76" i="2"/>
  <c r="R76" i="2"/>
  <c r="S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I76" i="2"/>
  <c r="BJ76" i="2"/>
  <c r="BK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I76" i="2"/>
  <c r="CJ76" i="2"/>
  <c r="CK76" i="2"/>
  <c r="CM76" i="2"/>
  <c r="CN76" i="2"/>
  <c r="CO76" i="2"/>
  <c r="CP76" i="2"/>
  <c r="CQ76" i="2"/>
  <c r="CR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86" i="2"/>
  <c r="I86" i="2"/>
  <c r="J86" i="2"/>
  <c r="K86" i="2"/>
  <c r="M86" i="2"/>
  <c r="O86" i="2"/>
  <c r="P86" i="2"/>
  <c r="R86" i="2"/>
  <c r="S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101" i="2"/>
  <c r="I101" i="2"/>
  <c r="J101" i="2"/>
  <c r="K101" i="2"/>
  <c r="M101" i="2"/>
  <c r="O101" i="2"/>
  <c r="P101" i="2"/>
  <c r="R101" i="2"/>
  <c r="S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L101" i="2"/>
  <c r="CM101" i="2"/>
  <c r="CN101" i="2"/>
  <c r="CO101" i="2"/>
  <c r="CP101" i="2"/>
  <c r="CQ101" i="2"/>
  <c r="CR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104" i="2"/>
  <c r="I104" i="2"/>
  <c r="J104" i="2"/>
  <c r="K104" i="2"/>
  <c r="M104" i="2"/>
  <c r="O104" i="2"/>
  <c r="P104" i="2"/>
  <c r="R104" i="2"/>
  <c r="S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R104" i="2"/>
  <c r="BS104" i="2"/>
  <c r="BT104" i="2"/>
  <c r="BU104" i="2"/>
  <c r="BV104" i="2"/>
  <c r="BW104" i="2"/>
  <c r="BX104" i="2"/>
  <c r="BY104" i="2"/>
  <c r="BZ104" i="2"/>
  <c r="CA104" i="2"/>
  <c r="CB104" i="2"/>
  <c r="CC104" i="2"/>
  <c r="CD104" i="2"/>
  <c r="CE104" i="2"/>
  <c r="CF104" i="2"/>
  <c r="CG104" i="2"/>
  <c r="CH104" i="2"/>
  <c r="CI104" i="2"/>
  <c r="CJ104" i="2"/>
  <c r="CK104" i="2"/>
  <c r="CL104" i="2"/>
  <c r="CM104" i="2"/>
  <c r="CN104" i="2"/>
  <c r="CO104" i="2"/>
  <c r="CP104" i="2"/>
  <c r="CQ104" i="2"/>
  <c r="CR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108" i="2"/>
  <c r="I108" i="2"/>
  <c r="J108" i="2"/>
  <c r="K108" i="2"/>
  <c r="M108" i="2"/>
  <c r="O108" i="2"/>
  <c r="P108" i="2"/>
  <c r="R108" i="2"/>
  <c r="S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BO108" i="2"/>
  <c r="BP108" i="2"/>
  <c r="BQ108" i="2"/>
  <c r="BR108" i="2"/>
  <c r="BS108" i="2"/>
  <c r="BT108" i="2"/>
  <c r="BV108" i="2"/>
  <c r="BW108" i="2"/>
  <c r="BX108" i="2"/>
  <c r="BZ108" i="2"/>
  <c r="CA108" i="2"/>
  <c r="CB108" i="2"/>
  <c r="CC108" i="2"/>
  <c r="CD108" i="2"/>
  <c r="CE108" i="2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120" i="2"/>
  <c r="I120" i="2"/>
  <c r="J120" i="2"/>
  <c r="K120" i="2"/>
  <c r="M120" i="2"/>
  <c r="O120" i="2"/>
  <c r="P120" i="2"/>
  <c r="R120" i="2"/>
  <c r="S120" i="2"/>
  <c r="AS120" i="2"/>
  <c r="AT120" i="2"/>
  <c r="AV120" i="2"/>
  <c r="AW120" i="2"/>
  <c r="AX120" i="2"/>
  <c r="AZ120" i="2"/>
  <c r="BA120" i="2"/>
  <c r="BB120" i="2"/>
  <c r="BC120" i="2"/>
  <c r="BD120" i="2"/>
  <c r="BE120" i="2"/>
  <c r="BF120" i="2"/>
  <c r="BG120" i="2"/>
  <c r="BI120" i="2"/>
  <c r="BJ120" i="2"/>
  <c r="BK120" i="2"/>
  <c r="BM120" i="2"/>
  <c r="BN120" i="2"/>
  <c r="BO120" i="2"/>
  <c r="BP120" i="2"/>
  <c r="BQ120" i="2"/>
  <c r="BR120" i="2"/>
  <c r="BS120" i="2"/>
  <c r="BT120" i="2"/>
  <c r="BV120" i="2"/>
  <c r="BW120" i="2"/>
  <c r="BX120" i="2"/>
  <c r="BZ120" i="2"/>
  <c r="CA120" i="2"/>
  <c r="CB120" i="2"/>
  <c r="CC120" i="2"/>
  <c r="CD120" i="2"/>
  <c r="CE120" i="2"/>
  <c r="CF120" i="2"/>
  <c r="CG120" i="2"/>
  <c r="CI120" i="2"/>
  <c r="CJ120" i="2"/>
  <c r="CK120" i="2"/>
  <c r="CM120" i="2"/>
  <c r="CN120" i="2"/>
  <c r="CO120" i="2"/>
  <c r="CP120" i="2"/>
  <c r="CQ120" i="2"/>
  <c r="CR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121" i="2"/>
  <c r="I121" i="2"/>
  <c r="J121" i="2"/>
  <c r="K121" i="2"/>
  <c r="M121" i="2"/>
  <c r="O121" i="2"/>
  <c r="P121" i="2"/>
  <c r="R121" i="2"/>
  <c r="S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131" i="2"/>
  <c r="I131" i="2"/>
  <c r="J131" i="2"/>
  <c r="K131" i="2"/>
  <c r="M131" i="2"/>
  <c r="O131" i="2"/>
  <c r="P131" i="2"/>
  <c r="R131" i="2"/>
  <c r="S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V131" i="2"/>
  <c r="BW131" i="2"/>
  <c r="BX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R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162" i="2"/>
  <c r="I162" i="2"/>
  <c r="J162" i="2"/>
  <c r="K162" i="2"/>
  <c r="M162" i="2"/>
  <c r="O162" i="2"/>
  <c r="P162" i="2"/>
  <c r="R162" i="2"/>
  <c r="S162" i="2"/>
  <c r="AS162" i="2"/>
  <c r="AT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163" i="2"/>
  <c r="I163" i="2"/>
  <c r="J163" i="2"/>
  <c r="K163" i="2"/>
  <c r="M163" i="2"/>
  <c r="O163" i="2"/>
  <c r="P163" i="2"/>
  <c r="R163" i="2"/>
  <c r="S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R163" i="2"/>
  <c r="BS163" i="2"/>
  <c r="BT163" i="2"/>
  <c r="BV163" i="2"/>
  <c r="BW163" i="2"/>
  <c r="BX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199" i="2"/>
  <c r="I199" i="2"/>
  <c r="J199" i="2"/>
  <c r="K199" i="2"/>
  <c r="M199" i="2"/>
  <c r="O199" i="2"/>
  <c r="P199" i="2"/>
  <c r="R199" i="2"/>
  <c r="S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I199" i="2"/>
  <c r="BJ199" i="2"/>
  <c r="BK199" i="2"/>
  <c r="BM199" i="2"/>
  <c r="BN199" i="2"/>
  <c r="BO199" i="2"/>
  <c r="BP199" i="2"/>
  <c r="BQ199" i="2"/>
  <c r="BR199" i="2"/>
  <c r="BS199" i="2"/>
  <c r="BT199" i="2"/>
  <c r="BV199" i="2"/>
  <c r="BW199" i="2"/>
  <c r="BX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213" i="2"/>
  <c r="I213" i="2"/>
  <c r="J213" i="2"/>
  <c r="K213" i="2"/>
  <c r="M213" i="2"/>
  <c r="O213" i="2"/>
  <c r="P213" i="2"/>
  <c r="R213" i="2"/>
  <c r="S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V213" i="2"/>
  <c r="BW213" i="2"/>
  <c r="BX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J24" i="2"/>
  <c r="K24" i="2"/>
  <c r="M24" i="2"/>
  <c r="O24" i="2"/>
  <c r="P24" i="2"/>
  <c r="R24" i="2"/>
  <c r="S24" i="2"/>
  <c r="AS24" i="2"/>
  <c r="AT24" i="2"/>
  <c r="AU24" i="2"/>
  <c r="AV24" i="2"/>
  <c r="AW24" i="2"/>
  <c r="AX24" i="2"/>
  <c r="AY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I24" i="2"/>
  <c r="D24" i="2"/>
  <c r="BH65" i="2"/>
  <c r="E211" i="2" l="1" a="1"/>
  <c r="E211" i="2" s="1"/>
  <c r="E61" i="2" a="1"/>
  <c r="E61" i="2" s="1"/>
  <c r="E67" i="2" a="1"/>
  <c r="E67" i="2" s="1"/>
  <c r="E160" i="2" a="1"/>
  <c r="E160" i="2" s="1"/>
  <c r="E144" i="2" a="1"/>
  <c r="E144" i="2" s="1"/>
  <c r="E80" i="2" a="1"/>
  <c r="E80" i="2" s="1"/>
  <c r="E78" i="2" a="1"/>
  <c r="E78" i="2" s="1"/>
  <c r="E201" i="2" a="1"/>
  <c r="E201" i="2" s="1"/>
  <c r="E209" i="2" a="1"/>
  <c r="E209" i="2" s="1"/>
  <c r="E210" i="2" a="1"/>
  <c r="E210" i="2" s="1"/>
  <c r="E203" i="2" a="1"/>
  <c r="E203" i="2" s="1"/>
  <c r="E63" i="2" a="1"/>
  <c r="E63" i="2" s="1"/>
  <c r="E47" i="2" a="1"/>
  <c r="E47" i="2" s="1"/>
  <c r="E136" i="2" a="1"/>
  <c r="E136" i="2" s="1"/>
  <c r="E103" i="2" a="1"/>
  <c r="E103" i="2" s="1"/>
  <c r="E200" i="2" a="1"/>
  <c r="E200" i="2" s="1"/>
  <c r="E126" i="2" a="1"/>
  <c r="E126" i="2" s="1"/>
  <c r="CL62" i="2"/>
  <c r="CH62" i="2"/>
  <c r="BY62" i="2"/>
  <c r="BY213" i="2"/>
  <c r="BY131" i="2"/>
  <c r="BY163" i="2"/>
  <c r="BU163" i="2"/>
  <c r="AG163" i="2"/>
  <c r="AH163" i="2"/>
  <c r="X213" i="2"/>
  <c r="AG213" i="2"/>
  <c r="AC76" i="2"/>
  <c r="BY108" i="2"/>
  <c r="CL120" i="2"/>
  <c r="BY120" i="2"/>
  <c r="BL120" i="2"/>
  <c r="AY120" i="2"/>
  <c r="CL76" i="2"/>
  <c r="CH76" i="2"/>
  <c r="BL76" i="2"/>
  <c r="BY199" i="2"/>
  <c r="BL199" i="2"/>
  <c r="BY31" i="2"/>
  <c r="AE33" i="2"/>
  <c r="AF199" i="2"/>
  <c r="AG199" i="2"/>
  <c r="AH199" i="2"/>
  <c r="T213" i="2" l="1"/>
  <c r="T163" i="2"/>
  <c r="AR163" i="2"/>
  <c r="AP163" i="2"/>
  <c r="L163" i="2"/>
  <c r="AE199" i="2"/>
  <c r="L199" i="2"/>
  <c r="X199" i="2"/>
  <c r="W199" i="2"/>
  <c r="T199" i="2"/>
  <c r="N199" i="2"/>
  <c r="AR199" i="2"/>
  <c r="AP199" i="2"/>
  <c r="AF76" i="2"/>
  <c r="W120" i="2"/>
  <c r="CH120" i="2"/>
  <c r="AU162" i="2"/>
  <c r="U76" i="2"/>
  <c r="BH76" i="2"/>
  <c r="BU108" i="2"/>
  <c r="BH162" i="2"/>
  <c r="BU162" i="2"/>
  <c r="BU213" i="2"/>
  <c r="U120" i="2"/>
  <c r="BH120" i="2"/>
  <c r="AU120" i="2"/>
  <c r="BU199" i="2"/>
  <c r="U199" i="2"/>
  <c r="BH199" i="2"/>
  <c r="BU131" i="2"/>
  <c r="BU120" i="2"/>
  <c r="V76" i="2"/>
  <c r="BU62" i="2"/>
  <c r="BU31" i="2"/>
  <c r="N33" i="2"/>
  <c r="AF213" i="2"/>
  <c r="AD53" i="2"/>
  <c r="AE213" i="2"/>
  <c r="V213" i="2"/>
  <c r="N213" i="2"/>
  <c r="AE163" i="2"/>
  <c r="AR53" i="2"/>
  <c r="W213" i="2"/>
  <c r="AR213" i="2"/>
  <c r="U213" i="2"/>
  <c r="N163" i="2"/>
  <c r="AI76" i="2"/>
  <c r="AP213" i="2"/>
  <c r="AH33" i="2"/>
  <c r="X163" i="2"/>
  <c r="AF163" i="2"/>
  <c r="L213" i="2"/>
  <c r="AG76" i="2"/>
  <c r="AH213" i="2"/>
  <c r="W163" i="2"/>
  <c r="X76" i="2"/>
  <c r="AH53" i="2"/>
  <c r="AF120" i="2"/>
  <c r="W33" i="2"/>
  <c r="AR33" i="2"/>
  <c r="AG120" i="2"/>
  <c r="L53" i="2"/>
  <c r="T53" i="2"/>
  <c r="AB101" i="2"/>
  <c r="V33" i="2"/>
  <c r="AP33" i="2"/>
  <c r="AH76" i="2"/>
  <c r="X108" i="2"/>
  <c r="T76" i="2"/>
  <c r="AG33" i="2"/>
  <c r="AF101" i="2"/>
  <c r="AF33" i="2"/>
  <c r="AP120" i="2"/>
  <c r="AB53" i="2"/>
  <c r="AR76" i="2"/>
  <c r="L76" i="2"/>
  <c r="AE76" i="2"/>
  <c r="AD101" i="2"/>
  <c r="U53" i="2"/>
  <c r="AP53" i="2"/>
  <c r="AP76" i="2"/>
  <c r="U33" i="2"/>
  <c r="T33" i="2"/>
  <c r="N53" i="2"/>
  <c r="AR120" i="2"/>
  <c r="N120" i="2"/>
  <c r="W53" i="2"/>
  <c r="V53" i="2"/>
  <c r="N76" i="2"/>
  <c r="L33" i="2"/>
  <c r="AC120" i="2"/>
  <c r="AG53" i="2"/>
  <c r="AI199" i="2"/>
  <c r="AF53" i="2"/>
  <c r="AI163" i="2"/>
  <c r="AD199" i="2"/>
  <c r="X33" i="2"/>
  <c r="AI120" i="2"/>
  <c r="X65" i="2"/>
  <c r="AB213" i="2"/>
  <c r="X53" i="2"/>
  <c r="AI213" i="2"/>
  <c r="AC101" i="2"/>
  <c r="AC199" i="2"/>
  <c r="AB199" i="2"/>
  <c r="AC33" i="2"/>
  <c r="AO163" i="2"/>
  <c r="AD163" i="2"/>
  <c r="AI33" i="2"/>
  <c r="AE53" i="2"/>
  <c r="AC53" i="2"/>
  <c r="AD213" i="2"/>
  <c r="AN213" i="2"/>
  <c r="AC213" i="2"/>
  <c r="AC163" i="2"/>
  <c r="AB108" i="2"/>
  <c r="AI53" i="2"/>
  <c r="AM163" i="2"/>
  <c r="AB163" i="2"/>
  <c r="AD162" i="2"/>
  <c r="AD76" i="2"/>
  <c r="AB76" i="2"/>
  <c r="AD33" i="2"/>
  <c r="AM33" i="2"/>
  <c r="AB33" i="2"/>
  <c r="L215" i="2"/>
  <c r="L211" i="2"/>
  <c r="L208" i="2"/>
  <c r="L201" i="2"/>
  <c r="L78" i="2"/>
  <c r="L144" i="2"/>
  <c r="L80" i="2"/>
  <c r="L61" i="2"/>
  <c r="L160" i="2"/>
  <c r="L67" i="2"/>
  <c r="L18" i="2"/>
  <c r="L34" i="19"/>
  <c r="N34" i="19" s="1"/>
  <c r="O55" i="19"/>
  <c r="O54" i="19"/>
  <c r="O53" i="19"/>
  <c r="O48" i="19"/>
  <c r="O47" i="19"/>
  <c r="O46" i="19"/>
  <c r="O41" i="19"/>
  <c r="O40" i="19"/>
  <c r="O39" i="19"/>
  <c r="O34" i="19"/>
  <c r="O33" i="19"/>
  <c r="O32" i="19"/>
  <c r="O27" i="19"/>
  <c r="O26" i="19"/>
  <c r="O25" i="19"/>
  <c r="O20" i="19"/>
  <c r="O19" i="19"/>
  <c r="O18" i="19"/>
  <c r="O13" i="19"/>
  <c r="O12" i="19"/>
  <c r="O11" i="19"/>
  <c r="O6" i="19"/>
  <c r="O5" i="19"/>
  <c r="O4" i="19"/>
  <c r="M55" i="19"/>
  <c r="M54" i="19"/>
  <c r="M53" i="19"/>
  <c r="L55" i="19"/>
  <c r="L54" i="19"/>
  <c r="L53" i="19"/>
  <c r="M48" i="19"/>
  <c r="M47" i="19"/>
  <c r="M46" i="19"/>
  <c r="L48" i="19"/>
  <c r="L47" i="19"/>
  <c r="L46" i="19"/>
  <c r="M41" i="19"/>
  <c r="M40" i="19"/>
  <c r="M39" i="19"/>
  <c r="L41" i="19"/>
  <c r="N41" i="19" s="1"/>
  <c r="L40" i="19"/>
  <c r="L39" i="19"/>
  <c r="N55" i="19"/>
  <c r="N54" i="19"/>
  <c r="N53" i="19"/>
  <c r="N48" i="19"/>
  <c r="N47" i="19"/>
  <c r="N46" i="19"/>
  <c r="N40" i="19"/>
  <c r="N39" i="19"/>
  <c r="M34" i="19"/>
  <c r="M33" i="19"/>
  <c r="M32" i="19"/>
  <c r="L33" i="19"/>
  <c r="L32" i="19"/>
  <c r="N33" i="19"/>
  <c r="N32" i="19"/>
  <c r="M27" i="19"/>
  <c r="M26" i="19"/>
  <c r="M25" i="19"/>
  <c r="L27" i="19"/>
  <c r="L26" i="19"/>
  <c r="L25" i="19"/>
  <c r="M20" i="19"/>
  <c r="M19" i="19"/>
  <c r="M18" i="19"/>
  <c r="L20" i="19"/>
  <c r="L19" i="19"/>
  <c r="L18" i="19"/>
  <c r="M13" i="19"/>
  <c r="M12" i="19"/>
  <c r="M11" i="19"/>
  <c r="L13" i="19"/>
  <c r="L12" i="19"/>
  <c r="L11" i="19"/>
  <c r="N27" i="19"/>
  <c r="N26" i="19"/>
  <c r="N25" i="19"/>
  <c r="N20" i="19"/>
  <c r="N19" i="19"/>
  <c r="N18" i="19"/>
  <c r="N12" i="19"/>
  <c r="N11" i="19"/>
  <c r="N5" i="19"/>
  <c r="N6" i="19"/>
  <c r="N4" i="19"/>
  <c r="M5" i="19"/>
  <c r="M6" i="19"/>
  <c r="M4" i="19"/>
  <c r="L6" i="19"/>
  <c r="L4" i="19"/>
  <c r="L5" i="19"/>
  <c r="X14" i="2"/>
  <c r="D181" i="2"/>
  <c r="I181" i="2"/>
  <c r="J181" i="2"/>
  <c r="K181" i="2"/>
  <c r="M181" i="2"/>
  <c r="N181" i="2"/>
  <c r="O181" i="2"/>
  <c r="P181" i="2"/>
  <c r="R181" i="2"/>
  <c r="S181" i="2"/>
  <c r="U181" i="2"/>
  <c r="V181" i="2"/>
  <c r="W181" i="2"/>
  <c r="AF181" i="2"/>
  <c r="AG181" i="2"/>
  <c r="AI181" i="2"/>
  <c r="AJ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AH181" i="2" s="1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184" i="2"/>
  <c r="I184" i="2"/>
  <c r="J184" i="2"/>
  <c r="K184" i="2"/>
  <c r="M184" i="2"/>
  <c r="O184" i="2"/>
  <c r="P184" i="2"/>
  <c r="R184" i="2"/>
  <c r="S184" i="2"/>
  <c r="AC184" i="2"/>
  <c r="AD184" i="2"/>
  <c r="AE184" i="2"/>
  <c r="AF184" i="2"/>
  <c r="AG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AH184" i="2" s="1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187" i="2"/>
  <c r="I187" i="2"/>
  <c r="J187" i="2"/>
  <c r="K187" i="2"/>
  <c r="L187" i="2"/>
  <c r="M187" i="2"/>
  <c r="O187" i="2"/>
  <c r="P187" i="2"/>
  <c r="R187" i="2"/>
  <c r="S187" i="2"/>
  <c r="T187" i="2"/>
  <c r="U187" i="2"/>
  <c r="AB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AH187" i="2" s="1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189" i="2"/>
  <c r="I189" i="2"/>
  <c r="J189" i="2"/>
  <c r="K189" i="2"/>
  <c r="M189" i="2"/>
  <c r="O189" i="2"/>
  <c r="P189" i="2"/>
  <c r="R189" i="2"/>
  <c r="S189" i="2"/>
  <c r="U189" i="2"/>
  <c r="V189" i="2"/>
  <c r="W189" i="2"/>
  <c r="AP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AH189" i="2" s="1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192" i="2"/>
  <c r="I192" i="2"/>
  <c r="J192" i="2"/>
  <c r="K192" i="2"/>
  <c r="M192" i="2"/>
  <c r="O192" i="2"/>
  <c r="P192" i="2"/>
  <c r="R192" i="2"/>
  <c r="S192" i="2"/>
  <c r="X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AH192" i="2" s="1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202" i="2"/>
  <c r="I202" i="2"/>
  <c r="J202" i="2"/>
  <c r="K202" i="2"/>
  <c r="M202" i="2"/>
  <c r="O202" i="2"/>
  <c r="P202" i="2"/>
  <c r="R202" i="2"/>
  <c r="S202" i="2"/>
  <c r="U202" i="2"/>
  <c r="V202" i="2"/>
  <c r="AE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AH202" i="2" s="1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E162" i="18"/>
  <c r="DD162" i="18"/>
  <c r="DC162" i="18"/>
  <c r="DB162" i="18"/>
  <c r="DA162" i="18"/>
  <c r="CZ162" i="18"/>
  <c r="CY162" i="18"/>
  <c r="CX162" i="18"/>
  <c r="CW162" i="18"/>
  <c r="CV162" i="18"/>
  <c r="CU162" i="18"/>
  <c r="CT162" i="18"/>
  <c r="CS162" i="18"/>
  <c r="CR162" i="18"/>
  <c r="CQ162" i="18"/>
  <c r="AG162" i="18" s="1"/>
  <c r="CP162" i="18"/>
  <c r="CO162" i="18"/>
  <c r="CN162" i="18"/>
  <c r="CM162" i="18"/>
  <c r="CL162" i="18"/>
  <c r="CK162" i="18"/>
  <c r="CJ162" i="18"/>
  <c r="CI162" i="18"/>
  <c r="CH162" i="18"/>
  <c r="CG162" i="18"/>
  <c r="CF162" i="18"/>
  <c r="CE162" i="18"/>
  <c r="CD162" i="18"/>
  <c r="CC162" i="18"/>
  <c r="CB162" i="18"/>
  <c r="CA162" i="18"/>
  <c r="BZ162" i="18"/>
  <c r="BY162" i="18"/>
  <c r="BX162" i="18"/>
  <c r="BW162" i="18"/>
  <c r="BV162" i="18"/>
  <c r="BU162" i="18"/>
  <c r="BT162" i="18"/>
  <c r="BS162" i="18"/>
  <c r="BR162" i="18"/>
  <c r="BQ162" i="18"/>
  <c r="BP162" i="18"/>
  <c r="BO162" i="18"/>
  <c r="BN162" i="18"/>
  <c r="BM162" i="18"/>
  <c r="BL162" i="18"/>
  <c r="BK162" i="18"/>
  <c r="BJ162" i="18"/>
  <c r="BI162" i="18"/>
  <c r="BH162" i="18"/>
  <c r="BG162" i="18"/>
  <c r="BF162" i="18"/>
  <c r="BE162" i="18"/>
  <c r="BD162" i="18"/>
  <c r="BC162" i="18"/>
  <c r="BB162" i="18"/>
  <c r="BA162" i="18"/>
  <c r="AZ162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K162" i="18"/>
  <c r="J162" i="18"/>
  <c r="I162" i="18"/>
  <c r="E162" i="18"/>
  <c r="D162" i="18"/>
  <c r="B162" i="18"/>
  <c r="DE161" i="18"/>
  <c r="DD161" i="18"/>
  <c r="DC161" i="18"/>
  <c r="DB161" i="18"/>
  <c r="DA161" i="18"/>
  <c r="CZ161" i="18"/>
  <c r="CY161" i="18"/>
  <c r="CX161" i="18"/>
  <c r="CW161" i="18"/>
  <c r="CV161" i="18"/>
  <c r="CU161" i="18"/>
  <c r="CT161" i="18"/>
  <c r="CS161" i="18"/>
  <c r="AB161" i="18" s="1"/>
  <c r="CR161" i="18"/>
  <c r="CQ161" i="18"/>
  <c r="CP161" i="18"/>
  <c r="CO161" i="18"/>
  <c r="CN161" i="18"/>
  <c r="CM161" i="18"/>
  <c r="CL161" i="18"/>
  <c r="CK161" i="18"/>
  <c r="CJ161" i="18"/>
  <c r="CI161" i="18"/>
  <c r="CH161" i="18"/>
  <c r="CG161" i="18"/>
  <c r="CF161" i="18"/>
  <c r="CE161" i="18"/>
  <c r="CD161" i="18"/>
  <c r="CC161" i="18"/>
  <c r="CB161" i="18"/>
  <c r="CA161" i="18"/>
  <c r="BZ161" i="18"/>
  <c r="BY161" i="18"/>
  <c r="BX161" i="18"/>
  <c r="BW161" i="18"/>
  <c r="BV161" i="18"/>
  <c r="BU161" i="18"/>
  <c r="BT161" i="18"/>
  <c r="BS161" i="18"/>
  <c r="BR161" i="18"/>
  <c r="BQ161" i="18"/>
  <c r="BP161" i="18"/>
  <c r="BO161" i="18"/>
  <c r="BN161" i="18"/>
  <c r="BM161" i="18"/>
  <c r="BL161" i="18"/>
  <c r="BK161" i="18"/>
  <c r="BJ161" i="18"/>
  <c r="BI161" i="18"/>
  <c r="BH161" i="18"/>
  <c r="BG161" i="18"/>
  <c r="BF161" i="18"/>
  <c r="BE161" i="18"/>
  <c r="BD161" i="18"/>
  <c r="BC161" i="18"/>
  <c r="BB161" i="18"/>
  <c r="BA161" i="18"/>
  <c r="AZ161" i="18"/>
  <c r="AY161" i="18"/>
  <c r="AX161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K161" i="18"/>
  <c r="J161" i="18"/>
  <c r="I161" i="18"/>
  <c r="E161" i="18"/>
  <c r="D161" i="18"/>
  <c r="B161" i="18"/>
  <c r="DE160" i="18"/>
  <c r="DD160" i="18"/>
  <c r="DC160" i="18"/>
  <c r="DB160" i="18"/>
  <c r="DA160" i="18"/>
  <c r="CZ160" i="18"/>
  <c r="CY160" i="18"/>
  <c r="CX160" i="18"/>
  <c r="CW160" i="18"/>
  <c r="CV160" i="18"/>
  <c r="CU160" i="18"/>
  <c r="CT160" i="18"/>
  <c r="CS160" i="18"/>
  <c r="CR160" i="18"/>
  <c r="CQ160" i="18"/>
  <c r="AG160" i="18" s="1"/>
  <c r="CP160" i="18"/>
  <c r="CO160" i="18"/>
  <c r="CN160" i="18"/>
  <c r="CM160" i="18"/>
  <c r="CL160" i="18"/>
  <c r="CK160" i="18"/>
  <c r="CJ160" i="18"/>
  <c r="CI160" i="18"/>
  <c r="CH160" i="18"/>
  <c r="CG160" i="18"/>
  <c r="CF160" i="18"/>
  <c r="CE160" i="18"/>
  <c r="CD160" i="18"/>
  <c r="CC160" i="18"/>
  <c r="CB160" i="18"/>
  <c r="CA160" i="18"/>
  <c r="BZ160" i="18"/>
  <c r="BY160" i="18"/>
  <c r="BX160" i="18"/>
  <c r="BW160" i="18"/>
  <c r="BV160" i="18"/>
  <c r="BU160" i="18"/>
  <c r="BT160" i="18"/>
  <c r="BS160" i="18"/>
  <c r="BR160" i="18"/>
  <c r="BQ160" i="18"/>
  <c r="BP160" i="18"/>
  <c r="BO160" i="18"/>
  <c r="BN160" i="18"/>
  <c r="BM160" i="18"/>
  <c r="BL160" i="18"/>
  <c r="BK160" i="18"/>
  <c r="BJ160" i="18"/>
  <c r="BI160" i="18"/>
  <c r="BH160" i="18"/>
  <c r="BG160" i="18"/>
  <c r="BF160" i="18"/>
  <c r="BE160" i="18"/>
  <c r="BD160" i="18"/>
  <c r="BC160" i="18"/>
  <c r="BB160" i="18"/>
  <c r="BA160" i="18"/>
  <c r="AZ160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F160" i="18"/>
  <c r="AE160" i="18"/>
  <c r="AD160" i="18"/>
  <c r="AC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K160" i="18"/>
  <c r="J160" i="18"/>
  <c r="I160" i="18"/>
  <c r="E160" i="18"/>
  <c r="D160" i="18"/>
  <c r="B160" i="18"/>
  <c r="DE159" i="18"/>
  <c r="DD159" i="18"/>
  <c r="DC159" i="18"/>
  <c r="DB159" i="18"/>
  <c r="DA159" i="18"/>
  <c r="CZ159" i="18"/>
  <c r="CY159" i="18"/>
  <c r="CX159" i="18"/>
  <c r="CW159" i="18"/>
  <c r="CV159" i="18"/>
  <c r="CU159" i="18"/>
  <c r="CT159" i="18"/>
  <c r="CS159" i="18"/>
  <c r="AB159" i="18" s="1"/>
  <c r="CR159" i="18"/>
  <c r="CQ159" i="18"/>
  <c r="AG159" i="18" s="1"/>
  <c r="CP159" i="18"/>
  <c r="CO159" i="18"/>
  <c r="CN159" i="18"/>
  <c r="CM159" i="18"/>
  <c r="CL159" i="18"/>
  <c r="CK159" i="18"/>
  <c r="CJ159" i="18"/>
  <c r="CI159" i="18"/>
  <c r="CH159" i="18"/>
  <c r="CG159" i="18"/>
  <c r="CF159" i="18"/>
  <c r="CE159" i="18"/>
  <c r="CD159" i="18"/>
  <c r="CC159" i="18"/>
  <c r="CB159" i="18"/>
  <c r="CA159" i="18"/>
  <c r="BZ159" i="18"/>
  <c r="BY159" i="18"/>
  <c r="BX159" i="18"/>
  <c r="BW159" i="18"/>
  <c r="BV159" i="18"/>
  <c r="BU159" i="18"/>
  <c r="BT159" i="18"/>
  <c r="BS159" i="18"/>
  <c r="BR159" i="18"/>
  <c r="BQ159" i="18"/>
  <c r="BP159" i="18"/>
  <c r="BO159" i="18"/>
  <c r="BN159" i="18"/>
  <c r="BM159" i="18"/>
  <c r="BL159" i="18"/>
  <c r="BK159" i="18"/>
  <c r="BJ159" i="18"/>
  <c r="BI159" i="18"/>
  <c r="BH159" i="18"/>
  <c r="BG159" i="18"/>
  <c r="BF159" i="18"/>
  <c r="BE159" i="18"/>
  <c r="BD159" i="18"/>
  <c r="BC159" i="18"/>
  <c r="BB159" i="18"/>
  <c r="BA159" i="18"/>
  <c r="AZ159" i="18"/>
  <c r="AY159" i="18"/>
  <c r="AX159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F159" i="18"/>
  <c r="AE159" i="18"/>
  <c r="AD159" i="18"/>
  <c r="AC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K159" i="18"/>
  <c r="J159" i="18"/>
  <c r="I159" i="18"/>
  <c r="E159" i="18"/>
  <c r="D159" i="18"/>
  <c r="B159" i="18"/>
  <c r="DE158" i="18"/>
  <c r="DD158" i="18"/>
  <c r="DC158" i="18"/>
  <c r="DB158" i="18"/>
  <c r="DA158" i="18"/>
  <c r="CZ158" i="18"/>
  <c r="CY158" i="18"/>
  <c r="CX158" i="18"/>
  <c r="CW158" i="18"/>
  <c r="CV158" i="18"/>
  <c r="CU158" i="18"/>
  <c r="CT158" i="18"/>
  <c r="CS158" i="18"/>
  <c r="CR158" i="18"/>
  <c r="CQ158" i="18"/>
  <c r="AG158" i="18" s="1"/>
  <c r="CP158" i="18"/>
  <c r="CO158" i="18"/>
  <c r="CN158" i="18"/>
  <c r="CM158" i="18"/>
  <c r="CL158" i="18"/>
  <c r="CK158" i="18"/>
  <c r="CJ158" i="18"/>
  <c r="CI158" i="18"/>
  <c r="CH158" i="18"/>
  <c r="CG158" i="18"/>
  <c r="CF158" i="18"/>
  <c r="CE158" i="18"/>
  <c r="CD158" i="18"/>
  <c r="CC158" i="18"/>
  <c r="CB158" i="18"/>
  <c r="CA158" i="18"/>
  <c r="BZ158" i="18"/>
  <c r="BY158" i="18"/>
  <c r="BX158" i="18"/>
  <c r="BW158" i="18"/>
  <c r="BV158" i="18"/>
  <c r="BU158" i="18"/>
  <c r="BT158" i="18"/>
  <c r="BS158" i="18"/>
  <c r="BR158" i="18"/>
  <c r="BQ158" i="18"/>
  <c r="BP158" i="18"/>
  <c r="BO158" i="18"/>
  <c r="BN158" i="18"/>
  <c r="BM158" i="18"/>
  <c r="BL158" i="18"/>
  <c r="BK158" i="18"/>
  <c r="BJ158" i="18"/>
  <c r="BI158" i="18"/>
  <c r="BH158" i="18"/>
  <c r="BG158" i="18"/>
  <c r="BF158" i="18"/>
  <c r="BE158" i="18"/>
  <c r="BD158" i="18"/>
  <c r="BC158" i="18"/>
  <c r="BB158" i="18"/>
  <c r="BA158" i="18"/>
  <c r="AZ158" i="18"/>
  <c r="AY158" i="18"/>
  <c r="AX158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F158" i="18"/>
  <c r="AE158" i="18"/>
  <c r="AD158" i="18"/>
  <c r="AC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K158" i="18"/>
  <c r="J158" i="18"/>
  <c r="I158" i="18"/>
  <c r="E158" i="18"/>
  <c r="D158" i="18"/>
  <c r="B158" i="18"/>
  <c r="DE157" i="18"/>
  <c r="DD157" i="18"/>
  <c r="DC157" i="18"/>
  <c r="DB157" i="18"/>
  <c r="DA157" i="18"/>
  <c r="CZ157" i="18"/>
  <c r="CY157" i="18"/>
  <c r="CX157" i="18"/>
  <c r="CW157" i="18"/>
  <c r="CV157" i="18"/>
  <c r="CU157" i="18"/>
  <c r="CT157" i="18"/>
  <c r="CS157" i="18"/>
  <c r="AB157" i="18" s="1"/>
  <c r="CR157" i="18"/>
  <c r="CQ157" i="18"/>
  <c r="AG157" i="18" s="1"/>
  <c r="CP157" i="18"/>
  <c r="CO157" i="18"/>
  <c r="CN157" i="18"/>
  <c r="CM157" i="18"/>
  <c r="CL157" i="18"/>
  <c r="CK157" i="18"/>
  <c r="CJ157" i="18"/>
  <c r="CI157" i="18"/>
  <c r="CH157" i="18"/>
  <c r="CG157" i="18"/>
  <c r="CF157" i="18"/>
  <c r="CE157" i="18"/>
  <c r="CD157" i="18"/>
  <c r="CC157" i="18"/>
  <c r="CB157" i="18"/>
  <c r="CA157" i="18"/>
  <c r="BZ157" i="18"/>
  <c r="BY157" i="18"/>
  <c r="BX157" i="18"/>
  <c r="BW157" i="18"/>
  <c r="BV157" i="18"/>
  <c r="BU157" i="18"/>
  <c r="BT157" i="18"/>
  <c r="BS157" i="18"/>
  <c r="BR157" i="18"/>
  <c r="BQ157" i="18"/>
  <c r="BP157" i="18"/>
  <c r="BO157" i="18"/>
  <c r="BN157" i="18"/>
  <c r="BM157" i="18"/>
  <c r="BL157" i="18"/>
  <c r="BK157" i="18"/>
  <c r="BJ157" i="18"/>
  <c r="BI157" i="18"/>
  <c r="BH157" i="18"/>
  <c r="BG157" i="18"/>
  <c r="BF157" i="18"/>
  <c r="BE157" i="18"/>
  <c r="BD157" i="18"/>
  <c r="BC157" i="18"/>
  <c r="BB157" i="18"/>
  <c r="BA157" i="18"/>
  <c r="AZ157" i="18"/>
  <c r="AY157" i="18"/>
  <c r="AX157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F157" i="18"/>
  <c r="AE157" i="18"/>
  <c r="AD157" i="18"/>
  <c r="AC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K157" i="18"/>
  <c r="J157" i="18"/>
  <c r="I157" i="18"/>
  <c r="E157" i="18"/>
  <c r="D157" i="18"/>
  <c r="DE156" i="18"/>
  <c r="DD156" i="18"/>
  <c r="DC156" i="18"/>
  <c r="DB156" i="18"/>
  <c r="DA156" i="18"/>
  <c r="CZ156" i="18"/>
  <c r="CY156" i="18"/>
  <c r="CX156" i="18"/>
  <c r="CW156" i="18"/>
  <c r="CV156" i="18"/>
  <c r="CU156" i="18"/>
  <c r="CT156" i="18"/>
  <c r="CS156" i="18"/>
  <c r="AB156" i="18" s="1"/>
  <c r="CR156" i="18"/>
  <c r="CQ156" i="18"/>
  <c r="AG156" i="18" s="1"/>
  <c r="CP156" i="18"/>
  <c r="CO156" i="18"/>
  <c r="CN156" i="18"/>
  <c r="CM156" i="18"/>
  <c r="CL156" i="18"/>
  <c r="CK156" i="18"/>
  <c r="CJ156" i="18"/>
  <c r="CI156" i="18"/>
  <c r="CH156" i="18"/>
  <c r="CG156" i="18"/>
  <c r="CF156" i="18"/>
  <c r="CE156" i="18"/>
  <c r="CD156" i="18"/>
  <c r="CC156" i="18"/>
  <c r="CB156" i="18"/>
  <c r="CA156" i="18"/>
  <c r="BZ156" i="18"/>
  <c r="BY156" i="18"/>
  <c r="BX156" i="18"/>
  <c r="BW156" i="18"/>
  <c r="BV156" i="18"/>
  <c r="BU156" i="18"/>
  <c r="BT156" i="18"/>
  <c r="BS156" i="18"/>
  <c r="BR156" i="18"/>
  <c r="BQ156" i="18"/>
  <c r="BP156" i="18"/>
  <c r="BO156" i="18"/>
  <c r="BN156" i="18"/>
  <c r="BM156" i="18"/>
  <c r="BL156" i="18"/>
  <c r="BK156" i="18"/>
  <c r="BJ156" i="18"/>
  <c r="BI156" i="18"/>
  <c r="BH156" i="18"/>
  <c r="BG156" i="18"/>
  <c r="BF156" i="18"/>
  <c r="BE156" i="18"/>
  <c r="BD156" i="18"/>
  <c r="BC156" i="18"/>
  <c r="BB156" i="18"/>
  <c r="BA156" i="18"/>
  <c r="AZ156" i="18"/>
  <c r="AY156" i="18"/>
  <c r="AX156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F156" i="18"/>
  <c r="AE156" i="18"/>
  <c r="AD156" i="18"/>
  <c r="AC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K156" i="18"/>
  <c r="J156" i="18"/>
  <c r="I156" i="18"/>
  <c r="E156" i="18"/>
  <c r="D156" i="18"/>
  <c r="B156" i="18"/>
  <c r="DE155" i="18"/>
  <c r="DD155" i="18"/>
  <c r="DC155" i="18"/>
  <c r="DB155" i="18"/>
  <c r="DA155" i="18"/>
  <c r="CZ155" i="18"/>
  <c r="CY155" i="18"/>
  <c r="CX155" i="18"/>
  <c r="CW155" i="18"/>
  <c r="CV155" i="18"/>
  <c r="CU155" i="18"/>
  <c r="CT155" i="18"/>
  <c r="CS155" i="18"/>
  <c r="CR155" i="18"/>
  <c r="CQ155" i="18"/>
  <c r="AG155" i="18" s="1"/>
  <c r="CP155" i="18"/>
  <c r="CO155" i="18"/>
  <c r="CN155" i="18"/>
  <c r="CM155" i="18"/>
  <c r="CL155" i="18"/>
  <c r="CK155" i="18"/>
  <c r="CJ155" i="18"/>
  <c r="CI155" i="18"/>
  <c r="CH155" i="18"/>
  <c r="CG155" i="18"/>
  <c r="CF155" i="18"/>
  <c r="CE155" i="18"/>
  <c r="CD155" i="18"/>
  <c r="CC155" i="18"/>
  <c r="CB155" i="18"/>
  <c r="CA155" i="18"/>
  <c r="BZ155" i="18"/>
  <c r="BY155" i="18"/>
  <c r="BX155" i="18"/>
  <c r="BW155" i="18"/>
  <c r="BV155" i="18"/>
  <c r="BU155" i="18"/>
  <c r="BT155" i="18"/>
  <c r="BS155" i="18"/>
  <c r="BR155" i="18"/>
  <c r="BQ155" i="18"/>
  <c r="BP155" i="18"/>
  <c r="BO155" i="18"/>
  <c r="BN155" i="18"/>
  <c r="BM155" i="18"/>
  <c r="BL155" i="18"/>
  <c r="BK155" i="18"/>
  <c r="BJ155" i="18"/>
  <c r="BI155" i="18"/>
  <c r="BH155" i="18"/>
  <c r="BG155" i="18"/>
  <c r="BF155" i="18"/>
  <c r="BE155" i="18"/>
  <c r="BD155" i="18"/>
  <c r="BC155" i="18"/>
  <c r="BB155" i="18"/>
  <c r="BA155" i="18"/>
  <c r="AZ155" i="18"/>
  <c r="AY155" i="18"/>
  <c r="AX155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F155" i="18"/>
  <c r="AE155" i="18"/>
  <c r="AD155" i="18"/>
  <c r="AC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K155" i="18"/>
  <c r="J155" i="18"/>
  <c r="I155" i="18"/>
  <c r="E155" i="18"/>
  <c r="D155" i="18"/>
  <c r="B155" i="18"/>
  <c r="DE154" i="18"/>
  <c r="DD154" i="18"/>
  <c r="DC154" i="18"/>
  <c r="DB154" i="18"/>
  <c r="DA154" i="18"/>
  <c r="CZ154" i="18"/>
  <c r="CY154" i="18"/>
  <c r="CX154" i="18"/>
  <c r="CW154" i="18"/>
  <c r="CV154" i="18"/>
  <c r="CU154" i="18"/>
  <c r="CT154" i="18"/>
  <c r="CS154" i="18"/>
  <c r="CR154" i="18"/>
  <c r="CQ154" i="18"/>
  <c r="AG154" i="18" s="1"/>
  <c r="CP154" i="18"/>
  <c r="CO154" i="18"/>
  <c r="CN154" i="18"/>
  <c r="CM154" i="18"/>
  <c r="CL154" i="18"/>
  <c r="CK154" i="18"/>
  <c r="CJ154" i="18"/>
  <c r="CI154" i="18"/>
  <c r="CH154" i="18"/>
  <c r="CG154" i="18"/>
  <c r="CF154" i="18"/>
  <c r="CE154" i="18"/>
  <c r="CD154" i="18"/>
  <c r="CC154" i="18"/>
  <c r="CB154" i="18"/>
  <c r="CA154" i="18"/>
  <c r="BZ154" i="18"/>
  <c r="BY154" i="18"/>
  <c r="BX154" i="18"/>
  <c r="BW154" i="18"/>
  <c r="BV154" i="18"/>
  <c r="BU154" i="18"/>
  <c r="BT154" i="18"/>
  <c r="BS154" i="18"/>
  <c r="BR154" i="18"/>
  <c r="BQ154" i="18"/>
  <c r="BP154" i="18"/>
  <c r="BO154" i="18"/>
  <c r="BN154" i="18"/>
  <c r="BM154" i="18"/>
  <c r="BL154" i="18"/>
  <c r="BK154" i="18"/>
  <c r="BJ154" i="18"/>
  <c r="BI154" i="18"/>
  <c r="BH154" i="18"/>
  <c r="BG154" i="18"/>
  <c r="BF154" i="18"/>
  <c r="BE154" i="18"/>
  <c r="BD154" i="18"/>
  <c r="BC154" i="18"/>
  <c r="BB154" i="18"/>
  <c r="BA154" i="18"/>
  <c r="AZ154" i="18"/>
  <c r="AY154" i="18"/>
  <c r="AX154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F154" i="18"/>
  <c r="AE154" i="18"/>
  <c r="AD154" i="18"/>
  <c r="AC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K154" i="18"/>
  <c r="J154" i="18"/>
  <c r="I154" i="18"/>
  <c r="E154" i="18"/>
  <c r="D154" i="18"/>
  <c r="B154" i="18"/>
  <c r="DE153" i="18"/>
  <c r="DD153" i="18"/>
  <c r="DC153" i="18"/>
  <c r="DB153" i="18"/>
  <c r="DA153" i="18"/>
  <c r="CZ153" i="18"/>
  <c r="CY153" i="18"/>
  <c r="CX153" i="18"/>
  <c r="CW153" i="18"/>
  <c r="CV153" i="18"/>
  <c r="CU153" i="18"/>
  <c r="CT153" i="18"/>
  <c r="CS153" i="18"/>
  <c r="CR153" i="18"/>
  <c r="CQ153" i="18"/>
  <c r="CP153" i="18"/>
  <c r="CO153" i="18"/>
  <c r="CN153" i="18"/>
  <c r="CM153" i="18"/>
  <c r="CL153" i="18"/>
  <c r="CK153" i="18"/>
  <c r="CJ153" i="18"/>
  <c r="CI153" i="18"/>
  <c r="CH153" i="18"/>
  <c r="CG153" i="18"/>
  <c r="CF153" i="18"/>
  <c r="CE153" i="18"/>
  <c r="CD153" i="18"/>
  <c r="CC153" i="18"/>
  <c r="CB153" i="18"/>
  <c r="CA153" i="18"/>
  <c r="BZ153" i="18"/>
  <c r="BY153" i="18"/>
  <c r="BX153" i="18"/>
  <c r="BW153" i="18"/>
  <c r="BV153" i="18"/>
  <c r="BU153" i="18"/>
  <c r="BT153" i="18"/>
  <c r="BS153" i="18"/>
  <c r="BR153" i="18"/>
  <c r="BQ153" i="18"/>
  <c r="BP153" i="18"/>
  <c r="BO153" i="18"/>
  <c r="BN153" i="18"/>
  <c r="BM153" i="18"/>
  <c r="BL153" i="18"/>
  <c r="BK153" i="18"/>
  <c r="BJ153" i="18"/>
  <c r="BI153" i="18"/>
  <c r="BH153" i="18"/>
  <c r="BG153" i="18"/>
  <c r="BF153" i="18"/>
  <c r="BE153" i="18"/>
  <c r="BD153" i="18"/>
  <c r="BC153" i="18"/>
  <c r="BB153" i="18"/>
  <c r="BA153" i="18"/>
  <c r="AZ153" i="18"/>
  <c r="AY153" i="18"/>
  <c r="AX153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K153" i="18"/>
  <c r="J153" i="18"/>
  <c r="I153" i="18"/>
  <c r="E153" i="18"/>
  <c r="D153" i="18"/>
  <c r="B153" i="18"/>
  <c r="DE152" i="18"/>
  <c r="DD152" i="18"/>
  <c r="DC152" i="18"/>
  <c r="DB152" i="18"/>
  <c r="DA152" i="18"/>
  <c r="CZ152" i="18"/>
  <c r="CY152" i="18"/>
  <c r="CX152" i="18"/>
  <c r="CW152" i="18"/>
  <c r="CV152" i="18"/>
  <c r="CU152" i="18"/>
  <c r="CT152" i="18"/>
  <c r="CS152" i="18"/>
  <c r="CR152" i="18"/>
  <c r="CQ152" i="18"/>
  <c r="AG152" i="18" s="1"/>
  <c r="CP152" i="18"/>
  <c r="CO152" i="18"/>
  <c r="CN152" i="18"/>
  <c r="CM152" i="18"/>
  <c r="CL152" i="18"/>
  <c r="CK152" i="18"/>
  <c r="CJ152" i="18"/>
  <c r="CI152" i="18"/>
  <c r="CH152" i="18"/>
  <c r="CG152" i="18"/>
  <c r="CF152" i="18"/>
  <c r="CE152" i="18"/>
  <c r="CD152" i="18"/>
  <c r="CC152" i="18"/>
  <c r="CB152" i="18"/>
  <c r="CA152" i="18"/>
  <c r="BZ152" i="18"/>
  <c r="BY152" i="18"/>
  <c r="BX152" i="18"/>
  <c r="BW152" i="18"/>
  <c r="BV152" i="18"/>
  <c r="BU152" i="18"/>
  <c r="BT152" i="18"/>
  <c r="BS152" i="18"/>
  <c r="BR152" i="18"/>
  <c r="BQ152" i="18"/>
  <c r="BP152" i="18"/>
  <c r="BO152" i="18"/>
  <c r="BN152" i="18"/>
  <c r="BM152" i="18"/>
  <c r="BL152" i="18"/>
  <c r="BK152" i="18"/>
  <c r="BJ152" i="18"/>
  <c r="BI152" i="18"/>
  <c r="BH152" i="18"/>
  <c r="BG152" i="18"/>
  <c r="BF152" i="18"/>
  <c r="BE152" i="18"/>
  <c r="BD152" i="18"/>
  <c r="BC152" i="18"/>
  <c r="BB152" i="18"/>
  <c r="BA152" i="18"/>
  <c r="AZ152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K152" i="18"/>
  <c r="J152" i="18"/>
  <c r="I152" i="18"/>
  <c r="E152" i="18"/>
  <c r="D152" i="18"/>
  <c r="B152" i="18"/>
  <c r="DE151" i="18"/>
  <c r="DD151" i="18"/>
  <c r="DC151" i="18"/>
  <c r="DB151" i="18"/>
  <c r="DA151" i="18"/>
  <c r="CZ151" i="18"/>
  <c r="CY151" i="18"/>
  <c r="CX151" i="18"/>
  <c r="CW151" i="18"/>
  <c r="CV151" i="18"/>
  <c r="CU151" i="18"/>
  <c r="CT151" i="18"/>
  <c r="CS151" i="18"/>
  <c r="CR151" i="18"/>
  <c r="CQ151" i="18"/>
  <c r="AG151" i="18" s="1"/>
  <c r="CP151" i="18"/>
  <c r="CO151" i="18"/>
  <c r="CN151" i="18"/>
  <c r="CM151" i="18"/>
  <c r="CL151" i="18"/>
  <c r="CK151" i="18"/>
  <c r="CJ151" i="18"/>
  <c r="CI151" i="18"/>
  <c r="CH151" i="18"/>
  <c r="CG151" i="18"/>
  <c r="CF151" i="18"/>
  <c r="CE151" i="18"/>
  <c r="CD151" i="18"/>
  <c r="CC151" i="18"/>
  <c r="CB151" i="18"/>
  <c r="CA151" i="18"/>
  <c r="BZ151" i="18"/>
  <c r="BY151" i="18"/>
  <c r="BX151" i="18"/>
  <c r="BW151" i="18"/>
  <c r="BV151" i="18"/>
  <c r="BU151" i="18"/>
  <c r="BT151" i="18"/>
  <c r="BS151" i="18"/>
  <c r="BR151" i="18"/>
  <c r="BQ151" i="18"/>
  <c r="BP151" i="18"/>
  <c r="BO151" i="18"/>
  <c r="BN151" i="18"/>
  <c r="BM151" i="18"/>
  <c r="BL151" i="18"/>
  <c r="BK151" i="18"/>
  <c r="BJ151" i="18"/>
  <c r="BI151" i="18"/>
  <c r="BH151" i="18"/>
  <c r="BG151" i="18"/>
  <c r="BF151" i="18"/>
  <c r="BE151" i="18"/>
  <c r="BD151" i="18"/>
  <c r="BC151" i="18"/>
  <c r="BB151" i="18"/>
  <c r="BA151" i="18"/>
  <c r="AZ151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F151" i="18"/>
  <c r="AE151" i="18"/>
  <c r="AD151" i="18"/>
  <c r="AC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K151" i="18"/>
  <c r="J151" i="18"/>
  <c r="I151" i="18"/>
  <c r="E151" i="18"/>
  <c r="D151" i="18"/>
  <c r="DE150" i="18"/>
  <c r="DD150" i="18"/>
  <c r="DC150" i="18"/>
  <c r="DB150" i="18"/>
  <c r="DA150" i="18"/>
  <c r="CZ150" i="18"/>
  <c r="CY150" i="18"/>
  <c r="CX150" i="18"/>
  <c r="CW150" i="18"/>
  <c r="CV150" i="18"/>
  <c r="CU150" i="18"/>
  <c r="CT150" i="18"/>
  <c r="CS150" i="18"/>
  <c r="CR150" i="18"/>
  <c r="CQ150" i="18"/>
  <c r="AG150" i="18" s="1"/>
  <c r="CP150" i="18"/>
  <c r="CO150" i="18"/>
  <c r="CN150" i="18"/>
  <c r="CM150" i="18"/>
  <c r="CL150" i="18"/>
  <c r="CK150" i="18"/>
  <c r="CJ150" i="18"/>
  <c r="CI150" i="18"/>
  <c r="CH150" i="18"/>
  <c r="CG150" i="18"/>
  <c r="CF150" i="18"/>
  <c r="CE150" i="18"/>
  <c r="CD150" i="18"/>
  <c r="CC150" i="18"/>
  <c r="CB150" i="18"/>
  <c r="CA150" i="18"/>
  <c r="BZ150" i="18"/>
  <c r="BY150" i="18"/>
  <c r="BX150" i="18"/>
  <c r="BW150" i="18"/>
  <c r="BV150" i="18"/>
  <c r="BU150" i="18"/>
  <c r="BT150" i="18"/>
  <c r="BS150" i="18"/>
  <c r="BR150" i="18"/>
  <c r="BQ150" i="18"/>
  <c r="BP150" i="18"/>
  <c r="BO150" i="18"/>
  <c r="BN150" i="18"/>
  <c r="BM150" i="18"/>
  <c r="BL150" i="18"/>
  <c r="BK150" i="18"/>
  <c r="BJ150" i="18"/>
  <c r="BI150" i="18"/>
  <c r="BH150" i="18"/>
  <c r="BG150" i="18"/>
  <c r="BF150" i="18"/>
  <c r="BE150" i="18"/>
  <c r="BD150" i="18"/>
  <c r="BC150" i="18"/>
  <c r="BB150" i="18"/>
  <c r="BA150" i="18"/>
  <c r="AZ150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K150" i="18"/>
  <c r="J150" i="18"/>
  <c r="I150" i="18"/>
  <c r="E150" i="18"/>
  <c r="D150" i="18"/>
  <c r="B150" i="18"/>
  <c r="DE149" i="18"/>
  <c r="DD149" i="18"/>
  <c r="DC149" i="18"/>
  <c r="DB149" i="18"/>
  <c r="DA149" i="18"/>
  <c r="CZ149" i="18"/>
  <c r="CY149" i="18"/>
  <c r="CX149" i="18"/>
  <c r="CW149" i="18"/>
  <c r="CV149" i="18"/>
  <c r="CU149" i="18"/>
  <c r="CT149" i="18"/>
  <c r="CS149" i="18"/>
  <c r="AB149" i="18" s="1"/>
  <c r="CR149" i="18"/>
  <c r="CQ149" i="18"/>
  <c r="AG149" i="18" s="1"/>
  <c r="CP149" i="18"/>
  <c r="CO149" i="18"/>
  <c r="CN149" i="18"/>
  <c r="CM149" i="18"/>
  <c r="CL149" i="18"/>
  <c r="CK149" i="18"/>
  <c r="CJ149" i="18"/>
  <c r="CI149" i="18"/>
  <c r="CH149" i="18"/>
  <c r="CG149" i="18"/>
  <c r="CF149" i="18"/>
  <c r="CE149" i="18"/>
  <c r="CD149" i="18"/>
  <c r="CC149" i="18"/>
  <c r="CB149" i="18"/>
  <c r="CA149" i="18"/>
  <c r="BZ149" i="18"/>
  <c r="BY149" i="18"/>
  <c r="BX149" i="18"/>
  <c r="BW149" i="18"/>
  <c r="BV149" i="18"/>
  <c r="BU149" i="18"/>
  <c r="BT149" i="18"/>
  <c r="BS149" i="18"/>
  <c r="BR149" i="18"/>
  <c r="BQ149" i="18"/>
  <c r="BP149" i="18"/>
  <c r="BO149" i="18"/>
  <c r="BN149" i="18"/>
  <c r="BM149" i="18"/>
  <c r="BL149" i="18"/>
  <c r="BK149" i="18"/>
  <c r="BJ149" i="18"/>
  <c r="BI149" i="18"/>
  <c r="BH149" i="18"/>
  <c r="BG149" i="18"/>
  <c r="BF149" i="18"/>
  <c r="BE149" i="18"/>
  <c r="BD149" i="18"/>
  <c r="BC149" i="18"/>
  <c r="BB149" i="18"/>
  <c r="BA149" i="18"/>
  <c r="AZ149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F149" i="18"/>
  <c r="AE149" i="18"/>
  <c r="AD149" i="18"/>
  <c r="AC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K149" i="18"/>
  <c r="J149" i="18"/>
  <c r="I149" i="18"/>
  <c r="E149" i="18"/>
  <c r="D149" i="18"/>
  <c r="B149" i="18"/>
  <c r="DE148" i="18"/>
  <c r="DD148" i="18"/>
  <c r="DC148" i="18"/>
  <c r="DB148" i="18"/>
  <c r="DA148" i="18"/>
  <c r="CZ148" i="18"/>
  <c r="CY148" i="18"/>
  <c r="CX148" i="18"/>
  <c r="CW148" i="18"/>
  <c r="CV148" i="18"/>
  <c r="CU148" i="18"/>
  <c r="CT148" i="18"/>
  <c r="CS148" i="18"/>
  <c r="CR148" i="18"/>
  <c r="CQ148" i="18"/>
  <c r="AG148" i="18" s="1"/>
  <c r="CP148" i="18"/>
  <c r="CO148" i="18"/>
  <c r="CN148" i="18"/>
  <c r="CM148" i="18"/>
  <c r="CL148" i="18"/>
  <c r="CK148" i="18"/>
  <c r="CJ148" i="18"/>
  <c r="CI148" i="18"/>
  <c r="CH148" i="18"/>
  <c r="CG148" i="18"/>
  <c r="CF148" i="18"/>
  <c r="CE148" i="18"/>
  <c r="CD148" i="18"/>
  <c r="CC148" i="18"/>
  <c r="CB148" i="18"/>
  <c r="CA148" i="18"/>
  <c r="BZ148" i="18"/>
  <c r="BY148" i="18"/>
  <c r="BX148" i="18"/>
  <c r="BW148" i="18"/>
  <c r="BV148" i="18"/>
  <c r="BU148" i="18"/>
  <c r="BT148" i="18"/>
  <c r="BS148" i="18"/>
  <c r="BR148" i="18"/>
  <c r="BQ148" i="18"/>
  <c r="BP148" i="18"/>
  <c r="BO148" i="18"/>
  <c r="BN148" i="18"/>
  <c r="BM148" i="18"/>
  <c r="BL148" i="18"/>
  <c r="BK148" i="18"/>
  <c r="BJ148" i="18"/>
  <c r="BI148" i="18"/>
  <c r="BH148" i="18"/>
  <c r="BG148" i="18"/>
  <c r="BF148" i="18"/>
  <c r="BE148" i="18"/>
  <c r="BD148" i="18"/>
  <c r="BC148" i="18"/>
  <c r="BB148" i="18"/>
  <c r="BA148" i="18"/>
  <c r="AZ148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K148" i="18"/>
  <c r="J148" i="18"/>
  <c r="I148" i="18"/>
  <c r="E148" i="18"/>
  <c r="D148" i="18"/>
  <c r="B148" i="18"/>
  <c r="DE147" i="18"/>
  <c r="DD147" i="18"/>
  <c r="DC147" i="18"/>
  <c r="DB147" i="18"/>
  <c r="DA147" i="18"/>
  <c r="CZ147" i="18"/>
  <c r="CY147" i="18"/>
  <c r="CX147" i="18"/>
  <c r="CW147" i="18"/>
  <c r="CV147" i="18"/>
  <c r="CU147" i="18"/>
  <c r="CT147" i="18"/>
  <c r="CS147" i="18"/>
  <c r="AB147" i="18" s="1"/>
  <c r="CR147" i="18"/>
  <c r="CQ147" i="18"/>
  <c r="AG147" i="18" s="1"/>
  <c r="CP147" i="18"/>
  <c r="CO147" i="18"/>
  <c r="CN147" i="18"/>
  <c r="CM147" i="18"/>
  <c r="CL147" i="18"/>
  <c r="CK147" i="18"/>
  <c r="CJ147" i="18"/>
  <c r="CI147" i="18"/>
  <c r="CH147" i="18"/>
  <c r="CG147" i="18"/>
  <c r="CF147" i="18"/>
  <c r="CE147" i="18"/>
  <c r="CD147" i="18"/>
  <c r="CC147" i="18"/>
  <c r="CB147" i="18"/>
  <c r="CA147" i="18"/>
  <c r="BZ147" i="18"/>
  <c r="BY147" i="18"/>
  <c r="BX147" i="18"/>
  <c r="BW147" i="18"/>
  <c r="BV147" i="18"/>
  <c r="BU147" i="18"/>
  <c r="BT147" i="18"/>
  <c r="BS147" i="18"/>
  <c r="BR147" i="18"/>
  <c r="BQ147" i="18"/>
  <c r="BP147" i="18"/>
  <c r="BO147" i="18"/>
  <c r="BN147" i="18"/>
  <c r="BM147" i="18"/>
  <c r="BL147" i="18"/>
  <c r="BK147" i="18"/>
  <c r="BJ147" i="18"/>
  <c r="BI147" i="18"/>
  <c r="BH147" i="18"/>
  <c r="BG147" i="18"/>
  <c r="BF147" i="18"/>
  <c r="BE147" i="18"/>
  <c r="BD147" i="18"/>
  <c r="BC147" i="18"/>
  <c r="BB147" i="18"/>
  <c r="BA147" i="18"/>
  <c r="AZ147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F147" i="18"/>
  <c r="AE147" i="18"/>
  <c r="AD147" i="18"/>
  <c r="AC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K147" i="18"/>
  <c r="J147" i="18"/>
  <c r="I147" i="18"/>
  <c r="E147" i="18"/>
  <c r="D147" i="18"/>
  <c r="DE146" i="18"/>
  <c r="DD146" i="18"/>
  <c r="DC146" i="18"/>
  <c r="DB146" i="18"/>
  <c r="DA146" i="18"/>
  <c r="CZ146" i="18"/>
  <c r="CY146" i="18"/>
  <c r="CX146" i="18"/>
  <c r="CW146" i="18"/>
  <c r="CV146" i="18"/>
  <c r="CU146" i="18"/>
  <c r="CT146" i="18"/>
  <c r="CS146" i="18"/>
  <c r="CR146" i="18"/>
  <c r="CQ146" i="18"/>
  <c r="AG146" i="18" s="1"/>
  <c r="CP146" i="18"/>
  <c r="CO146" i="18"/>
  <c r="CN146" i="18"/>
  <c r="CM146" i="18"/>
  <c r="CL146" i="18"/>
  <c r="CK146" i="18"/>
  <c r="CJ146" i="18"/>
  <c r="CI146" i="18"/>
  <c r="CH146" i="18"/>
  <c r="CG146" i="18"/>
  <c r="CF146" i="18"/>
  <c r="CE146" i="18"/>
  <c r="CD146" i="18"/>
  <c r="CC146" i="18"/>
  <c r="CB146" i="18"/>
  <c r="CA146" i="18"/>
  <c r="BZ146" i="18"/>
  <c r="BY146" i="18"/>
  <c r="BX146" i="18"/>
  <c r="BW146" i="18"/>
  <c r="BV146" i="18"/>
  <c r="BU146" i="18"/>
  <c r="BT146" i="18"/>
  <c r="BS146" i="18"/>
  <c r="BR146" i="18"/>
  <c r="BQ146" i="18"/>
  <c r="BP146" i="18"/>
  <c r="BO146" i="18"/>
  <c r="BN146" i="18"/>
  <c r="BM146" i="18"/>
  <c r="BL146" i="18"/>
  <c r="BK146" i="18"/>
  <c r="BJ146" i="18"/>
  <c r="BI146" i="18"/>
  <c r="BH146" i="18"/>
  <c r="BG146" i="18"/>
  <c r="BF146" i="18"/>
  <c r="BE146" i="18"/>
  <c r="BD146" i="18"/>
  <c r="BC146" i="18"/>
  <c r="BB146" i="18"/>
  <c r="BA146" i="18"/>
  <c r="AZ146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F146" i="18"/>
  <c r="AE146" i="18"/>
  <c r="AD146" i="18"/>
  <c r="AC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K146" i="18"/>
  <c r="J146" i="18"/>
  <c r="I146" i="18"/>
  <c r="E146" i="18"/>
  <c r="D146" i="18"/>
  <c r="B146" i="18"/>
  <c r="DE145" i="18"/>
  <c r="DD145" i="18"/>
  <c r="DC145" i="18"/>
  <c r="DB145" i="18"/>
  <c r="DA145" i="18"/>
  <c r="CZ145" i="18"/>
  <c r="CY145" i="18"/>
  <c r="CX145" i="18"/>
  <c r="CW145" i="18"/>
  <c r="CV145" i="18"/>
  <c r="CU145" i="18"/>
  <c r="CT145" i="18"/>
  <c r="CS145" i="18"/>
  <c r="CR145" i="18"/>
  <c r="CQ145" i="18"/>
  <c r="AG145" i="18" s="1"/>
  <c r="CP145" i="18"/>
  <c r="CO145" i="18"/>
  <c r="CN145" i="18"/>
  <c r="CM145" i="18"/>
  <c r="CL145" i="18"/>
  <c r="CK145" i="18"/>
  <c r="CJ145" i="18"/>
  <c r="CI145" i="18"/>
  <c r="CH145" i="18"/>
  <c r="CG145" i="18"/>
  <c r="CF145" i="18"/>
  <c r="CE145" i="18"/>
  <c r="CD145" i="18"/>
  <c r="CC145" i="18"/>
  <c r="CB145" i="18"/>
  <c r="CA145" i="18"/>
  <c r="BZ145" i="18"/>
  <c r="BY145" i="18"/>
  <c r="BX145" i="18"/>
  <c r="BW145" i="18"/>
  <c r="BV145" i="18"/>
  <c r="BU145" i="18"/>
  <c r="BT145" i="18"/>
  <c r="BS145" i="18"/>
  <c r="BR145" i="18"/>
  <c r="BQ145" i="18"/>
  <c r="BP145" i="18"/>
  <c r="BO145" i="18"/>
  <c r="BN145" i="18"/>
  <c r="BM145" i="18"/>
  <c r="BL145" i="18"/>
  <c r="BK145" i="18"/>
  <c r="BJ145" i="18"/>
  <c r="BI145" i="18"/>
  <c r="BH145" i="18"/>
  <c r="BG145" i="18"/>
  <c r="BF145" i="18"/>
  <c r="BE145" i="18"/>
  <c r="BD145" i="18"/>
  <c r="BC145" i="18"/>
  <c r="BB145" i="18"/>
  <c r="BA145" i="18"/>
  <c r="AZ145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F145" i="18"/>
  <c r="AE145" i="18"/>
  <c r="AD145" i="18"/>
  <c r="AC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K145" i="18"/>
  <c r="J145" i="18"/>
  <c r="I145" i="18"/>
  <c r="E145" i="18"/>
  <c r="D145" i="18"/>
  <c r="B145" i="18"/>
  <c r="DE144" i="18"/>
  <c r="DD144" i="18"/>
  <c r="DC144" i="18"/>
  <c r="DB144" i="18"/>
  <c r="DA144" i="18"/>
  <c r="CZ144" i="18"/>
  <c r="CY144" i="18"/>
  <c r="CX144" i="18"/>
  <c r="CW144" i="18"/>
  <c r="CV144" i="18"/>
  <c r="CU144" i="18"/>
  <c r="CT144" i="18"/>
  <c r="CS144" i="18"/>
  <c r="AB144" i="18" s="1"/>
  <c r="CR144" i="18"/>
  <c r="CQ144" i="18"/>
  <c r="AG144" i="18" s="1"/>
  <c r="CP144" i="18"/>
  <c r="CO144" i="18"/>
  <c r="CN144" i="18"/>
  <c r="CM144" i="18"/>
  <c r="CL144" i="18"/>
  <c r="CK144" i="18"/>
  <c r="CJ144" i="18"/>
  <c r="CI144" i="18"/>
  <c r="CH144" i="18"/>
  <c r="CG144" i="18"/>
  <c r="CF144" i="18"/>
  <c r="CE144" i="18"/>
  <c r="CD144" i="18"/>
  <c r="CC144" i="18"/>
  <c r="CB144" i="18"/>
  <c r="CA144" i="18"/>
  <c r="BZ144" i="18"/>
  <c r="BY144" i="18"/>
  <c r="BX144" i="18"/>
  <c r="BW144" i="18"/>
  <c r="BV144" i="18"/>
  <c r="BU144" i="18"/>
  <c r="BT144" i="18"/>
  <c r="BS144" i="18"/>
  <c r="BR144" i="18"/>
  <c r="BQ144" i="18"/>
  <c r="BP144" i="18"/>
  <c r="BO144" i="18"/>
  <c r="BN144" i="18"/>
  <c r="BM144" i="18"/>
  <c r="BL144" i="18"/>
  <c r="BK144" i="18"/>
  <c r="BJ144" i="18"/>
  <c r="BI144" i="18"/>
  <c r="BH144" i="18"/>
  <c r="BG144" i="18"/>
  <c r="BF144" i="18"/>
  <c r="BE144" i="18"/>
  <c r="BD144" i="18"/>
  <c r="BC144" i="18"/>
  <c r="BB144" i="18"/>
  <c r="BA144" i="18"/>
  <c r="AZ144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F144" i="18"/>
  <c r="AE144" i="18"/>
  <c r="AD144" i="18"/>
  <c r="AC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K144" i="18"/>
  <c r="J144" i="18"/>
  <c r="I144" i="18"/>
  <c r="E144" i="18"/>
  <c r="D144" i="18"/>
  <c r="DE143" i="18"/>
  <c r="DD143" i="18"/>
  <c r="DC143" i="18"/>
  <c r="DB143" i="18"/>
  <c r="DA143" i="18"/>
  <c r="CZ143" i="18"/>
  <c r="CY143" i="18"/>
  <c r="CX143" i="18"/>
  <c r="CW143" i="18"/>
  <c r="CV143" i="18"/>
  <c r="CU143" i="18"/>
  <c r="CT143" i="18"/>
  <c r="CS143" i="18"/>
  <c r="AB143" i="18" s="1"/>
  <c r="CR143" i="18"/>
  <c r="CQ143" i="18"/>
  <c r="AG143" i="18" s="1"/>
  <c r="CP143" i="18"/>
  <c r="CO143" i="18"/>
  <c r="CN143" i="18"/>
  <c r="CM143" i="18"/>
  <c r="CL143" i="18"/>
  <c r="CK143" i="18"/>
  <c r="CJ143" i="18"/>
  <c r="CI143" i="18"/>
  <c r="CH143" i="18"/>
  <c r="CG143" i="18"/>
  <c r="CF143" i="18"/>
  <c r="CE143" i="18"/>
  <c r="CD143" i="18"/>
  <c r="CC143" i="18"/>
  <c r="CB143" i="18"/>
  <c r="CA143" i="18"/>
  <c r="BZ143" i="18"/>
  <c r="BY143" i="18"/>
  <c r="BX143" i="18"/>
  <c r="BW143" i="18"/>
  <c r="BV143" i="18"/>
  <c r="BU143" i="18"/>
  <c r="BT143" i="18"/>
  <c r="BS143" i="18"/>
  <c r="BR143" i="18"/>
  <c r="BQ143" i="18"/>
  <c r="BP143" i="18"/>
  <c r="BO143" i="18"/>
  <c r="BN143" i="18"/>
  <c r="BM143" i="18"/>
  <c r="BL143" i="18"/>
  <c r="BK143" i="18"/>
  <c r="BJ143" i="18"/>
  <c r="BI143" i="18"/>
  <c r="BH143" i="18"/>
  <c r="BG143" i="18"/>
  <c r="BF143" i="18"/>
  <c r="BE143" i="18"/>
  <c r="BD143" i="18"/>
  <c r="BC143" i="18"/>
  <c r="BB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F143" i="18"/>
  <c r="AE143" i="18"/>
  <c r="AD143" i="18"/>
  <c r="AC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K143" i="18"/>
  <c r="J143" i="18"/>
  <c r="I143" i="18"/>
  <c r="E143" i="18"/>
  <c r="D143" i="18"/>
  <c r="DE142" i="18"/>
  <c r="DD142" i="18"/>
  <c r="DC142" i="18"/>
  <c r="DB142" i="18"/>
  <c r="DA142" i="18"/>
  <c r="CZ142" i="18"/>
  <c r="CY142" i="18"/>
  <c r="CX142" i="18"/>
  <c r="CW142" i="18"/>
  <c r="CV142" i="18"/>
  <c r="CU142" i="18"/>
  <c r="CT142" i="18"/>
  <c r="CS142" i="18"/>
  <c r="CR142" i="18"/>
  <c r="CQ142" i="18"/>
  <c r="AG142" i="18" s="1"/>
  <c r="CP142" i="18"/>
  <c r="CO142" i="18"/>
  <c r="CN142" i="18"/>
  <c r="CM142" i="18"/>
  <c r="CL142" i="18"/>
  <c r="CK142" i="18"/>
  <c r="CJ142" i="18"/>
  <c r="CI142" i="18"/>
  <c r="CH142" i="18"/>
  <c r="CG142" i="18"/>
  <c r="CF142" i="18"/>
  <c r="CE142" i="18"/>
  <c r="CD142" i="18"/>
  <c r="CC142" i="18"/>
  <c r="CB142" i="18"/>
  <c r="CA142" i="18"/>
  <c r="BZ142" i="18"/>
  <c r="BY142" i="18"/>
  <c r="BX142" i="18"/>
  <c r="BW142" i="18"/>
  <c r="BV142" i="18"/>
  <c r="BU142" i="18"/>
  <c r="BT142" i="18"/>
  <c r="BS142" i="18"/>
  <c r="BR142" i="18"/>
  <c r="BQ142" i="18"/>
  <c r="BP142" i="18"/>
  <c r="BO142" i="18"/>
  <c r="BN142" i="18"/>
  <c r="BM142" i="18"/>
  <c r="BL142" i="18"/>
  <c r="BK142" i="18"/>
  <c r="BJ142" i="18"/>
  <c r="BI142" i="18"/>
  <c r="BH142" i="18"/>
  <c r="BG142" i="18"/>
  <c r="BF142" i="18"/>
  <c r="BE142" i="18"/>
  <c r="BD142" i="18"/>
  <c r="BC142" i="18"/>
  <c r="BB142" i="18"/>
  <c r="BA142" i="18"/>
  <c r="AZ142" i="18"/>
  <c r="AY142" i="18"/>
  <c r="AX142" i="18"/>
  <c r="AW142" i="18"/>
  <c r="AV142" i="18"/>
  <c r="AU142" i="18"/>
  <c r="AT142" i="18"/>
  <c r="AS142" i="18"/>
  <c r="AR142" i="18"/>
  <c r="AD142" i="18"/>
  <c r="AC142" i="18"/>
  <c r="AB142" i="18"/>
  <c r="W142" i="18"/>
  <c r="R142" i="18"/>
  <c r="Q142" i="18"/>
  <c r="P142" i="18"/>
  <c r="O142" i="18"/>
  <c r="M142" i="18"/>
  <c r="L142" i="18"/>
  <c r="K142" i="18"/>
  <c r="J142" i="18"/>
  <c r="I142" i="18"/>
  <c r="D142" i="18"/>
  <c r="DE141" i="18"/>
  <c r="DD141" i="18"/>
  <c r="DC141" i="18"/>
  <c r="DB141" i="18"/>
  <c r="DA141" i="18"/>
  <c r="CZ141" i="18"/>
  <c r="CY141" i="18"/>
  <c r="CX141" i="18"/>
  <c r="CW141" i="18"/>
  <c r="CV141" i="18"/>
  <c r="CU141" i="18"/>
  <c r="CT141" i="18"/>
  <c r="CS141" i="18"/>
  <c r="AB141" i="18" s="1"/>
  <c r="CR141" i="18"/>
  <c r="CQ141" i="18"/>
  <c r="CP141" i="18"/>
  <c r="CO141" i="18"/>
  <c r="CN141" i="18"/>
  <c r="CM141" i="18"/>
  <c r="CL141" i="18"/>
  <c r="CK141" i="18"/>
  <c r="CJ141" i="18"/>
  <c r="CI141" i="18"/>
  <c r="CH141" i="18"/>
  <c r="CG141" i="18"/>
  <c r="CF141" i="18"/>
  <c r="CE141" i="18"/>
  <c r="CD141" i="18"/>
  <c r="CC141" i="18"/>
  <c r="CB141" i="18"/>
  <c r="CA141" i="18"/>
  <c r="BZ141" i="18"/>
  <c r="BY141" i="18"/>
  <c r="BX141" i="18"/>
  <c r="BW141" i="18"/>
  <c r="BV141" i="18"/>
  <c r="BU141" i="18"/>
  <c r="BT141" i="18"/>
  <c r="BS141" i="18"/>
  <c r="BR141" i="18"/>
  <c r="BQ141" i="18"/>
  <c r="BP141" i="18"/>
  <c r="BO141" i="18"/>
  <c r="BN141" i="18"/>
  <c r="BM141" i="18"/>
  <c r="BL141" i="18"/>
  <c r="BK141" i="18"/>
  <c r="BJ141" i="18"/>
  <c r="BI141" i="18"/>
  <c r="BH141" i="18"/>
  <c r="BG141" i="18"/>
  <c r="BF141" i="18"/>
  <c r="BE141" i="18"/>
  <c r="BD141" i="18"/>
  <c r="BC141" i="18"/>
  <c r="BB141" i="18"/>
  <c r="BA141" i="18"/>
  <c r="AZ141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K141" i="18"/>
  <c r="J141" i="18"/>
  <c r="I141" i="18"/>
  <c r="E141" i="18"/>
  <c r="D141" i="18"/>
  <c r="B141" i="18"/>
  <c r="DE140" i="18"/>
  <c r="DD140" i="18"/>
  <c r="DC140" i="18"/>
  <c r="DB140" i="18"/>
  <c r="DA140" i="18"/>
  <c r="CZ140" i="18"/>
  <c r="CY140" i="18"/>
  <c r="CX140" i="18"/>
  <c r="CW140" i="18"/>
  <c r="CV140" i="18"/>
  <c r="CU140" i="18"/>
  <c r="CT140" i="18"/>
  <c r="CS140" i="18"/>
  <c r="CR140" i="18"/>
  <c r="CQ140" i="18"/>
  <c r="CP140" i="18"/>
  <c r="CO140" i="18"/>
  <c r="CN140" i="18"/>
  <c r="CM140" i="18"/>
  <c r="CL140" i="18"/>
  <c r="CK140" i="18"/>
  <c r="CJ140" i="18"/>
  <c r="CI140" i="18"/>
  <c r="CH140" i="18"/>
  <c r="CG140" i="18"/>
  <c r="CF140" i="18"/>
  <c r="CE140" i="18"/>
  <c r="CD140" i="18"/>
  <c r="CC140" i="18"/>
  <c r="CB140" i="18"/>
  <c r="CA140" i="18"/>
  <c r="BZ140" i="18"/>
  <c r="BY140" i="18"/>
  <c r="BX140" i="18"/>
  <c r="BW140" i="18"/>
  <c r="BV140" i="18"/>
  <c r="BU140" i="18"/>
  <c r="BT140" i="18"/>
  <c r="BS140" i="18"/>
  <c r="BR140" i="18"/>
  <c r="BQ140" i="18"/>
  <c r="BP140" i="18"/>
  <c r="BO140" i="18"/>
  <c r="BN140" i="18"/>
  <c r="BM140" i="18"/>
  <c r="BL140" i="18"/>
  <c r="BK140" i="18"/>
  <c r="BJ140" i="18"/>
  <c r="BI140" i="18"/>
  <c r="BH140" i="18"/>
  <c r="BG140" i="18"/>
  <c r="BF140" i="18"/>
  <c r="BE140" i="18"/>
  <c r="BD140" i="18"/>
  <c r="BC140" i="18"/>
  <c r="BB140" i="18"/>
  <c r="BA140" i="18"/>
  <c r="AZ140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K140" i="18"/>
  <c r="J140" i="18"/>
  <c r="I140" i="18"/>
  <c r="E140" i="18"/>
  <c r="D140" i="18"/>
  <c r="B140" i="18"/>
  <c r="DE139" i="18"/>
  <c r="DD139" i="18"/>
  <c r="DC139" i="18"/>
  <c r="DB139" i="18"/>
  <c r="DA139" i="18"/>
  <c r="CZ139" i="18"/>
  <c r="CY139" i="18"/>
  <c r="CX139" i="18"/>
  <c r="CW139" i="18"/>
  <c r="CV139" i="18"/>
  <c r="CU139" i="18"/>
  <c r="CT139" i="18"/>
  <c r="CS139" i="18"/>
  <c r="CR139" i="18"/>
  <c r="CQ139" i="18"/>
  <c r="AG139" i="18" s="1"/>
  <c r="CP139" i="18"/>
  <c r="CO139" i="18"/>
  <c r="CN139" i="18"/>
  <c r="CM139" i="18"/>
  <c r="CL139" i="18"/>
  <c r="CK139" i="18"/>
  <c r="CJ139" i="18"/>
  <c r="CI139" i="18"/>
  <c r="CH139" i="18"/>
  <c r="CG139" i="18"/>
  <c r="CF139" i="18"/>
  <c r="CE139" i="18"/>
  <c r="CD139" i="18"/>
  <c r="CC139" i="18"/>
  <c r="CB139" i="18"/>
  <c r="CA139" i="18"/>
  <c r="BZ139" i="18"/>
  <c r="BY139" i="18"/>
  <c r="BX139" i="18"/>
  <c r="BW139" i="18"/>
  <c r="BV139" i="18"/>
  <c r="BU139" i="18"/>
  <c r="BT139" i="18"/>
  <c r="BS139" i="18"/>
  <c r="BR139" i="18"/>
  <c r="BQ139" i="18"/>
  <c r="BP139" i="18"/>
  <c r="BO139" i="18"/>
  <c r="BN139" i="18"/>
  <c r="BM139" i="18"/>
  <c r="BL139" i="18"/>
  <c r="BK139" i="18"/>
  <c r="BJ139" i="18"/>
  <c r="BI139" i="18"/>
  <c r="BH139" i="18"/>
  <c r="BG139" i="18"/>
  <c r="BF139" i="18"/>
  <c r="BE139" i="18"/>
  <c r="BD139" i="18"/>
  <c r="BC139" i="18"/>
  <c r="BB139" i="18"/>
  <c r="BA139" i="18"/>
  <c r="AZ139" i="18"/>
  <c r="AY139" i="18"/>
  <c r="AX139" i="18"/>
  <c r="AW139" i="18"/>
  <c r="AV139" i="18"/>
  <c r="AU139" i="18"/>
  <c r="AT139" i="18"/>
  <c r="AS139" i="18"/>
  <c r="AR139" i="18"/>
  <c r="AQ139" i="18"/>
  <c r="AP139" i="18"/>
  <c r="AO139" i="18"/>
  <c r="AN139" i="18"/>
  <c r="AM139" i="18"/>
  <c r="AL139" i="18"/>
  <c r="AK139" i="18"/>
  <c r="AJ139" i="18"/>
  <c r="AI139" i="18"/>
  <c r="AH139" i="18"/>
  <c r="AF139" i="18"/>
  <c r="AE139" i="18"/>
  <c r="AD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K139" i="18"/>
  <c r="J139" i="18"/>
  <c r="I139" i="18"/>
  <c r="E139" i="18"/>
  <c r="D139" i="18"/>
  <c r="B139" i="18"/>
  <c r="DE138" i="18"/>
  <c r="DD138" i="18"/>
  <c r="DC138" i="18"/>
  <c r="DB138" i="18"/>
  <c r="DA138" i="18"/>
  <c r="CZ138" i="18"/>
  <c r="CY138" i="18"/>
  <c r="CX138" i="18"/>
  <c r="CW138" i="18"/>
  <c r="CV138" i="18"/>
  <c r="AB138" i="18" s="1"/>
  <c r="CU138" i="18"/>
  <c r="CT138" i="18"/>
  <c r="CS138" i="18"/>
  <c r="CR138" i="18"/>
  <c r="CQ138" i="18"/>
  <c r="AG138" i="18" s="1"/>
  <c r="CP138" i="18"/>
  <c r="CO138" i="18"/>
  <c r="CN138" i="18"/>
  <c r="CM138" i="18"/>
  <c r="CL138" i="18"/>
  <c r="CK138" i="18"/>
  <c r="CJ138" i="18"/>
  <c r="CI138" i="18"/>
  <c r="CH138" i="18"/>
  <c r="CG138" i="18"/>
  <c r="CF138" i="18"/>
  <c r="CE138" i="18"/>
  <c r="CD138" i="18"/>
  <c r="CC138" i="18"/>
  <c r="CB138" i="18"/>
  <c r="CA138" i="18"/>
  <c r="BZ138" i="18"/>
  <c r="BY138" i="18"/>
  <c r="BX138" i="18"/>
  <c r="BW138" i="18"/>
  <c r="BV138" i="18"/>
  <c r="BU138" i="18"/>
  <c r="BT138" i="18"/>
  <c r="BS138" i="18"/>
  <c r="BR138" i="18"/>
  <c r="BQ138" i="18"/>
  <c r="BP138" i="18"/>
  <c r="BO138" i="18"/>
  <c r="BN138" i="18"/>
  <c r="BM138" i="18"/>
  <c r="BL138" i="18"/>
  <c r="BK138" i="18"/>
  <c r="BJ138" i="18"/>
  <c r="BI138" i="18"/>
  <c r="BH138" i="18"/>
  <c r="BG138" i="18"/>
  <c r="BF138" i="18"/>
  <c r="BE138" i="18"/>
  <c r="BD138" i="18"/>
  <c r="BC138" i="18"/>
  <c r="BB138" i="18"/>
  <c r="BA138" i="18"/>
  <c r="AZ138" i="18"/>
  <c r="AY138" i="18"/>
  <c r="AX138" i="18"/>
  <c r="AW138" i="18"/>
  <c r="AV138" i="18"/>
  <c r="AU138" i="18"/>
  <c r="AT138" i="18"/>
  <c r="AS138" i="18"/>
  <c r="AR138" i="18"/>
  <c r="AQ138" i="18"/>
  <c r="AP138" i="18"/>
  <c r="AO138" i="18"/>
  <c r="AN138" i="18"/>
  <c r="AM138" i="18"/>
  <c r="AL138" i="18"/>
  <c r="AK138" i="18"/>
  <c r="AJ138" i="18"/>
  <c r="AI138" i="18"/>
  <c r="AH138" i="18"/>
  <c r="AF138" i="18"/>
  <c r="AE138" i="18"/>
  <c r="AD138" i="18"/>
  <c r="AC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K138" i="18"/>
  <c r="J138" i="18"/>
  <c r="I138" i="18"/>
  <c r="E138" i="18"/>
  <c r="D138" i="18"/>
  <c r="B138" i="18"/>
  <c r="DE137" i="18"/>
  <c r="DD137" i="18"/>
  <c r="DC137" i="18"/>
  <c r="DB137" i="18"/>
  <c r="DA137" i="18"/>
  <c r="CZ137" i="18"/>
  <c r="CY137" i="18"/>
  <c r="CX137" i="18"/>
  <c r="CW137" i="18"/>
  <c r="CV137" i="18"/>
  <c r="CU137" i="18"/>
  <c r="CT137" i="18"/>
  <c r="CS137" i="18"/>
  <c r="CR137" i="18"/>
  <c r="CQ137" i="18"/>
  <c r="AG137" i="18" s="1"/>
  <c r="CP137" i="18"/>
  <c r="CO137" i="18"/>
  <c r="CN137" i="18"/>
  <c r="CM137" i="18"/>
  <c r="CL137" i="18"/>
  <c r="CK137" i="18"/>
  <c r="CJ137" i="18"/>
  <c r="CI137" i="18"/>
  <c r="CH137" i="18"/>
  <c r="CG137" i="18"/>
  <c r="CF137" i="18"/>
  <c r="CE137" i="18"/>
  <c r="CD137" i="18"/>
  <c r="CC137" i="18"/>
  <c r="CB137" i="18"/>
  <c r="CA137" i="18"/>
  <c r="BZ137" i="18"/>
  <c r="BY137" i="18"/>
  <c r="BX137" i="18"/>
  <c r="BW137" i="18"/>
  <c r="BV137" i="18"/>
  <c r="BU137" i="18"/>
  <c r="BT137" i="18"/>
  <c r="BS137" i="18"/>
  <c r="BR137" i="18"/>
  <c r="BQ137" i="18"/>
  <c r="BP137" i="18"/>
  <c r="BO137" i="18"/>
  <c r="BN137" i="18"/>
  <c r="BM137" i="18"/>
  <c r="BL137" i="18"/>
  <c r="BK137" i="18"/>
  <c r="BJ137" i="18"/>
  <c r="BI137" i="18"/>
  <c r="BH137" i="18"/>
  <c r="BG137" i="18"/>
  <c r="BF137" i="18"/>
  <c r="BE137" i="18"/>
  <c r="BD137" i="18"/>
  <c r="BC137" i="18"/>
  <c r="BB137" i="18"/>
  <c r="BA137" i="18"/>
  <c r="AZ137" i="18"/>
  <c r="AY137" i="18"/>
  <c r="AX137" i="18"/>
  <c r="AW137" i="18"/>
  <c r="AV137" i="18"/>
  <c r="AU137" i="18"/>
  <c r="AT137" i="18"/>
  <c r="AS137" i="18"/>
  <c r="AR137" i="18"/>
  <c r="AQ137" i="18"/>
  <c r="AP137" i="18"/>
  <c r="AO137" i="18"/>
  <c r="AN137" i="18"/>
  <c r="AM137" i="18"/>
  <c r="AL137" i="18"/>
  <c r="AK137" i="18"/>
  <c r="AJ137" i="18"/>
  <c r="AI137" i="18"/>
  <c r="AH137" i="18"/>
  <c r="AF137" i="18"/>
  <c r="AE137" i="18"/>
  <c r="AD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K137" i="18"/>
  <c r="J137" i="18"/>
  <c r="I137" i="18"/>
  <c r="E137" i="18"/>
  <c r="D137" i="18"/>
  <c r="B137" i="18"/>
  <c r="DE136" i="18"/>
  <c r="DD136" i="18"/>
  <c r="DC136" i="18"/>
  <c r="DB136" i="18"/>
  <c r="DA136" i="18"/>
  <c r="CZ136" i="18"/>
  <c r="CY136" i="18"/>
  <c r="CX136" i="18"/>
  <c r="CW136" i="18"/>
  <c r="CV136" i="18"/>
  <c r="CU136" i="18"/>
  <c r="CT136" i="18"/>
  <c r="CS136" i="18"/>
  <c r="CR136" i="18"/>
  <c r="CQ136" i="18"/>
  <c r="AG136" i="18" s="1"/>
  <c r="CP136" i="18"/>
  <c r="CO136" i="18"/>
  <c r="CN136" i="18"/>
  <c r="CM136" i="18"/>
  <c r="CL136" i="18"/>
  <c r="CK136" i="18"/>
  <c r="CJ136" i="18"/>
  <c r="CI136" i="18"/>
  <c r="CH136" i="18"/>
  <c r="CG136" i="18"/>
  <c r="CF136" i="18"/>
  <c r="CE136" i="18"/>
  <c r="CD136" i="18"/>
  <c r="CC136" i="18"/>
  <c r="CB136" i="18"/>
  <c r="CA136" i="18"/>
  <c r="BZ136" i="18"/>
  <c r="BY136" i="18"/>
  <c r="BX136" i="18"/>
  <c r="BW136" i="18"/>
  <c r="BV136" i="18"/>
  <c r="BU136" i="18"/>
  <c r="BT136" i="18"/>
  <c r="BS136" i="18"/>
  <c r="BR136" i="18"/>
  <c r="BQ136" i="18"/>
  <c r="BP136" i="18"/>
  <c r="BO136" i="18"/>
  <c r="BN136" i="18"/>
  <c r="BM136" i="18"/>
  <c r="BL136" i="18"/>
  <c r="BK136" i="18"/>
  <c r="BJ136" i="18"/>
  <c r="BI136" i="18"/>
  <c r="BH136" i="18"/>
  <c r="BG136" i="18"/>
  <c r="BF136" i="18"/>
  <c r="BE136" i="18"/>
  <c r="BD136" i="18"/>
  <c r="BC136" i="18"/>
  <c r="BB136" i="18"/>
  <c r="BA136" i="18"/>
  <c r="AZ136" i="18"/>
  <c r="AY136" i="18"/>
  <c r="AX136" i="18"/>
  <c r="AW136" i="18"/>
  <c r="AV136" i="18"/>
  <c r="AU136" i="18"/>
  <c r="AT136" i="18"/>
  <c r="AS136" i="18"/>
  <c r="AR136" i="18"/>
  <c r="AQ136" i="18"/>
  <c r="AP136" i="18"/>
  <c r="AO136" i="18"/>
  <c r="AN136" i="18"/>
  <c r="AM136" i="18"/>
  <c r="AL136" i="18"/>
  <c r="AK136" i="18"/>
  <c r="AJ136" i="18"/>
  <c r="AI136" i="18"/>
  <c r="AH136" i="18"/>
  <c r="AF136" i="18"/>
  <c r="AE136" i="18"/>
  <c r="AD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K136" i="18"/>
  <c r="J136" i="18"/>
  <c r="I136" i="18"/>
  <c r="E136" i="18"/>
  <c r="D136" i="18"/>
  <c r="B136" i="18"/>
  <c r="DE135" i="18"/>
  <c r="DD135" i="18"/>
  <c r="DC135" i="18"/>
  <c r="DB135" i="18"/>
  <c r="DA135" i="18"/>
  <c r="CZ135" i="18"/>
  <c r="CY135" i="18"/>
  <c r="CX135" i="18"/>
  <c r="CW135" i="18"/>
  <c r="CV135" i="18"/>
  <c r="CU135" i="18"/>
  <c r="CT135" i="18"/>
  <c r="CS135" i="18"/>
  <c r="AB135" i="18" s="1"/>
  <c r="CR135" i="18"/>
  <c r="CQ135" i="18"/>
  <c r="AG135" i="18" s="1"/>
  <c r="CP135" i="18"/>
  <c r="CO135" i="18"/>
  <c r="CN135" i="18"/>
  <c r="CM135" i="18"/>
  <c r="CL135" i="18"/>
  <c r="CK135" i="18"/>
  <c r="CJ135" i="18"/>
  <c r="CI135" i="18"/>
  <c r="CH135" i="18"/>
  <c r="CG135" i="18"/>
  <c r="CF135" i="18"/>
  <c r="CE135" i="18"/>
  <c r="CD135" i="18"/>
  <c r="CC135" i="18"/>
  <c r="CB135" i="18"/>
  <c r="CA135" i="18"/>
  <c r="BZ135" i="18"/>
  <c r="BY135" i="18"/>
  <c r="BX135" i="18"/>
  <c r="BW135" i="18"/>
  <c r="BV135" i="18"/>
  <c r="BU135" i="18"/>
  <c r="BT135" i="18"/>
  <c r="BS135" i="18"/>
  <c r="BR135" i="18"/>
  <c r="BQ135" i="18"/>
  <c r="BP135" i="18"/>
  <c r="BO135" i="18"/>
  <c r="BN135" i="18"/>
  <c r="BM135" i="18"/>
  <c r="BL135" i="18"/>
  <c r="BK135" i="18"/>
  <c r="BJ135" i="18"/>
  <c r="BI135" i="18"/>
  <c r="BH135" i="18"/>
  <c r="BG135" i="18"/>
  <c r="BF135" i="18"/>
  <c r="BE135" i="18"/>
  <c r="BD135" i="18"/>
  <c r="BC135" i="18"/>
  <c r="BB135" i="18"/>
  <c r="BA135" i="18"/>
  <c r="AZ135" i="18"/>
  <c r="AY135" i="18"/>
  <c r="AX135" i="18"/>
  <c r="AW135" i="18"/>
  <c r="AV135" i="18"/>
  <c r="AU135" i="18"/>
  <c r="AT135" i="18"/>
  <c r="AS135" i="18"/>
  <c r="AR135" i="18"/>
  <c r="AQ135" i="18"/>
  <c r="AP135" i="18"/>
  <c r="AO135" i="18"/>
  <c r="AN135" i="18"/>
  <c r="AM135" i="18"/>
  <c r="AL135" i="18"/>
  <c r="AK135" i="18"/>
  <c r="AJ135" i="18"/>
  <c r="AI135" i="18"/>
  <c r="AH135" i="18"/>
  <c r="AF135" i="18"/>
  <c r="AE135" i="18"/>
  <c r="AD135" i="18"/>
  <c r="AC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K135" i="18"/>
  <c r="J135" i="18"/>
  <c r="I135" i="18"/>
  <c r="E135" i="18"/>
  <c r="D135" i="18"/>
  <c r="DE134" i="18"/>
  <c r="DD134" i="18"/>
  <c r="DC134" i="18"/>
  <c r="DB134" i="18"/>
  <c r="DA134" i="18"/>
  <c r="CZ134" i="18"/>
  <c r="CY134" i="18"/>
  <c r="CX134" i="18"/>
  <c r="CW134" i="18"/>
  <c r="CV134" i="18"/>
  <c r="CU134" i="18"/>
  <c r="CT134" i="18"/>
  <c r="CS134" i="18"/>
  <c r="CR134" i="18"/>
  <c r="CQ134" i="18"/>
  <c r="AG134" i="18" s="1"/>
  <c r="CP134" i="18"/>
  <c r="CO134" i="18"/>
  <c r="CN134" i="18"/>
  <c r="CM134" i="18"/>
  <c r="CL134" i="18"/>
  <c r="CK134" i="18"/>
  <c r="CJ134" i="18"/>
  <c r="CI134" i="18"/>
  <c r="CH134" i="18"/>
  <c r="CG134" i="18"/>
  <c r="CF134" i="18"/>
  <c r="CE134" i="18"/>
  <c r="CD134" i="18"/>
  <c r="CC134" i="18"/>
  <c r="CB134" i="18"/>
  <c r="CA134" i="18"/>
  <c r="BZ134" i="18"/>
  <c r="BY134" i="18"/>
  <c r="BX134" i="18"/>
  <c r="BW134" i="18"/>
  <c r="BV134" i="18"/>
  <c r="BU134" i="18"/>
  <c r="BT134" i="18"/>
  <c r="BS134" i="18"/>
  <c r="BR134" i="18"/>
  <c r="BQ134" i="18"/>
  <c r="BP134" i="18"/>
  <c r="BO134" i="18"/>
  <c r="BN134" i="18"/>
  <c r="BM134" i="18"/>
  <c r="BL134" i="18"/>
  <c r="BK134" i="18"/>
  <c r="BJ134" i="18"/>
  <c r="BI134" i="18"/>
  <c r="BH134" i="18"/>
  <c r="BG134" i="18"/>
  <c r="BF134" i="18"/>
  <c r="BE134" i="18"/>
  <c r="BD134" i="18"/>
  <c r="BC134" i="18"/>
  <c r="BB134" i="18"/>
  <c r="BA134" i="18"/>
  <c r="AZ134" i="18"/>
  <c r="AY134" i="18"/>
  <c r="AX134" i="18"/>
  <c r="AW134" i="18"/>
  <c r="AV134" i="18"/>
  <c r="AU134" i="18"/>
  <c r="AT134" i="18"/>
  <c r="AS134" i="18"/>
  <c r="AR134" i="18"/>
  <c r="AQ134" i="18"/>
  <c r="AP134" i="18"/>
  <c r="AO134" i="18"/>
  <c r="AN134" i="18"/>
  <c r="AM134" i="18"/>
  <c r="AL134" i="18"/>
  <c r="AK134" i="18"/>
  <c r="AJ134" i="18"/>
  <c r="AI134" i="18"/>
  <c r="AH134" i="18"/>
  <c r="AF134" i="18"/>
  <c r="AE134" i="18"/>
  <c r="AD134" i="18"/>
  <c r="AC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K134" i="18"/>
  <c r="J134" i="18"/>
  <c r="I134" i="18"/>
  <c r="E134" i="18"/>
  <c r="D134" i="18"/>
  <c r="DE133" i="18"/>
  <c r="DD133" i="18"/>
  <c r="DC133" i="18"/>
  <c r="DB133" i="18"/>
  <c r="DA133" i="18"/>
  <c r="CZ133" i="18"/>
  <c r="CY133" i="18"/>
  <c r="CX133" i="18"/>
  <c r="CW133" i="18"/>
  <c r="CV133" i="18"/>
  <c r="CU133" i="18"/>
  <c r="CT133" i="18"/>
  <c r="CS133" i="18"/>
  <c r="AB133" i="18" s="1"/>
  <c r="CR133" i="18"/>
  <c r="CQ133" i="18"/>
  <c r="AG133" i="18" s="1"/>
  <c r="CP133" i="18"/>
  <c r="CO133" i="18"/>
  <c r="CN133" i="18"/>
  <c r="CM133" i="18"/>
  <c r="CL133" i="18"/>
  <c r="CK133" i="18"/>
  <c r="CJ133" i="18"/>
  <c r="CI133" i="18"/>
  <c r="CH133" i="18"/>
  <c r="CG133" i="18"/>
  <c r="CF133" i="18"/>
  <c r="CE133" i="18"/>
  <c r="CD133" i="18"/>
  <c r="CC133" i="18"/>
  <c r="CB133" i="18"/>
  <c r="CA133" i="18"/>
  <c r="BZ133" i="18"/>
  <c r="BY133" i="18"/>
  <c r="BX133" i="18"/>
  <c r="BW133" i="18"/>
  <c r="BV133" i="18"/>
  <c r="BU133" i="18"/>
  <c r="BT133" i="18"/>
  <c r="BS133" i="18"/>
  <c r="BR133" i="18"/>
  <c r="BQ133" i="18"/>
  <c r="BP133" i="18"/>
  <c r="BO133" i="18"/>
  <c r="BN133" i="18"/>
  <c r="BM133" i="18"/>
  <c r="BL133" i="18"/>
  <c r="BK133" i="18"/>
  <c r="BJ133" i="18"/>
  <c r="BI133" i="18"/>
  <c r="BH133" i="18"/>
  <c r="BG133" i="18"/>
  <c r="BF133" i="18"/>
  <c r="BE133" i="18"/>
  <c r="BD133" i="18"/>
  <c r="BC133" i="18"/>
  <c r="BB133" i="18"/>
  <c r="BA133" i="18"/>
  <c r="AZ133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F133" i="18"/>
  <c r="AE133" i="18"/>
  <c r="AD133" i="18"/>
  <c r="AC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K133" i="18"/>
  <c r="J133" i="18"/>
  <c r="I133" i="18"/>
  <c r="E133" i="18"/>
  <c r="D133" i="18"/>
  <c r="B133" i="18"/>
  <c r="DE132" i="18"/>
  <c r="DD132" i="18"/>
  <c r="DC132" i="18"/>
  <c r="DB132" i="18"/>
  <c r="DA132" i="18"/>
  <c r="CZ132" i="18"/>
  <c r="CY132" i="18"/>
  <c r="CX132" i="18"/>
  <c r="CW132" i="18"/>
  <c r="CV132" i="18"/>
  <c r="CU132" i="18"/>
  <c r="CT132" i="18"/>
  <c r="CS132" i="18"/>
  <c r="CR132" i="18"/>
  <c r="CQ132" i="18"/>
  <c r="CP132" i="18"/>
  <c r="CO132" i="18"/>
  <c r="CN132" i="18"/>
  <c r="CM132" i="18"/>
  <c r="CL132" i="18"/>
  <c r="CK132" i="18"/>
  <c r="CJ132" i="18"/>
  <c r="CI132" i="18"/>
  <c r="CH132" i="18"/>
  <c r="CG132" i="18"/>
  <c r="CF132" i="18"/>
  <c r="CE132" i="18"/>
  <c r="CD132" i="18"/>
  <c r="CC132" i="18"/>
  <c r="CB132" i="18"/>
  <c r="CA132" i="18"/>
  <c r="BZ132" i="18"/>
  <c r="BY132" i="18"/>
  <c r="BX132" i="18"/>
  <c r="BW132" i="18"/>
  <c r="BV132" i="18"/>
  <c r="BU132" i="18"/>
  <c r="BT132" i="18"/>
  <c r="BS132" i="18"/>
  <c r="BR132" i="18"/>
  <c r="BQ132" i="18"/>
  <c r="BP132" i="18"/>
  <c r="BO132" i="18"/>
  <c r="BN132" i="18"/>
  <c r="BM132" i="18"/>
  <c r="BL132" i="18"/>
  <c r="BK132" i="18"/>
  <c r="BJ132" i="18"/>
  <c r="BI132" i="18"/>
  <c r="BH132" i="18"/>
  <c r="BG132" i="18"/>
  <c r="BF132" i="18"/>
  <c r="BE132" i="18"/>
  <c r="BD132" i="18"/>
  <c r="BC132" i="18"/>
  <c r="BB132" i="18"/>
  <c r="BA132" i="18"/>
  <c r="AZ132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K132" i="18"/>
  <c r="J132" i="18"/>
  <c r="I132" i="18"/>
  <c r="E132" i="18"/>
  <c r="D132" i="18"/>
  <c r="B132" i="18"/>
  <c r="DE131" i="18"/>
  <c r="DD131" i="18"/>
  <c r="DC131" i="18"/>
  <c r="DB131" i="18"/>
  <c r="DA131" i="18"/>
  <c r="CZ131" i="18"/>
  <c r="CY131" i="18"/>
  <c r="CX131" i="18"/>
  <c r="CW131" i="18"/>
  <c r="CV131" i="18"/>
  <c r="CU131" i="18"/>
  <c r="CT131" i="18"/>
  <c r="CS131" i="18"/>
  <c r="CR131" i="18"/>
  <c r="CQ131" i="18"/>
  <c r="AG131" i="18" s="1"/>
  <c r="CP131" i="18"/>
  <c r="CO131" i="18"/>
  <c r="CN131" i="18"/>
  <c r="CM131" i="18"/>
  <c r="CL131" i="18"/>
  <c r="CK131" i="18"/>
  <c r="CJ131" i="18"/>
  <c r="CI131" i="18"/>
  <c r="CH131" i="18"/>
  <c r="CG131" i="18"/>
  <c r="CF131" i="18"/>
  <c r="CE131" i="18"/>
  <c r="CD131" i="18"/>
  <c r="CC131" i="18"/>
  <c r="CB131" i="18"/>
  <c r="CA131" i="18"/>
  <c r="BZ131" i="18"/>
  <c r="BY131" i="18"/>
  <c r="BX131" i="18"/>
  <c r="BW131" i="18"/>
  <c r="BV131" i="18"/>
  <c r="BU131" i="18"/>
  <c r="BT131" i="18"/>
  <c r="BS131" i="18"/>
  <c r="BR131" i="18"/>
  <c r="BQ131" i="18"/>
  <c r="BP131" i="18"/>
  <c r="BO131" i="18"/>
  <c r="BN131" i="18"/>
  <c r="BM131" i="18"/>
  <c r="BL131" i="18"/>
  <c r="BK131" i="18"/>
  <c r="BJ131" i="18"/>
  <c r="BI131" i="18"/>
  <c r="BH131" i="18"/>
  <c r="BG131" i="18"/>
  <c r="BF131" i="18"/>
  <c r="BE131" i="18"/>
  <c r="BD131" i="18"/>
  <c r="BC131" i="18"/>
  <c r="BB131" i="18"/>
  <c r="BA131" i="18"/>
  <c r="AZ131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F131" i="18"/>
  <c r="AE131" i="18"/>
  <c r="AD131" i="18"/>
  <c r="AC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K131" i="18"/>
  <c r="J131" i="18"/>
  <c r="I131" i="18"/>
  <c r="E131" i="18"/>
  <c r="D131" i="18"/>
  <c r="B131" i="18"/>
  <c r="DE130" i="18"/>
  <c r="DD130" i="18"/>
  <c r="DC130" i="18"/>
  <c r="DB130" i="18"/>
  <c r="DA130" i="18"/>
  <c r="CZ130" i="18"/>
  <c r="CY130" i="18"/>
  <c r="CX130" i="18"/>
  <c r="CW130" i="18"/>
  <c r="CV130" i="18"/>
  <c r="CU130" i="18"/>
  <c r="CT130" i="18"/>
  <c r="CS130" i="18"/>
  <c r="CR130" i="18"/>
  <c r="CQ130" i="18"/>
  <c r="AG130" i="18" s="1"/>
  <c r="CP130" i="18"/>
  <c r="CO130" i="18"/>
  <c r="CN130" i="18"/>
  <c r="CM130" i="18"/>
  <c r="CL130" i="18"/>
  <c r="CK130" i="18"/>
  <c r="CJ130" i="18"/>
  <c r="CI130" i="18"/>
  <c r="CH130" i="18"/>
  <c r="CG130" i="18"/>
  <c r="CF130" i="18"/>
  <c r="CE130" i="18"/>
  <c r="CD130" i="18"/>
  <c r="CC130" i="18"/>
  <c r="CB130" i="18"/>
  <c r="CA130" i="18"/>
  <c r="BZ130" i="18"/>
  <c r="BY130" i="18"/>
  <c r="BX130" i="18"/>
  <c r="BW130" i="18"/>
  <c r="BV130" i="18"/>
  <c r="BU130" i="18"/>
  <c r="BT130" i="18"/>
  <c r="BS130" i="18"/>
  <c r="BR130" i="18"/>
  <c r="BQ130" i="18"/>
  <c r="BP130" i="18"/>
  <c r="BO130" i="18"/>
  <c r="BN130" i="18"/>
  <c r="BM130" i="18"/>
  <c r="BL130" i="18"/>
  <c r="BK130" i="18"/>
  <c r="BJ130" i="18"/>
  <c r="BI130" i="18"/>
  <c r="BH130" i="18"/>
  <c r="BG130" i="18"/>
  <c r="BF130" i="18"/>
  <c r="BE130" i="18"/>
  <c r="BD130" i="18"/>
  <c r="BC130" i="18"/>
  <c r="BB130" i="18"/>
  <c r="BA130" i="18"/>
  <c r="AZ130" i="18"/>
  <c r="AY130" i="18"/>
  <c r="AX130" i="18"/>
  <c r="AW130" i="18"/>
  <c r="AV130" i="18"/>
  <c r="AU130" i="18"/>
  <c r="AT130" i="18"/>
  <c r="AS130" i="18"/>
  <c r="AR130" i="18"/>
  <c r="AI130" i="18"/>
  <c r="AH130" i="18"/>
  <c r="R130" i="18"/>
  <c r="Q130" i="18"/>
  <c r="P130" i="18"/>
  <c r="O130" i="18"/>
  <c r="M130" i="18"/>
  <c r="K130" i="18"/>
  <c r="J130" i="18"/>
  <c r="I130" i="18"/>
  <c r="D130" i="18"/>
  <c r="DE129" i="18"/>
  <c r="DD129" i="18"/>
  <c r="DC129" i="18"/>
  <c r="DB129" i="18"/>
  <c r="DA129" i="18"/>
  <c r="CZ129" i="18"/>
  <c r="CY129" i="18"/>
  <c r="CX129" i="18"/>
  <c r="CW129" i="18"/>
  <c r="CV129" i="18"/>
  <c r="CU129" i="18"/>
  <c r="CT129" i="18"/>
  <c r="CS129" i="18"/>
  <c r="AB129" i="18" s="1"/>
  <c r="CR129" i="18"/>
  <c r="CQ129" i="18"/>
  <c r="AG129" i="18" s="1"/>
  <c r="CP129" i="18"/>
  <c r="CO129" i="18"/>
  <c r="CN129" i="18"/>
  <c r="CM129" i="18"/>
  <c r="CL129" i="18"/>
  <c r="CK129" i="18"/>
  <c r="CJ129" i="18"/>
  <c r="CI129" i="18"/>
  <c r="CH129" i="18"/>
  <c r="CG129" i="18"/>
  <c r="CF129" i="18"/>
  <c r="CE129" i="18"/>
  <c r="CD129" i="18"/>
  <c r="CC129" i="18"/>
  <c r="CB129" i="18"/>
  <c r="CA129" i="18"/>
  <c r="BZ129" i="18"/>
  <c r="BY129" i="18"/>
  <c r="BX129" i="18"/>
  <c r="BW129" i="18"/>
  <c r="BV129" i="18"/>
  <c r="BU129" i="18"/>
  <c r="BT129" i="18"/>
  <c r="BS129" i="18"/>
  <c r="BR129" i="18"/>
  <c r="BQ129" i="18"/>
  <c r="BP129" i="18"/>
  <c r="BO129" i="18"/>
  <c r="BN129" i="18"/>
  <c r="BM129" i="18"/>
  <c r="BL129" i="18"/>
  <c r="BK129" i="18"/>
  <c r="BJ129" i="18"/>
  <c r="BI129" i="18"/>
  <c r="BH129" i="18"/>
  <c r="BG129" i="18"/>
  <c r="BF129" i="18"/>
  <c r="BE129" i="18"/>
  <c r="BD129" i="18"/>
  <c r="BC129" i="18"/>
  <c r="BB129" i="18"/>
  <c r="BA129" i="18"/>
  <c r="AZ129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F129" i="18"/>
  <c r="AE129" i="18"/>
  <c r="AD129" i="18"/>
  <c r="AC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K129" i="18"/>
  <c r="J129" i="18"/>
  <c r="I129" i="18"/>
  <c r="E129" i="18"/>
  <c r="D129" i="18"/>
  <c r="DE128" i="18"/>
  <c r="DD128" i="18"/>
  <c r="DC128" i="18"/>
  <c r="DB128" i="18"/>
  <c r="DA128" i="18"/>
  <c r="CZ128" i="18"/>
  <c r="CY128" i="18"/>
  <c r="CX128" i="18"/>
  <c r="CW128" i="18"/>
  <c r="CV128" i="18"/>
  <c r="CU128" i="18"/>
  <c r="CT128" i="18"/>
  <c r="CS128" i="18"/>
  <c r="AB128" i="18" s="1"/>
  <c r="CR128" i="18"/>
  <c r="CQ128" i="18"/>
  <c r="CP128" i="18"/>
  <c r="CO128" i="18"/>
  <c r="CN128" i="18"/>
  <c r="CM128" i="18"/>
  <c r="CL128" i="18"/>
  <c r="CK128" i="18"/>
  <c r="CJ128" i="18"/>
  <c r="CI128" i="18"/>
  <c r="CH128" i="18"/>
  <c r="CG128" i="18"/>
  <c r="CF128" i="18"/>
  <c r="CE128" i="18"/>
  <c r="CD128" i="18"/>
  <c r="CC128" i="18"/>
  <c r="CB128" i="18"/>
  <c r="CA128" i="18"/>
  <c r="BZ128" i="18"/>
  <c r="BY128" i="18"/>
  <c r="BX128" i="18"/>
  <c r="BW128" i="18"/>
  <c r="BV128" i="18"/>
  <c r="BU128" i="18"/>
  <c r="BT128" i="18"/>
  <c r="BS128" i="18"/>
  <c r="BR128" i="18"/>
  <c r="BQ128" i="18"/>
  <c r="BP128" i="18"/>
  <c r="BO128" i="18"/>
  <c r="BN128" i="18"/>
  <c r="BM128" i="18"/>
  <c r="BL128" i="18"/>
  <c r="BK128" i="18"/>
  <c r="BJ128" i="18"/>
  <c r="BI128" i="18"/>
  <c r="BH128" i="18"/>
  <c r="BG128" i="18"/>
  <c r="BF128" i="18"/>
  <c r="BE128" i="18"/>
  <c r="BD128" i="18"/>
  <c r="BC128" i="18"/>
  <c r="BB128" i="18"/>
  <c r="BA128" i="18"/>
  <c r="AZ128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K128" i="18"/>
  <c r="J128" i="18"/>
  <c r="I128" i="18"/>
  <c r="E128" i="18"/>
  <c r="D128" i="18"/>
  <c r="B128" i="18"/>
  <c r="DE127" i="18"/>
  <c r="DD127" i="18"/>
  <c r="DC127" i="18"/>
  <c r="DB127" i="18"/>
  <c r="DA127" i="18"/>
  <c r="CZ127" i="18"/>
  <c r="CY127" i="18"/>
  <c r="CX127" i="18"/>
  <c r="CW127" i="18"/>
  <c r="CV127" i="18"/>
  <c r="CU127" i="18"/>
  <c r="CT127" i="18"/>
  <c r="CS127" i="18"/>
  <c r="CR127" i="18"/>
  <c r="CQ127" i="18"/>
  <c r="AG127" i="18" s="1"/>
  <c r="CP127" i="18"/>
  <c r="CO127" i="18"/>
  <c r="CN127" i="18"/>
  <c r="CM127" i="18"/>
  <c r="CL127" i="18"/>
  <c r="CK127" i="18"/>
  <c r="CJ127" i="18"/>
  <c r="CI127" i="18"/>
  <c r="CH127" i="18"/>
  <c r="CG127" i="18"/>
  <c r="CF127" i="18"/>
  <c r="CE127" i="18"/>
  <c r="CD127" i="18"/>
  <c r="CC127" i="18"/>
  <c r="CB127" i="18"/>
  <c r="CA127" i="18"/>
  <c r="BZ127" i="18"/>
  <c r="BY127" i="18"/>
  <c r="BX127" i="18"/>
  <c r="BW127" i="18"/>
  <c r="BV127" i="18"/>
  <c r="BU127" i="18"/>
  <c r="BT127" i="18"/>
  <c r="BS127" i="18"/>
  <c r="BR127" i="18"/>
  <c r="BQ127" i="18"/>
  <c r="BP127" i="18"/>
  <c r="BO127" i="18"/>
  <c r="BN127" i="18"/>
  <c r="BM127" i="18"/>
  <c r="BL127" i="18"/>
  <c r="BK127" i="18"/>
  <c r="BJ127" i="18"/>
  <c r="BI127" i="18"/>
  <c r="BH127" i="18"/>
  <c r="BG127" i="18"/>
  <c r="BF127" i="18"/>
  <c r="BE127" i="18"/>
  <c r="BD127" i="18"/>
  <c r="BC127" i="18"/>
  <c r="BB127" i="18"/>
  <c r="BA127" i="18"/>
  <c r="AZ127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K127" i="18"/>
  <c r="J127" i="18"/>
  <c r="I127" i="18"/>
  <c r="E127" i="18"/>
  <c r="D127" i="18"/>
  <c r="B127" i="18"/>
  <c r="DE126" i="18"/>
  <c r="DD126" i="18"/>
  <c r="DC126" i="18"/>
  <c r="DB126" i="18"/>
  <c r="DA126" i="18"/>
  <c r="CZ126" i="18"/>
  <c r="CY126" i="18"/>
  <c r="CX126" i="18"/>
  <c r="CW126" i="18"/>
  <c r="CV126" i="18"/>
  <c r="CU126" i="18"/>
  <c r="CT126" i="18"/>
  <c r="CS126" i="18"/>
  <c r="CR126" i="18"/>
  <c r="CQ126" i="18"/>
  <c r="CP126" i="18"/>
  <c r="CO126" i="18"/>
  <c r="CN126" i="18"/>
  <c r="CM126" i="18"/>
  <c r="CL126" i="18"/>
  <c r="CK126" i="18"/>
  <c r="CJ126" i="18"/>
  <c r="CI126" i="18"/>
  <c r="CH126" i="18"/>
  <c r="CG126" i="18"/>
  <c r="CF126" i="18"/>
  <c r="CE126" i="18"/>
  <c r="CD126" i="18"/>
  <c r="CC126" i="18"/>
  <c r="CB126" i="18"/>
  <c r="CA126" i="18"/>
  <c r="BZ126" i="18"/>
  <c r="BY126" i="18"/>
  <c r="BX126" i="18"/>
  <c r="BW126" i="18"/>
  <c r="BV126" i="18"/>
  <c r="BU126" i="18"/>
  <c r="BT126" i="18"/>
  <c r="BS126" i="18"/>
  <c r="BR126" i="18"/>
  <c r="BQ126" i="18"/>
  <c r="BP126" i="18"/>
  <c r="BO126" i="18"/>
  <c r="BN126" i="18"/>
  <c r="BM126" i="18"/>
  <c r="BL126" i="18"/>
  <c r="BK126" i="18"/>
  <c r="BJ126" i="18"/>
  <c r="BI126" i="18"/>
  <c r="BH126" i="18"/>
  <c r="BG126" i="18"/>
  <c r="BF126" i="18"/>
  <c r="BE126" i="18"/>
  <c r="BD126" i="18"/>
  <c r="BC126" i="18"/>
  <c r="BB126" i="18"/>
  <c r="BA126" i="18"/>
  <c r="AZ126" i="18"/>
  <c r="AY126" i="18"/>
  <c r="AX126" i="18"/>
  <c r="AW126" i="18"/>
  <c r="AV126" i="18"/>
  <c r="AU126" i="18"/>
  <c r="AT126" i="18"/>
  <c r="AS126" i="18"/>
  <c r="AR126" i="18"/>
  <c r="AM126" i="18"/>
  <c r="AG126" i="18"/>
  <c r="W126" i="18"/>
  <c r="R126" i="18"/>
  <c r="Q126" i="18"/>
  <c r="P126" i="18"/>
  <c r="O126" i="18"/>
  <c r="M126" i="18"/>
  <c r="K126" i="18"/>
  <c r="J126" i="18"/>
  <c r="I126" i="18"/>
  <c r="D126" i="18"/>
  <c r="DE125" i="18"/>
  <c r="DD125" i="18"/>
  <c r="DC125" i="18"/>
  <c r="DB125" i="18"/>
  <c r="DA125" i="18"/>
  <c r="CZ125" i="18"/>
  <c r="CY125" i="18"/>
  <c r="CX125" i="18"/>
  <c r="CW125" i="18"/>
  <c r="CV125" i="18"/>
  <c r="CU125" i="18"/>
  <c r="CT125" i="18"/>
  <c r="CS125" i="18"/>
  <c r="CR125" i="18"/>
  <c r="CQ125" i="18"/>
  <c r="AG125" i="18" s="1"/>
  <c r="CP125" i="18"/>
  <c r="CO125" i="18"/>
  <c r="CN125" i="18"/>
  <c r="CM125" i="18"/>
  <c r="CL125" i="18"/>
  <c r="CK125" i="18"/>
  <c r="CJ125" i="18"/>
  <c r="CI125" i="18"/>
  <c r="CH125" i="18"/>
  <c r="CG125" i="18"/>
  <c r="CF125" i="18"/>
  <c r="CE125" i="18"/>
  <c r="CD125" i="18"/>
  <c r="CC125" i="18"/>
  <c r="CB125" i="18"/>
  <c r="CA125" i="18"/>
  <c r="BZ125" i="18"/>
  <c r="BY125" i="18"/>
  <c r="BX125" i="18"/>
  <c r="BW125" i="18"/>
  <c r="BV125" i="18"/>
  <c r="BU125" i="18"/>
  <c r="BT125" i="18"/>
  <c r="BS125" i="18"/>
  <c r="BR125" i="18"/>
  <c r="BQ125" i="18"/>
  <c r="BP125" i="18"/>
  <c r="BO125" i="18"/>
  <c r="BN125" i="18"/>
  <c r="BM125" i="18"/>
  <c r="BL125" i="18"/>
  <c r="BK125" i="18"/>
  <c r="BJ125" i="18"/>
  <c r="BI125" i="18"/>
  <c r="BH125" i="18"/>
  <c r="BG125" i="18"/>
  <c r="BF125" i="18"/>
  <c r="BE125" i="18"/>
  <c r="BD125" i="18"/>
  <c r="BC125" i="18"/>
  <c r="BB125" i="18"/>
  <c r="BA125" i="18"/>
  <c r="AZ125" i="18"/>
  <c r="AY125" i="18"/>
  <c r="AX125" i="18"/>
  <c r="AW125" i="18"/>
  <c r="AV125" i="18"/>
  <c r="AU125" i="18"/>
  <c r="AT125" i="18"/>
  <c r="AS125" i="18"/>
  <c r="AR125" i="18"/>
  <c r="AF125" i="18"/>
  <c r="AE125" i="18"/>
  <c r="AD125" i="18"/>
  <c r="AC125" i="18"/>
  <c r="S125" i="18"/>
  <c r="R125" i="18"/>
  <c r="Q125" i="18"/>
  <c r="P125" i="18"/>
  <c r="O125" i="18"/>
  <c r="N125" i="18"/>
  <c r="M125" i="18"/>
  <c r="K125" i="18"/>
  <c r="J125" i="18"/>
  <c r="I125" i="18"/>
  <c r="D125" i="18"/>
  <c r="DE124" i="18"/>
  <c r="DD124" i="18"/>
  <c r="DC124" i="18"/>
  <c r="DB124" i="18"/>
  <c r="DA124" i="18"/>
  <c r="CZ124" i="18"/>
  <c r="CY124" i="18"/>
  <c r="CX124" i="18"/>
  <c r="CW124" i="18"/>
  <c r="CV124" i="18"/>
  <c r="CU124" i="18"/>
  <c r="CT124" i="18"/>
  <c r="CS124" i="18"/>
  <c r="AB124" i="18" s="1"/>
  <c r="CR124" i="18"/>
  <c r="CQ124" i="18"/>
  <c r="AG124" i="18" s="1"/>
  <c r="CP124" i="18"/>
  <c r="CO124" i="18"/>
  <c r="CN124" i="18"/>
  <c r="CM124" i="18"/>
  <c r="CL124" i="18"/>
  <c r="CK124" i="18"/>
  <c r="CJ124" i="18"/>
  <c r="CI124" i="18"/>
  <c r="CH124" i="18"/>
  <c r="CG124" i="18"/>
  <c r="CF124" i="18"/>
  <c r="CE124" i="18"/>
  <c r="CD124" i="18"/>
  <c r="CC124" i="18"/>
  <c r="CB124" i="18"/>
  <c r="CA124" i="18"/>
  <c r="BZ124" i="18"/>
  <c r="BY124" i="18"/>
  <c r="BX124" i="18"/>
  <c r="BW124" i="18"/>
  <c r="BV124" i="18"/>
  <c r="BU124" i="18"/>
  <c r="BT124" i="18"/>
  <c r="BS124" i="18"/>
  <c r="BR124" i="18"/>
  <c r="BQ124" i="18"/>
  <c r="BP124" i="18"/>
  <c r="BO124" i="18"/>
  <c r="BN124" i="18"/>
  <c r="BM124" i="18"/>
  <c r="BL124" i="18"/>
  <c r="BK124" i="18"/>
  <c r="BJ124" i="18"/>
  <c r="BI124" i="18"/>
  <c r="BH124" i="18"/>
  <c r="BG124" i="18"/>
  <c r="BF124" i="18"/>
  <c r="BE124" i="18"/>
  <c r="BD124" i="18"/>
  <c r="BC124" i="18"/>
  <c r="BB124" i="18"/>
  <c r="BA124" i="18"/>
  <c r="AZ124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F124" i="18"/>
  <c r="AE124" i="18"/>
  <c r="AD124" i="18"/>
  <c r="AC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K124" i="18"/>
  <c r="J124" i="18"/>
  <c r="I124" i="18"/>
  <c r="E124" i="18"/>
  <c r="D124" i="18"/>
  <c r="B124" i="18"/>
  <c r="DE123" i="18"/>
  <c r="DD123" i="18"/>
  <c r="DC123" i="18"/>
  <c r="DB123" i="18"/>
  <c r="DA123" i="18"/>
  <c r="CZ123" i="18"/>
  <c r="CY123" i="18"/>
  <c r="CX123" i="18"/>
  <c r="CW123" i="18"/>
  <c r="CV123" i="18"/>
  <c r="CU123" i="18"/>
  <c r="CT123" i="18"/>
  <c r="CS123" i="18"/>
  <c r="CR123" i="18"/>
  <c r="CQ123" i="18"/>
  <c r="AG123" i="18" s="1"/>
  <c r="CP123" i="18"/>
  <c r="CO123" i="18"/>
  <c r="CN123" i="18"/>
  <c r="CM123" i="18"/>
  <c r="CL123" i="18"/>
  <c r="CK123" i="18"/>
  <c r="CJ123" i="18"/>
  <c r="CI123" i="18"/>
  <c r="CH123" i="18"/>
  <c r="CG123" i="18"/>
  <c r="CF123" i="18"/>
  <c r="CE123" i="18"/>
  <c r="CD123" i="18"/>
  <c r="CC123" i="18"/>
  <c r="CB123" i="18"/>
  <c r="CA123" i="18"/>
  <c r="BZ123" i="18"/>
  <c r="BY123" i="18"/>
  <c r="BX123" i="18"/>
  <c r="BW123" i="18"/>
  <c r="BV123" i="18"/>
  <c r="BU123" i="18"/>
  <c r="BT123" i="18"/>
  <c r="BS123" i="18"/>
  <c r="BR123" i="18"/>
  <c r="BQ123" i="18"/>
  <c r="BP123" i="18"/>
  <c r="BO123" i="18"/>
  <c r="BN123" i="18"/>
  <c r="BM123" i="18"/>
  <c r="BL123" i="18"/>
  <c r="BK123" i="18"/>
  <c r="BJ123" i="18"/>
  <c r="BI123" i="18"/>
  <c r="BH123" i="18"/>
  <c r="BG123" i="18"/>
  <c r="BF123" i="18"/>
  <c r="BE123" i="18"/>
  <c r="BD123" i="18"/>
  <c r="BC123" i="18"/>
  <c r="BB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K123" i="18"/>
  <c r="J123" i="18"/>
  <c r="I123" i="18"/>
  <c r="E123" i="18"/>
  <c r="D123" i="18"/>
  <c r="B123" i="18"/>
  <c r="DE122" i="18"/>
  <c r="DD122" i="18"/>
  <c r="DC122" i="18"/>
  <c r="DB122" i="18"/>
  <c r="DA122" i="18"/>
  <c r="CZ122" i="18"/>
  <c r="CY122" i="18"/>
  <c r="CX122" i="18"/>
  <c r="CW122" i="18"/>
  <c r="CV122" i="18"/>
  <c r="CU122" i="18"/>
  <c r="CT122" i="18"/>
  <c r="CS122" i="18"/>
  <c r="CR122" i="18"/>
  <c r="CQ122" i="18"/>
  <c r="AG122" i="18" s="1"/>
  <c r="CP122" i="18"/>
  <c r="CO122" i="18"/>
  <c r="CN122" i="18"/>
  <c r="CM122" i="18"/>
  <c r="CL122" i="18"/>
  <c r="CK122" i="18"/>
  <c r="CJ122" i="18"/>
  <c r="CI122" i="18"/>
  <c r="CH122" i="18"/>
  <c r="CG122" i="18"/>
  <c r="CF122" i="18"/>
  <c r="CE122" i="18"/>
  <c r="CD122" i="18"/>
  <c r="CC122" i="18"/>
  <c r="CB122" i="18"/>
  <c r="CA122" i="18"/>
  <c r="BZ122" i="18"/>
  <c r="BY122" i="18"/>
  <c r="BX122" i="18"/>
  <c r="BW122" i="18"/>
  <c r="BV122" i="18"/>
  <c r="BU122" i="18"/>
  <c r="BT122" i="18"/>
  <c r="BS122" i="18"/>
  <c r="BR122" i="18"/>
  <c r="BQ122" i="18"/>
  <c r="BP122" i="18"/>
  <c r="BO122" i="18"/>
  <c r="BN122" i="18"/>
  <c r="BM122" i="18"/>
  <c r="BL122" i="18"/>
  <c r="BK122" i="18"/>
  <c r="BJ122" i="18"/>
  <c r="BI122" i="18"/>
  <c r="BH122" i="18"/>
  <c r="BG122" i="18"/>
  <c r="BF122" i="18"/>
  <c r="BE122" i="18"/>
  <c r="BD122" i="18"/>
  <c r="BC122" i="18"/>
  <c r="BB122" i="18"/>
  <c r="BA122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F122" i="18"/>
  <c r="AE122" i="18"/>
  <c r="AD122" i="18"/>
  <c r="AC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K122" i="18"/>
  <c r="J122" i="18"/>
  <c r="I122" i="18"/>
  <c r="E122" i="18"/>
  <c r="D122" i="18"/>
  <c r="DE121" i="18"/>
  <c r="DD121" i="18"/>
  <c r="DC121" i="18"/>
  <c r="DB121" i="18"/>
  <c r="DA121" i="18"/>
  <c r="CZ121" i="18"/>
  <c r="CY121" i="18"/>
  <c r="CX121" i="18"/>
  <c r="CW121" i="18"/>
  <c r="CV121" i="18"/>
  <c r="CU121" i="18"/>
  <c r="CT121" i="18"/>
  <c r="CS121" i="18"/>
  <c r="AB121" i="18" s="1"/>
  <c r="CR121" i="18"/>
  <c r="CQ121" i="18"/>
  <c r="AG121" i="18" s="1"/>
  <c r="CP121" i="18"/>
  <c r="CO121" i="18"/>
  <c r="CN121" i="18"/>
  <c r="CM121" i="18"/>
  <c r="CL121" i="18"/>
  <c r="CK121" i="18"/>
  <c r="CJ121" i="18"/>
  <c r="CI121" i="18"/>
  <c r="CH121" i="18"/>
  <c r="CG121" i="18"/>
  <c r="CF121" i="18"/>
  <c r="CE121" i="18"/>
  <c r="CD121" i="18"/>
  <c r="CC121" i="18"/>
  <c r="CB121" i="18"/>
  <c r="CA121" i="18"/>
  <c r="BZ121" i="18"/>
  <c r="BY121" i="18"/>
  <c r="BX121" i="18"/>
  <c r="BW121" i="18"/>
  <c r="BV121" i="18"/>
  <c r="BU121" i="18"/>
  <c r="BT121" i="18"/>
  <c r="BS121" i="18"/>
  <c r="BR121" i="18"/>
  <c r="BQ121" i="18"/>
  <c r="BP121" i="18"/>
  <c r="BO121" i="18"/>
  <c r="BN121" i="18"/>
  <c r="BM121" i="18"/>
  <c r="BL121" i="18"/>
  <c r="BK121" i="18"/>
  <c r="BJ121" i="18"/>
  <c r="BI121" i="18"/>
  <c r="BH121" i="18"/>
  <c r="BG121" i="18"/>
  <c r="BF121" i="18"/>
  <c r="BE121" i="18"/>
  <c r="BD121" i="18"/>
  <c r="BC121" i="18"/>
  <c r="BB121" i="18"/>
  <c r="BA121" i="18"/>
  <c r="AZ121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F121" i="18"/>
  <c r="AE121" i="18"/>
  <c r="AD121" i="18"/>
  <c r="AC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K121" i="18"/>
  <c r="J121" i="18"/>
  <c r="I121" i="18"/>
  <c r="E121" i="18"/>
  <c r="D121" i="18"/>
  <c r="DE120" i="18"/>
  <c r="DD120" i="18"/>
  <c r="DC120" i="18"/>
  <c r="DB120" i="18"/>
  <c r="DA120" i="18"/>
  <c r="CZ120" i="18"/>
  <c r="CY120" i="18"/>
  <c r="CX120" i="18"/>
  <c r="CW120" i="18"/>
  <c r="CV120" i="18"/>
  <c r="CU120" i="18"/>
  <c r="CT120" i="18"/>
  <c r="CS120" i="18"/>
  <c r="AB120" i="18" s="1"/>
  <c r="CR120" i="18"/>
  <c r="CQ120" i="18"/>
  <c r="AG120" i="18" s="1"/>
  <c r="CP120" i="18"/>
  <c r="CO120" i="18"/>
  <c r="CN120" i="18"/>
  <c r="CM120" i="18"/>
  <c r="CL120" i="18"/>
  <c r="CK120" i="18"/>
  <c r="CJ120" i="18"/>
  <c r="CI120" i="18"/>
  <c r="CH120" i="18"/>
  <c r="CG120" i="18"/>
  <c r="CF120" i="18"/>
  <c r="CE120" i="18"/>
  <c r="CD120" i="18"/>
  <c r="CC120" i="18"/>
  <c r="CB120" i="18"/>
  <c r="CA120" i="18"/>
  <c r="BZ120" i="18"/>
  <c r="BY120" i="18"/>
  <c r="BX120" i="18"/>
  <c r="BW120" i="18"/>
  <c r="BV120" i="18"/>
  <c r="BU120" i="18"/>
  <c r="BT120" i="18"/>
  <c r="BS120" i="18"/>
  <c r="BR120" i="18"/>
  <c r="BQ120" i="18"/>
  <c r="BP120" i="18"/>
  <c r="BO120" i="18"/>
  <c r="BN120" i="18"/>
  <c r="BM120" i="18"/>
  <c r="BL120" i="18"/>
  <c r="BK120" i="18"/>
  <c r="BJ120" i="18"/>
  <c r="BI120" i="18"/>
  <c r="BH120" i="18"/>
  <c r="BG120" i="18"/>
  <c r="BF120" i="18"/>
  <c r="BE120" i="18"/>
  <c r="BD120" i="18"/>
  <c r="BC120" i="18"/>
  <c r="BB120" i="18"/>
  <c r="BA120" i="18"/>
  <c r="AZ120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F120" i="18"/>
  <c r="AE120" i="18"/>
  <c r="AD120" i="18"/>
  <c r="AC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K120" i="18"/>
  <c r="J120" i="18"/>
  <c r="I120" i="18"/>
  <c r="E120" i="18"/>
  <c r="D120" i="18"/>
  <c r="DE119" i="18"/>
  <c r="DD119" i="18"/>
  <c r="DC119" i="18"/>
  <c r="DB119" i="18"/>
  <c r="DA119" i="18"/>
  <c r="CZ119" i="18"/>
  <c r="CY119" i="18"/>
  <c r="CX119" i="18"/>
  <c r="CW119" i="18"/>
  <c r="CV119" i="18"/>
  <c r="CU119" i="18"/>
  <c r="CT119" i="18"/>
  <c r="CS119" i="18"/>
  <c r="CR119" i="18"/>
  <c r="CQ119" i="18"/>
  <c r="AG119" i="18" s="1"/>
  <c r="CP119" i="18"/>
  <c r="CO119" i="18"/>
  <c r="CN119" i="18"/>
  <c r="CM119" i="18"/>
  <c r="CL119" i="18"/>
  <c r="CK119" i="18"/>
  <c r="CJ119" i="18"/>
  <c r="CI119" i="18"/>
  <c r="CH119" i="18"/>
  <c r="CG119" i="18"/>
  <c r="CF119" i="18"/>
  <c r="CE119" i="18"/>
  <c r="CD119" i="18"/>
  <c r="CC119" i="18"/>
  <c r="CB119" i="18"/>
  <c r="CA119" i="18"/>
  <c r="BZ119" i="18"/>
  <c r="BY119" i="18"/>
  <c r="BX119" i="18"/>
  <c r="BW119" i="18"/>
  <c r="BV119" i="18"/>
  <c r="BU119" i="18"/>
  <c r="BT119" i="18"/>
  <c r="BS119" i="18"/>
  <c r="BR119" i="18"/>
  <c r="BQ119" i="18"/>
  <c r="BP119" i="18"/>
  <c r="BO119" i="18"/>
  <c r="BN119" i="18"/>
  <c r="BM119" i="18"/>
  <c r="BL119" i="18"/>
  <c r="BK119" i="18"/>
  <c r="BJ119" i="18"/>
  <c r="BI119" i="18"/>
  <c r="BH119" i="18"/>
  <c r="BG119" i="18"/>
  <c r="BF119" i="18"/>
  <c r="BE119" i="18"/>
  <c r="BD119" i="18"/>
  <c r="BC119" i="18"/>
  <c r="BB119" i="18"/>
  <c r="BA119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F119" i="18"/>
  <c r="AE119" i="18"/>
  <c r="AD119" i="18"/>
  <c r="AC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K119" i="18"/>
  <c r="J119" i="18"/>
  <c r="I119" i="18"/>
  <c r="E119" i="18"/>
  <c r="D119" i="18"/>
  <c r="B119" i="18"/>
  <c r="DE118" i="18"/>
  <c r="DD118" i="18"/>
  <c r="DC118" i="18"/>
  <c r="DB118" i="18"/>
  <c r="DA118" i="18"/>
  <c r="CZ118" i="18"/>
  <c r="CY118" i="18"/>
  <c r="CX118" i="18"/>
  <c r="CW118" i="18"/>
  <c r="CV118" i="18"/>
  <c r="CU118" i="18"/>
  <c r="CT118" i="18"/>
  <c r="CS118" i="18"/>
  <c r="AB118" i="18" s="1"/>
  <c r="CR118" i="18"/>
  <c r="CQ118" i="18"/>
  <c r="CP118" i="18"/>
  <c r="CO118" i="18"/>
  <c r="CN118" i="18"/>
  <c r="CM118" i="18"/>
  <c r="CL118" i="18"/>
  <c r="CK118" i="18"/>
  <c r="CJ118" i="18"/>
  <c r="CI118" i="18"/>
  <c r="CH118" i="18"/>
  <c r="CG118" i="18"/>
  <c r="CF118" i="18"/>
  <c r="CE118" i="18"/>
  <c r="CD118" i="18"/>
  <c r="CC118" i="18"/>
  <c r="CB118" i="18"/>
  <c r="CA118" i="18"/>
  <c r="BZ118" i="18"/>
  <c r="BY118" i="18"/>
  <c r="BX118" i="18"/>
  <c r="BW118" i="18"/>
  <c r="BV118" i="18"/>
  <c r="BU118" i="18"/>
  <c r="BT118" i="18"/>
  <c r="BS118" i="18"/>
  <c r="BR118" i="18"/>
  <c r="BQ118" i="18"/>
  <c r="BP118" i="18"/>
  <c r="BO118" i="18"/>
  <c r="BN118" i="18"/>
  <c r="BM118" i="18"/>
  <c r="BL118" i="18"/>
  <c r="BK118" i="18"/>
  <c r="BJ118" i="18"/>
  <c r="BI118" i="18"/>
  <c r="BH118" i="18"/>
  <c r="BG118" i="18"/>
  <c r="BF118" i="18"/>
  <c r="BE118" i="18"/>
  <c r="BD118" i="18"/>
  <c r="BC118" i="18"/>
  <c r="BB118" i="18"/>
  <c r="BA118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K118" i="18"/>
  <c r="J118" i="18"/>
  <c r="I118" i="18"/>
  <c r="E118" i="18"/>
  <c r="D118" i="18"/>
  <c r="DE117" i="18"/>
  <c r="DD117" i="18"/>
  <c r="DC117" i="18"/>
  <c r="DB117" i="18"/>
  <c r="DA117" i="18"/>
  <c r="CZ117" i="18"/>
  <c r="CY117" i="18"/>
  <c r="CX117" i="18"/>
  <c r="CW117" i="18"/>
  <c r="CV117" i="18"/>
  <c r="CU117" i="18"/>
  <c r="CT117" i="18"/>
  <c r="CS117" i="18"/>
  <c r="AB117" i="18" s="1"/>
  <c r="CR117" i="18"/>
  <c r="CQ117" i="18"/>
  <c r="AG117" i="18" s="1"/>
  <c r="CP117" i="18"/>
  <c r="CO117" i="18"/>
  <c r="CN117" i="18"/>
  <c r="CM117" i="18"/>
  <c r="CL117" i="18"/>
  <c r="CK117" i="18"/>
  <c r="CJ117" i="18"/>
  <c r="CI117" i="18"/>
  <c r="CH117" i="18"/>
  <c r="CG117" i="18"/>
  <c r="CF117" i="18"/>
  <c r="CE117" i="18"/>
  <c r="CD117" i="18"/>
  <c r="CC117" i="18"/>
  <c r="CB117" i="18"/>
  <c r="CA117" i="18"/>
  <c r="BZ117" i="18"/>
  <c r="BY117" i="18"/>
  <c r="BX117" i="18"/>
  <c r="BW117" i="18"/>
  <c r="BV117" i="18"/>
  <c r="BU117" i="18"/>
  <c r="BT117" i="18"/>
  <c r="BS117" i="18"/>
  <c r="BR117" i="18"/>
  <c r="BQ117" i="18"/>
  <c r="BP117" i="18"/>
  <c r="BO117" i="18"/>
  <c r="BN117" i="18"/>
  <c r="BM117" i="18"/>
  <c r="BL117" i="18"/>
  <c r="BK117" i="18"/>
  <c r="BJ117" i="18"/>
  <c r="BI117" i="18"/>
  <c r="BH117" i="18"/>
  <c r="BG117" i="18"/>
  <c r="BF117" i="18"/>
  <c r="BE117" i="18"/>
  <c r="BD117" i="18"/>
  <c r="BC117" i="18"/>
  <c r="BB117" i="18"/>
  <c r="BA117" i="18"/>
  <c r="AZ117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F117" i="18"/>
  <c r="AE117" i="18"/>
  <c r="AD117" i="18"/>
  <c r="AC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K117" i="18"/>
  <c r="J117" i="18"/>
  <c r="I117" i="18"/>
  <c r="E117" i="18"/>
  <c r="D117" i="18"/>
  <c r="DE116" i="18"/>
  <c r="DD116" i="18"/>
  <c r="DC116" i="18"/>
  <c r="DB116" i="18"/>
  <c r="DA116" i="18"/>
  <c r="CZ116" i="18"/>
  <c r="CY116" i="18"/>
  <c r="CX116" i="18"/>
  <c r="CW116" i="18"/>
  <c r="CV116" i="18"/>
  <c r="CU116" i="18"/>
  <c r="CT116" i="18"/>
  <c r="CS116" i="18"/>
  <c r="AB116" i="18" s="1"/>
  <c r="CR116" i="18"/>
  <c r="CQ116" i="18"/>
  <c r="CP116" i="18"/>
  <c r="CO116" i="18"/>
  <c r="CN116" i="18"/>
  <c r="CM116" i="18"/>
  <c r="CL116" i="18"/>
  <c r="CK116" i="18"/>
  <c r="CJ116" i="18"/>
  <c r="CI116" i="18"/>
  <c r="CH116" i="18"/>
  <c r="CG116" i="18"/>
  <c r="CF116" i="18"/>
  <c r="CE116" i="18"/>
  <c r="CD116" i="18"/>
  <c r="CC116" i="18"/>
  <c r="CB116" i="18"/>
  <c r="CA116" i="18"/>
  <c r="BZ116" i="18"/>
  <c r="BY116" i="18"/>
  <c r="BX116" i="18"/>
  <c r="BW116" i="18"/>
  <c r="BV116" i="18"/>
  <c r="BU116" i="18"/>
  <c r="BT116" i="18"/>
  <c r="BS116" i="18"/>
  <c r="BR116" i="18"/>
  <c r="BQ116" i="18"/>
  <c r="BP116" i="18"/>
  <c r="BO116" i="18"/>
  <c r="BN116" i="18"/>
  <c r="BM116" i="18"/>
  <c r="BL116" i="18"/>
  <c r="BK116" i="18"/>
  <c r="BJ116" i="18"/>
  <c r="BI116" i="18"/>
  <c r="BH116" i="18"/>
  <c r="BG116" i="18"/>
  <c r="BF116" i="18"/>
  <c r="BE116" i="18"/>
  <c r="BD116" i="18"/>
  <c r="BC116" i="18"/>
  <c r="BB116" i="18"/>
  <c r="BA116" i="18"/>
  <c r="AZ116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K116" i="18"/>
  <c r="J116" i="18"/>
  <c r="I116" i="18"/>
  <c r="E116" i="18"/>
  <c r="D116" i="18"/>
  <c r="B116" i="18"/>
  <c r="DE115" i="18"/>
  <c r="DD115" i="18"/>
  <c r="DC115" i="18"/>
  <c r="DB115" i="18"/>
  <c r="DA115" i="18"/>
  <c r="CZ115" i="18"/>
  <c r="CY115" i="18"/>
  <c r="CX115" i="18"/>
  <c r="CW115" i="18"/>
  <c r="CV115" i="18"/>
  <c r="CU115" i="18"/>
  <c r="CT115" i="18"/>
  <c r="CS115" i="18"/>
  <c r="CR115" i="18"/>
  <c r="CQ115" i="18"/>
  <c r="AG115" i="18" s="1"/>
  <c r="CP115" i="18"/>
  <c r="CO115" i="18"/>
  <c r="CN115" i="18"/>
  <c r="CM115" i="18"/>
  <c r="CL115" i="18"/>
  <c r="CK115" i="18"/>
  <c r="CJ115" i="18"/>
  <c r="CI115" i="18"/>
  <c r="CH115" i="18"/>
  <c r="CG115" i="18"/>
  <c r="CF115" i="18"/>
  <c r="CE115" i="18"/>
  <c r="CD115" i="18"/>
  <c r="CC115" i="18"/>
  <c r="CB115" i="18"/>
  <c r="CA115" i="18"/>
  <c r="BZ115" i="18"/>
  <c r="BY115" i="18"/>
  <c r="BX115" i="18"/>
  <c r="BW115" i="18"/>
  <c r="BV115" i="18"/>
  <c r="BU115" i="18"/>
  <c r="BT115" i="18"/>
  <c r="BS115" i="18"/>
  <c r="BR115" i="18"/>
  <c r="BQ115" i="18"/>
  <c r="BP115" i="18"/>
  <c r="BO115" i="18"/>
  <c r="BN115" i="18"/>
  <c r="BM115" i="18"/>
  <c r="BL115" i="18"/>
  <c r="BK115" i="18"/>
  <c r="BJ115" i="18"/>
  <c r="BI115" i="18"/>
  <c r="BH115" i="18"/>
  <c r="BG115" i="18"/>
  <c r="BF115" i="18"/>
  <c r="BE115" i="18"/>
  <c r="BD115" i="18"/>
  <c r="BC115" i="18"/>
  <c r="BB115" i="18"/>
  <c r="BA115" i="18"/>
  <c r="AZ115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K115" i="18"/>
  <c r="J115" i="18"/>
  <c r="I115" i="18"/>
  <c r="E115" i="18"/>
  <c r="D115" i="18"/>
  <c r="B115" i="18"/>
  <c r="DE114" i="18"/>
  <c r="DD114" i="18"/>
  <c r="DC114" i="18"/>
  <c r="DB114" i="18"/>
  <c r="DA114" i="18"/>
  <c r="CZ114" i="18"/>
  <c r="CY114" i="18"/>
  <c r="CX114" i="18"/>
  <c r="CW114" i="18"/>
  <c r="CV114" i="18"/>
  <c r="CU114" i="18"/>
  <c r="CT114" i="18"/>
  <c r="CS114" i="18"/>
  <c r="CR114" i="18"/>
  <c r="CQ114" i="18"/>
  <c r="CP114" i="18"/>
  <c r="CO114" i="18"/>
  <c r="CN114" i="18"/>
  <c r="CM114" i="18"/>
  <c r="CL114" i="18"/>
  <c r="CK114" i="18"/>
  <c r="CJ114" i="18"/>
  <c r="CI114" i="18"/>
  <c r="CH114" i="18"/>
  <c r="CG114" i="18"/>
  <c r="CF114" i="18"/>
  <c r="CE114" i="18"/>
  <c r="CD114" i="18"/>
  <c r="CC114" i="18"/>
  <c r="CB114" i="18"/>
  <c r="CA114" i="18"/>
  <c r="BZ114" i="18"/>
  <c r="BY114" i="18"/>
  <c r="BX114" i="18"/>
  <c r="BW114" i="18"/>
  <c r="BV114" i="18"/>
  <c r="BU114" i="18"/>
  <c r="BT114" i="18"/>
  <c r="BS114" i="18"/>
  <c r="BR114" i="18"/>
  <c r="BQ114" i="18"/>
  <c r="BP114" i="18"/>
  <c r="BO114" i="18"/>
  <c r="BN114" i="18"/>
  <c r="BM114" i="18"/>
  <c r="BL114" i="18"/>
  <c r="BK114" i="18"/>
  <c r="BJ114" i="18"/>
  <c r="BI114" i="18"/>
  <c r="BH114" i="18"/>
  <c r="BG114" i="18"/>
  <c r="BF114" i="18"/>
  <c r="BE114" i="18"/>
  <c r="BD114" i="18"/>
  <c r="BC114" i="18"/>
  <c r="BB114" i="18"/>
  <c r="BA114" i="18"/>
  <c r="AZ114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K114" i="18"/>
  <c r="J114" i="18"/>
  <c r="I114" i="18"/>
  <c r="E114" i="18"/>
  <c r="D114" i="18"/>
  <c r="DE113" i="18"/>
  <c r="DD113" i="18"/>
  <c r="DC113" i="18"/>
  <c r="DB113" i="18"/>
  <c r="DA113" i="18"/>
  <c r="CZ113" i="18"/>
  <c r="CY113" i="18"/>
  <c r="CX113" i="18"/>
  <c r="CW113" i="18"/>
  <c r="CV113" i="18"/>
  <c r="CU113" i="18"/>
  <c r="CT113" i="18"/>
  <c r="CS113" i="18"/>
  <c r="CR113" i="18"/>
  <c r="CQ113" i="18"/>
  <c r="AG113" i="18" s="1"/>
  <c r="CP113" i="18"/>
  <c r="CO113" i="18"/>
  <c r="CN113" i="18"/>
  <c r="CM113" i="18"/>
  <c r="CL113" i="18"/>
  <c r="CK113" i="18"/>
  <c r="CJ113" i="18"/>
  <c r="CI113" i="18"/>
  <c r="CH113" i="18"/>
  <c r="CG113" i="18"/>
  <c r="CF113" i="18"/>
  <c r="CE113" i="18"/>
  <c r="CD113" i="18"/>
  <c r="CC113" i="18"/>
  <c r="CB113" i="18"/>
  <c r="CA113" i="18"/>
  <c r="BZ113" i="18"/>
  <c r="BY113" i="18"/>
  <c r="BX113" i="18"/>
  <c r="BW113" i="18"/>
  <c r="BV113" i="18"/>
  <c r="BU113" i="18"/>
  <c r="BT113" i="18"/>
  <c r="BS113" i="18"/>
  <c r="BR113" i="18"/>
  <c r="BQ113" i="18"/>
  <c r="BP113" i="18"/>
  <c r="BO113" i="18"/>
  <c r="BN113" i="18"/>
  <c r="BM113" i="18"/>
  <c r="BL113" i="18"/>
  <c r="BK113" i="18"/>
  <c r="BJ113" i="18"/>
  <c r="BI113" i="18"/>
  <c r="BH113" i="18"/>
  <c r="BG113" i="18"/>
  <c r="BF113" i="18"/>
  <c r="BE113" i="18"/>
  <c r="BD113" i="18"/>
  <c r="BC113" i="18"/>
  <c r="BB113" i="18"/>
  <c r="BA113" i="18"/>
  <c r="AZ113" i="18"/>
  <c r="AY113" i="18"/>
  <c r="AX113" i="18"/>
  <c r="AW113" i="18"/>
  <c r="AV113" i="18"/>
  <c r="AU113" i="18"/>
  <c r="AT113" i="18"/>
  <c r="AS113" i="18"/>
  <c r="AR113" i="18"/>
  <c r="AB113" i="18"/>
  <c r="AA113" i="18"/>
  <c r="W113" i="18"/>
  <c r="V113" i="18"/>
  <c r="U113" i="18"/>
  <c r="R113" i="18"/>
  <c r="Q113" i="18"/>
  <c r="P113" i="18"/>
  <c r="O113" i="18"/>
  <c r="M113" i="18"/>
  <c r="K113" i="18"/>
  <c r="J113" i="18"/>
  <c r="I113" i="18"/>
  <c r="D113" i="18"/>
  <c r="DE112" i="18"/>
  <c r="DD112" i="18"/>
  <c r="DC112" i="18"/>
  <c r="DB112" i="18"/>
  <c r="DA112" i="18"/>
  <c r="CZ112" i="18"/>
  <c r="CY112" i="18"/>
  <c r="CX112" i="18"/>
  <c r="CW112" i="18"/>
  <c r="CV112" i="18"/>
  <c r="CU112" i="18"/>
  <c r="CT112" i="18"/>
  <c r="CS112" i="18"/>
  <c r="AB112" i="18" s="1"/>
  <c r="CR112" i="18"/>
  <c r="CQ112" i="18"/>
  <c r="AG112" i="18" s="1"/>
  <c r="CP112" i="18"/>
  <c r="CO112" i="18"/>
  <c r="CN112" i="18"/>
  <c r="CM112" i="18"/>
  <c r="CL112" i="18"/>
  <c r="CK112" i="18"/>
  <c r="CJ112" i="18"/>
  <c r="CI112" i="18"/>
  <c r="CH112" i="18"/>
  <c r="CG112" i="18"/>
  <c r="CF112" i="18"/>
  <c r="CE112" i="18"/>
  <c r="CD112" i="18"/>
  <c r="CC112" i="18"/>
  <c r="CB112" i="18"/>
  <c r="CA112" i="18"/>
  <c r="BZ112" i="18"/>
  <c r="BY112" i="18"/>
  <c r="BX112" i="18"/>
  <c r="BW112" i="18"/>
  <c r="BV112" i="18"/>
  <c r="BU112" i="18"/>
  <c r="BT112" i="18"/>
  <c r="BS112" i="18"/>
  <c r="BR112" i="18"/>
  <c r="BQ112" i="18"/>
  <c r="BP112" i="18"/>
  <c r="BO112" i="18"/>
  <c r="BN112" i="18"/>
  <c r="BM112" i="18"/>
  <c r="BL112" i="18"/>
  <c r="BK112" i="18"/>
  <c r="BJ112" i="18"/>
  <c r="BI112" i="18"/>
  <c r="BH112" i="18"/>
  <c r="BG112" i="18"/>
  <c r="BF112" i="18"/>
  <c r="BE112" i="18"/>
  <c r="BD112" i="18"/>
  <c r="BC112" i="18"/>
  <c r="BB112" i="18"/>
  <c r="BA112" i="18"/>
  <c r="AZ112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F112" i="18"/>
  <c r="AE112" i="18"/>
  <c r="AD112" i="18"/>
  <c r="AC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K112" i="18"/>
  <c r="J112" i="18"/>
  <c r="I112" i="18"/>
  <c r="E112" i="18"/>
  <c r="D112" i="18"/>
  <c r="B112" i="18"/>
  <c r="DE111" i="18"/>
  <c r="DD111" i="18"/>
  <c r="DC111" i="18"/>
  <c r="DB111" i="18"/>
  <c r="DA111" i="18"/>
  <c r="CZ111" i="18"/>
  <c r="CY111" i="18"/>
  <c r="CX111" i="18"/>
  <c r="CW111" i="18"/>
  <c r="CV111" i="18"/>
  <c r="CU111" i="18"/>
  <c r="CT111" i="18"/>
  <c r="CS111" i="18"/>
  <c r="CR111" i="18"/>
  <c r="CQ111" i="18"/>
  <c r="AG111" i="18" s="1"/>
  <c r="CP111" i="18"/>
  <c r="CO111" i="18"/>
  <c r="CN111" i="18"/>
  <c r="CM111" i="18"/>
  <c r="CL111" i="18"/>
  <c r="CK111" i="18"/>
  <c r="CJ111" i="18"/>
  <c r="CI111" i="18"/>
  <c r="CH111" i="18"/>
  <c r="CG111" i="18"/>
  <c r="CF111" i="18"/>
  <c r="CE111" i="18"/>
  <c r="CD111" i="18"/>
  <c r="CC111" i="18"/>
  <c r="CB111" i="18"/>
  <c r="CA111" i="18"/>
  <c r="BZ111" i="18"/>
  <c r="BY111" i="18"/>
  <c r="BX111" i="18"/>
  <c r="BW111" i="18"/>
  <c r="BV111" i="18"/>
  <c r="BU111" i="18"/>
  <c r="BT111" i="18"/>
  <c r="BS111" i="18"/>
  <c r="BR111" i="18"/>
  <c r="BQ111" i="18"/>
  <c r="BP111" i="18"/>
  <c r="BO111" i="18"/>
  <c r="BN111" i="18"/>
  <c r="BM111" i="18"/>
  <c r="BL111" i="18"/>
  <c r="BK111" i="18"/>
  <c r="BJ111" i="18"/>
  <c r="BI111" i="18"/>
  <c r="BH111" i="18"/>
  <c r="BG111" i="18"/>
  <c r="BF111" i="18"/>
  <c r="BE111" i="18"/>
  <c r="BD111" i="18"/>
  <c r="BC111" i="18"/>
  <c r="BB111" i="18"/>
  <c r="BA111" i="18"/>
  <c r="AZ111" i="18"/>
  <c r="AY111" i="18"/>
  <c r="AX111" i="18"/>
  <c r="AW111" i="18"/>
  <c r="AV111" i="18"/>
  <c r="AU111" i="18"/>
  <c r="AT111" i="18"/>
  <c r="AS111" i="18"/>
  <c r="AR111" i="18"/>
  <c r="AH111" i="18"/>
  <c r="AF111" i="18"/>
  <c r="AE111" i="18"/>
  <c r="S111" i="18"/>
  <c r="R111" i="18"/>
  <c r="Q111" i="18"/>
  <c r="P111" i="18"/>
  <c r="O111" i="18"/>
  <c r="M111" i="18"/>
  <c r="L111" i="18"/>
  <c r="K111" i="18"/>
  <c r="J111" i="18"/>
  <c r="I111" i="18"/>
  <c r="D111" i="18"/>
  <c r="DE110" i="18"/>
  <c r="DD110" i="18"/>
  <c r="DC110" i="18"/>
  <c r="DB110" i="18"/>
  <c r="DA110" i="18"/>
  <c r="CZ110" i="18"/>
  <c r="CY110" i="18"/>
  <c r="CX110" i="18"/>
  <c r="CW110" i="18"/>
  <c r="CV110" i="18"/>
  <c r="CU110" i="18"/>
  <c r="CT110" i="18"/>
  <c r="CS110" i="18"/>
  <c r="AB110" i="18" s="1"/>
  <c r="CR110" i="18"/>
  <c r="CQ110" i="18"/>
  <c r="AG110" i="18" s="1"/>
  <c r="CP110" i="18"/>
  <c r="CO110" i="18"/>
  <c r="CN110" i="18"/>
  <c r="CM110" i="18"/>
  <c r="CL110" i="18"/>
  <c r="CK110" i="18"/>
  <c r="CJ110" i="18"/>
  <c r="CI110" i="18"/>
  <c r="CH110" i="18"/>
  <c r="CG110" i="18"/>
  <c r="CF110" i="18"/>
  <c r="CE110" i="18"/>
  <c r="CD110" i="18"/>
  <c r="CC110" i="18"/>
  <c r="CB110" i="18"/>
  <c r="CA110" i="18"/>
  <c r="BZ110" i="18"/>
  <c r="BY110" i="18"/>
  <c r="BX110" i="18"/>
  <c r="BW110" i="18"/>
  <c r="BV110" i="18"/>
  <c r="BU110" i="18"/>
  <c r="BT110" i="18"/>
  <c r="BS110" i="18"/>
  <c r="BR110" i="18"/>
  <c r="BQ110" i="18"/>
  <c r="BP110" i="18"/>
  <c r="BO110" i="18"/>
  <c r="BN110" i="18"/>
  <c r="BM110" i="18"/>
  <c r="BL110" i="18"/>
  <c r="BK110" i="18"/>
  <c r="BJ110" i="18"/>
  <c r="BI110" i="18"/>
  <c r="BH110" i="18"/>
  <c r="BG110" i="18"/>
  <c r="BF110" i="18"/>
  <c r="BE110" i="18"/>
  <c r="BD110" i="18"/>
  <c r="BC110" i="18"/>
  <c r="BB110" i="18"/>
  <c r="BA110" i="18"/>
  <c r="AZ110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F110" i="18"/>
  <c r="AE110" i="18"/>
  <c r="AD110" i="18"/>
  <c r="AC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K110" i="18"/>
  <c r="J110" i="18"/>
  <c r="I110" i="18"/>
  <c r="E110" i="18"/>
  <c r="D110" i="18"/>
  <c r="DE109" i="18"/>
  <c r="DD109" i="18"/>
  <c r="DC109" i="18"/>
  <c r="DB109" i="18"/>
  <c r="DA109" i="18"/>
  <c r="CZ109" i="18"/>
  <c r="CY109" i="18"/>
  <c r="CX109" i="18"/>
  <c r="CW109" i="18"/>
  <c r="CV109" i="18"/>
  <c r="CU109" i="18"/>
  <c r="CT109" i="18"/>
  <c r="CS109" i="18"/>
  <c r="AB109" i="18" s="1"/>
  <c r="CR109" i="18"/>
  <c r="CQ109" i="18"/>
  <c r="CP109" i="18"/>
  <c r="CO109" i="18"/>
  <c r="CN109" i="18"/>
  <c r="CM109" i="18"/>
  <c r="CL109" i="18"/>
  <c r="CK109" i="18"/>
  <c r="CJ109" i="18"/>
  <c r="CI109" i="18"/>
  <c r="CH109" i="18"/>
  <c r="CG109" i="18"/>
  <c r="CF109" i="18"/>
  <c r="CE109" i="18"/>
  <c r="CD109" i="18"/>
  <c r="CC109" i="18"/>
  <c r="CB109" i="18"/>
  <c r="CA109" i="18"/>
  <c r="BZ109" i="18"/>
  <c r="BY109" i="18"/>
  <c r="BX109" i="18"/>
  <c r="BW109" i="18"/>
  <c r="BV109" i="18"/>
  <c r="BU109" i="18"/>
  <c r="BT109" i="18"/>
  <c r="BS109" i="18"/>
  <c r="BR109" i="18"/>
  <c r="BQ109" i="18"/>
  <c r="BP109" i="18"/>
  <c r="BO109" i="18"/>
  <c r="BN109" i="18"/>
  <c r="BM109" i="18"/>
  <c r="BL109" i="18"/>
  <c r="BK109" i="18"/>
  <c r="BJ109" i="18"/>
  <c r="BI109" i="18"/>
  <c r="BH109" i="18"/>
  <c r="BG109" i="18"/>
  <c r="BF109" i="18"/>
  <c r="BE109" i="18"/>
  <c r="BD109" i="18"/>
  <c r="BC109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K109" i="18"/>
  <c r="J109" i="18"/>
  <c r="I109" i="18"/>
  <c r="E109" i="18"/>
  <c r="D109" i="18"/>
  <c r="DE108" i="18"/>
  <c r="DD108" i="18"/>
  <c r="DC108" i="18"/>
  <c r="DB108" i="18"/>
  <c r="DA108" i="18"/>
  <c r="CZ108" i="18"/>
  <c r="CY108" i="18"/>
  <c r="CX108" i="18"/>
  <c r="CW108" i="18"/>
  <c r="CV108" i="18"/>
  <c r="CU108" i="18"/>
  <c r="CT108" i="18"/>
  <c r="CS108" i="18"/>
  <c r="CR108" i="18"/>
  <c r="CQ108" i="18"/>
  <c r="AG108" i="18" s="1"/>
  <c r="CP108" i="18"/>
  <c r="CO108" i="18"/>
  <c r="CN108" i="18"/>
  <c r="CM108" i="18"/>
  <c r="CL108" i="18"/>
  <c r="CK108" i="18"/>
  <c r="CJ108" i="18"/>
  <c r="CI108" i="18"/>
  <c r="CH108" i="18"/>
  <c r="CG108" i="18"/>
  <c r="CF108" i="18"/>
  <c r="CE108" i="18"/>
  <c r="CD108" i="18"/>
  <c r="CC108" i="18"/>
  <c r="CB108" i="18"/>
  <c r="CA108" i="18"/>
  <c r="BZ108" i="18"/>
  <c r="BY108" i="18"/>
  <c r="BX108" i="18"/>
  <c r="BW108" i="18"/>
  <c r="BV108" i="18"/>
  <c r="BU108" i="18"/>
  <c r="BT108" i="18"/>
  <c r="BS108" i="18"/>
  <c r="BR108" i="18"/>
  <c r="BQ108" i="18"/>
  <c r="BP108" i="18"/>
  <c r="BO108" i="18"/>
  <c r="BN108" i="18"/>
  <c r="BM108" i="18"/>
  <c r="BL108" i="18"/>
  <c r="BK108" i="18"/>
  <c r="BJ108" i="18"/>
  <c r="BI108" i="18"/>
  <c r="BH108" i="18"/>
  <c r="BG108" i="18"/>
  <c r="BF108" i="18"/>
  <c r="BE108" i="18"/>
  <c r="BD108" i="18"/>
  <c r="BC108" i="18"/>
  <c r="BB108" i="18"/>
  <c r="BA108" i="18"/>
  <c r="AZ108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F108" i="18"/>
  <c r="AE108" i="18"/>
  <c r="AD108" i="18"/>
  <c r="AC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K108" i="18"/>
  <c r="J108" i="18"/>
  <c r="I108" i="18"/>
  <c r="E108" i="18"/>
  <c r="D108" i="18"/>
  <c r="B108" i="18"/>
  <c r="DE107" i="18"/>
  <c r="DD107" i="18"/>
  <c r="DC107" i="18"/>
  <c r="DB107" i="18"/>
  <c r="DA107" i="18"/>
  <c r="CZ107" i="18"/>
  <c r="CY107" i="18"/>
  <c r="CX107" i="18"/>
  <c r="CW107" i="18"/>
  <c r="CV107" i="18"/>
  <c r="CU107" i="18"/>
  <c r="CT107" i="18"/>
  <c r="CS107" i="18"/>
  <c r="AB107" i="18" s="1"/>
  <c r="CR107" i="18"/>
  <c r="CQ107" i="18"/>
  <c r="AG107" i="18" s="1"/>
  <c r="CP107" i="18"/>
  <c r="CO107" i="18"/>
  <c r="CN107" i="18"/>
  <c r="CM107" i="18"/>
  <c r="CL107" i="18"/>
  <c r="CK107" i="18"/>
  <c r="CJ107" i="18"/>
  <c r="CI107" i="18"/>
  <c r="CH107" i="18"/>
  <c r="CG107" i="18"/>
  <c r="CF107" i="18"/>
  <c r="CE107" i="18"/>
  <c r="CD107" i="18"/>
  <c r="CC107" i="18"/>
  <c r="CB107" i="18"/>
  <c r="CA107" i="18"/>
  <c r="BZ107" i="18"/>
  <c r="BY107" i="18"/>
  <c r="BX107" i="18"/>
  <c r="BW107" i="18"/>
  <c r="BV107" i="18"/>
  <c r="BU107" i="18"/>
  <c r="BT107" i="18"/>
  <c r="BS107" i="18"/>
  <c r="BR107" i="18"/>
  <c r="BQ107" i="18"/>
  <c r="BP107" i="18"/>
  <c r="BO107" i="18"/>
  <c r="BN107" i="18"/>
  <c r="BM107" i="18"/>
  <c r="BL107" i="18"/>
  <c r="BK107" i="18"/>
  <c r="BJ107" i="18"/>
  <c r="BI107" i="18"/>
  <c r="BH107" i="18"/>
  <c r="BG107" i="18"/>
  <c r="BF107" i="18"/>
  <c r="BE107" i="18"/>
  <c r="BD107" i="18"/>
  <c r="BC107" i="18"/>
  <c r="BB107" i="18"/>
  <c r="BA107" i="18"/>
  <c r="AZ107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F107" i="18"/>
  <c r="AE107" i="18"/>
  <c r="AD107" i="18"/>
  <c r="AC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K107" i="18"/>
  <c r="J107" i="18"/>
  <c r="I107" i="18"/>
  <c r="E107" i="18"/>
  <c r="D107" i="18"/>
  <c r="DE106" i="18"/>
  <c r="DD106" i="18"/>
  <c r="DC106" i="18"/>
  <c r="DB106" i="18"/>
  <c r="DA106" i="18"/>
  <c r="CZ106" i="18"/>
  <c r="CY106" i="18"/>
  <c r="CX106" i="18"/>
  <c r="CW106" i="18"/>
  <c r="CV106" i="18"/>
  <c r="CU106" i="18"/>
  <c r="CT106" i="18"/>
  <c r="CS106" i="18"/>
  <c r="CR106" i="18"/>
  <c r="CQ106" i="18"/>
  <c r="CP106" i="18"/>
  <c r="CO106" i="18"/>
  <c r="CN106" i="18"/>
  <c r="CM106" i="18"/>
  <c r="CL106" i="18"/>
  <c r="CK106" i="18"/>
  <c r="CJ106" i="18"/>
  <c r="CI106" i="18"/>
  <c r="CH106" i="18"/>
  <c r="CG106" i="18"/>
  <c r="CF106" i="18"/>
  <c r="CE106" i="18"/>
  <c r="CD106" i="18"/>
  <c r="CC106" i="18"/>
  <c r="CB106" i="18"/>
  <c r="CA106" i="18"/>
  <c r="BZ106" i="18"/>
  <c r="BY106" i="18"/>
  <c r="BX106" i="18"/>
  <c r="BW106" i="18"/>
  <c r="BV106" i="18"/>
  <c r="BU106" i="18"/>
  <c r="BT106" i="18"/>
  <c r="BS106" i="18"/>
  <c r="BR106" i="18"/>
  <c r="BQ106" i="18"/>
  <c r="BP106" i="18"/>
  <c r="BO106" i="18"/>
  <c r="BN106" i="18"/>
  <c r="BM106" i="18"/>
  <c r="BL106" i="18"/>
  <c r="BK106" i="18"/>
  <c r="BJ106" i="18"/>
  <c r="BI106" i="18"/>
  <c r="BH106" i="18"/>
  <c r="BG106" i="18"/>
  <c r="BF106" i="18"/>
  <c r="BE106" i="18"/>
  <c r="BD106" i="18"/>
  <c r="BC106" i="18"/>
  <c r="BB106" i="18"/>
  <c r="BA106" i="18"/>
  <c r="AZ106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K106" i="18"/>
  <c r="J106" i="18"/>
  <c r="I106" i="18"/>
  <c r="E106" i="18"/>
  <c r="D106" i="18"/>
  <c r="B106" i="18"/>
  <c r="DE105" i="18"/>
  <c r="DD105" i="18"/>
  <c r="DC105" i="18"/>
  <c r="DB105" i="18"/>
  <c r="DA105" i="18"/>
  <c r="CZ105" i="18"/>
  <c r="CY105" i="18"/>
  <c r="CX105" i="18"/>
  <c r="CW105" i="18"/>
  <c r="CV105" i="18"/>
  <c r="CU105" i="18"/>
  <c r="CT105" i="18"/>
  <c r="CS105" i="18"/>
  <c r="AB105" i="18" s="1"/>
  <c r="CR105" i="18"/>
  <c r="CQ105" i="18"/>
  <c r="CP105" i="18"/>
  <c r="CO105" i="18"/>
  <c r="CN105" i="18"/>
  <c r="CM105" i="18"/>
  <c r="CL105" i="18"/>
  <c r="CK105" i="18"/>
  <c r="CJ105" i="18"/>
  <c r="CI105" i="18"/>
  <c r="CH105" i="18"/>
  <c r="CG105" i="18"/>
  <c r="CF105" i="18"/>
  <c r="CE105" i="18"/>
  <c r="CD105" i="18"/>
  <c r="CC105" i="18"/>
  <c r="CB105" i="18"/>
  <c r="CA105" i="18"/>
  <c r="BZ105" i="18"/>
  <c r="BY105" i="18"/>
  <c r="BX105" i="18"/>
  <c r="BW105" i="18"/>
  <c r="BV105" i="18"/>
  <c r="BU105" i="18"/>
  <c r="BT105" i="18"/>
  <c r="BS105" i="18"/>
  <c r="BR105" i="18"/>
  <c r="BQ105" i="18"/>
  <c r="BP105" i="18"/>
  <c r="BO105" i="18"/>
  <c r="BN105" i="18"/>
  <c r="BM105" i="18"/>
  <c r="BL105" i="18"/>
  <c r="BK105" i="18"/>
  <c r="BJ105" i="18"/>
  <c r="BI105" i="18"/>
  <c r="BH105" i="18"/>
  <c r="BG105" i="18"/>
  <c r="BF105" i="18"/>
  <c r="BE105" i="18"/>
  <c r="BD105" i="18"/>
  <c r="BC105" i="18"/>
  <c r="BB105" i="18"/>
  <c r="BA105" i="18"/>
  <c r="AZ105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K105" i="18"/>
  <c r="J105" i="18"/>
  <c r="I105" i="18"/>
  <c r="E105" i="18"/>
  <c r="D105" i="18"/>
  <c r="B105" i="18"/>
  <c r="DE104" i="18"/>
  <c r="DD104" i="18"/>
  <c r="DC104" i="18"/>
  <c r="DB104" i="18"/>
  <c r="DA104" i="18"/>
  <c r="CZ104" i="18"/>
  <c r="CY104" i="18"/>
  <c r="CX104" i="18"/>
  <c r="CW104" i="18"/>
  <c r="CV104" i="18"/>
  <c r="CU104" i="18"/>
  <c r="CT104" i="18"/>
  <c r="CS104" i="18"/>
  <c r="AB104" i="18" s="1"/>
  <c r="CR104" i="18"/>
  <c r="CQ104" i="18"/>
  <c r="AG104" i="18" s="1"/>
  <c r="CP104" i="18"/>
  <c r="CO104" i="18"/>
  <c r="CN104" i="18"/>
  <c r="CM104" i="18"/>
  <c r="CL104" i="18"/>
  <c r="CK104" i="18"/>
  <c r="CJ104" i="18"/>
  <c r="CI104" i="18"/>
  <c r="CH104" i="18"/>
  <c r="CG104" i="18"/>
  <c r="CF104" i="18"/>
  <c r="CE104" i="18"/>
  <c r="CD104" i="18"/>
  <c r="CC104" i="18"/>
  <c r="CB104" i="18"/>
  <c r="CA104" i="18"/>
  <c r="BZ104" i="18"/>
  <c r="BY104" i="18"/>
  <c r="BX104" i="18"/>
  <c r="BW104" i="18"/>
  <c r="BV104" i="18"/>
  <c r="BU104" i="18"/>
  <c r="BT104" i="18"/>
  <c r="BS104" i="18"/>
  <c r="BR104" i="18"/>
  <c r="BQ104" i="18"/>
  <c r="BP104" i="18"/>
  <c r="BO104" i="18"/>
  <c r="BN104" i="18"/>
  <c r="BM104" i="18"/>
  <c r="BL104" i="18"/>
  <c r="BK104" i="18"/>
  <c r="BJ104" i="18"/>
  <c r="BI104" i="18"/>
  <c r="BH104" i="18"/>
  <c r="BG104" i="18"/>
  <c r="BF104" i="18"/>
  <c r="BE104" i="18"/>
  <c r="BD104" i="18"/>
  <c r="BC104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F104" i="18"/>
  <c r="AE104" i="18"/>
  <c r="AD104" i="18"/>
  <c r="AC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K104" i="18"/>
  <c r="J104" i="18"/>
  <c r="I104" i="18"/>
  <c r="E104" i="18"/>
  <c r="D104" i="18"/>
  <c r="DE103" i="18"/>
  <c r="DD103" i="18"/>
  <c r="DC103" i="18"/>
  <c r="DB103" i="18"/>
  <c r="DA103" i="18"/>
  <c r="CZ103" i="18"/>
  <c r="CY103" i="18"/>
  <c r="CX103" i="18"/>
  <c r="CW103" i="18"/>
  <c r="CV103" i="18"/>
  <c r="CU103" i="18"/>
  <c r="CT103" i="18"/>
  <c r="CS103" i="18"/>
  <c r="CR103" i="18"/>
  <c r="CQ103" i="18"/>
  <c r="AG103" i="18" s="1"/>
  <c r="CP103" i="18"/>
  <c r="CO103" i="18"/>
  <c r="CN103" i="18"/>
  <c r="CM103" i="18"/>
  <c r="CL103" i="18"/>
  <c r="CK103" i="18"/>
  <c r="CJ103" i="18"/>
  <c r="CI103" i="18"/>
  <c r="CH103" i="18"/>
  <c r="CG103" i="18"/>
  <c r="CF103" i="18"/>
  <c r="CE103" i="18"/>
  <c r="CD103" i="18"/>
  <c r="CC103" i="18"/>
  <c r="CB103" i="18"/>
  <c r="CA103" i="18"/>
  <c r="BZ103" i="18"/>
  <c r="BY103" i="18"/>
  <c r="BX103" i="18"/>
  <c r="BW103" i="18"/>
  <c r="BV103" i="18"/>
  <c r="BU103" i="18"/>
  <c r="BT103" i="18"/>
  <c r="BS103" i="18"/>
  <c r="BR103" i="18"/>
  <c r="BQ103" i="18"/>
  <c r="BP103" i="18"/>
  <c r="BO103" i="18"/>
  <c r="BN103" i="18"/>
  <c r="BM103" i="18"/>
  <c r="BL103" i="18"/>
  <c r="BK103" i="18"/>
  <c r="BJ103" i="18"/>
  <c r="BI103" i="18"/>
  <c r="BH103" i="18"/>
  <c r="BG103" i="18"/>
  <c r="BF103" i="18"/>
  <c r="BE103" i="18"/>
  <c r="BD103" i="18"/>
  <c r="BC103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F103" i="18"/>
  <c r="AE103" i="18"/>
  <c r="AD103" i="18"/>
  <c r="AC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K103" i="18"/>
  <c r="J103" i="18"/>
  <c r="I103" i="18"/>
  <c r="E103" i="18"/>
  <c r="D103" i="18"/>
  <c r="B103" i="18"/>
  <c r="DE102" i="18"/>
  <c r="DD102" i="18"/>
  <c r="DC102" i="18"/>
  <c r="DB102" i="18"/>
  <c r="DA102" i="18"/>
  <c r="CZ102" i="18"/>
  <c r="CY102" i="18"/>
  <c r="CX102" i="18"/>
  <c r="CW102" i="18"/>
  <c r="CV102" i="18"/>
  <c r="CU102" i="18"/>
  <c r="CT102" i="18"/>
  <c r="CS102" i="18"/>
  <c r="CR102" i="18"/>
  <c r="CQ102" i="18"/>
  <c r="AG102" i="18" s="1"/>
  <c r="CP102" i="18"/>
  <c r="CO102" i="18"/>
  <c r="CN102" i="18"/>
  <c r="CM102" i="18"/>
  <c r="CL102" i="18"/>
  <c r="CK102" i="18"/>
  <c r="CJ102" i="18"/>
  <c r="CI102" i="18"/>
  <c r="CH102" i="18"/>
  <c r="CG102" i="18"/>
  <c r="CF102" i="18"/>
  <c r="CE102" i="18"/>
  <c r="CD102" i="18"/>
  <c r="CC102" i="18"/>
  <c r="CB102" i="18"/>
  <c r="CA102" i="18"/>
  <c r="BZ102" i="18"/>
  <c r="BY102" i="18"/>
  <c r="BX102" i="18"/>
  <c r="BW102" i="18"/>
  <c r="BV102" i="18"/>
  <c r="BU102" i="18"/>
  <c r="BT102" i="18"/>
  <c r="BS102" i="18"/>
  <c r="BR102" i="18"/>
  <c r="BQ102" i="18"/>
  <c r="BP102" i="18"/>
  <c r="BO102" i="18"/>
  <c r="BN102" i="18"/>
  <c r="BM102" i="18"/>
  <c r="BL102" i="18"/>
  <c r="BK102" i="18"/>
  <c r="BJ102" i="18"/>
  <c r="BI102" i="18"/>
  <c r="BH102" i="18"/>
  <c r="BG102" i="18"/>
  <c r="BF102" i="18"/>
  <c r="BE102" i="18"/>
  <c r="BD102" i="18"/>
  <c r="BC102" i="18"/>
  <c r="BB102" i="18"/>
  <c r="BA102" i="18"/>
  <c r="AZ102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K102" i="18"/>
  <c r="J102" i="18"/>
  <c r="I102" i="18"/>
  <c r="E102" i="18"/>
  <c r="D102" i="18"/>
  <c r="B102" i="18"/>
  <c r="DE101" i="18"/>
  <c r="DD101" i="18"/>
  <c r="DC101" i="18"/>
  <c r="DB101" i="18"/>
  <c r="DA101" i="18"/>
  <c r="CZ101" i="18"/>
  <c r="CY101" i="18"/>
  <c r="CX101" i="18"/>
  <c r="CW101" i="18"/>
  <c r="CV101" i="18"/>
  <c r="CU101" i="18"/>
  <c r="CT101" i="18"/>
  <c r="CS101" i="18"/>
  <c r="CR101" i="18"/>
  <c r="CQ101" i="18"/>
  <c r="CP101" i="18"/>
  <c r="CO101" i="18"/>
  <c r="CN101" i="18"/>
  <c r="CM101" i="18"/>
  <c r="CL101" i="18"/>
  <c r="CK101" i="18"/>
  <c r="CJ101" i="18"/>
  <c r="CI101" i="18"/>
  <c r="CH101" i="18"/>
  <c r="CG101" i="18"/>
  <c r="CF101" i="18"/>
  <c r="CE101" i="18"/>
  <c r="CD101" i="18"/>
  <c r="CC101" i="18"/>
  <c r="CB101" i="18"/>
  <c r="CA101" i="18"/>
  <c r="BZ101" i="18"/>
  <c r="BY101" i="18"/>
  <c r="BX101" i="18"/>
  <c r="BW101" i="18"/>
  <c r="BV101" i="18"/>
  <c r="BU101" i="18"/>
  <c r="BT101" i="18"/>
  <c r="BS101" i="18"/>
  <c r="BR101" i="18"/>
  <c r="BQ101" i="18"/>
  <c r="BP101" i="18"/>
  <c r="BO101" i="18"/>
  <c r="BN101" i="18"/>
  <c r="BM101" i="18"/>
  <c r="BL101" i="18"/>
  <c r="BK101" i="18"/>
  <c r="BJ101" i="18"/>
  <c r="BI101" i="18"/>
  <c r="BH101" i="18"/>
  <c r="BG101" i="18"/>
  <c r="BF101" i="18"/>
  <c r="BE101" i="18"/>
  <c r="BD101" i="18"/>
  <c r="BC101" i="18"/>
  <c r="BB101" i="18"/>
  <c r="BA101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K101" i="18"/>
  <c r="J101" i="18"/>
  <c r="I101" i="18"/>
  <c r="E101" i="18"/>
  <c r="D101" i="18"/>
  <c r="B101" i="18"/>
  <c r="DE100" i="18"/>
  <c r="DD100" i="18"/>
  <c r="DC100" i="18"/>
  <c r="DB100" i="18"/>
  <c r="DA100" i="18"/>
  <c r="CZ100" i="18"/>
  <c r="CY100" i="18"/>
  <c r="CX100" i="18"/>
  <c r="CW100" i="18"/>
  <c r="CV100" i="18"/>
  <c r="CU100" i="18"/>
  <c r="CT100" i="18"/>
  <c r="CS100" i="18"/>
  <c r="AB100" i="18" s="1"/>
  <c r="CR100" i="18"/>
  <c r="CQ100" i="18"/>
  <c r="AG100" i="18" s="1"/>
  <c r="CP100" i="18"/>
  <c r="CO100" i="18"/>
  <c r="CN100" i="18"/>
  <c r="CM100" i="18"/>
  <c r="CL100" i="18"/>
  <c r="CK100" i="18"/>
  <c r="CJ100" i="18"/>
  <c r="CI100" i="18"/>
  <c r="CH100" i="18"/>
  <c r="CG100" i="18"/>
  <c r="CF100" i="18"/>
  <c r="CE100" i="18"/>
  <c r="CD100" i="18"/>
  <c r="CC100" i="18"/>
  <c r="CB100" i="18"/>
  <c r="CA100" i="18"/>
  <c r="BZ100" i="18"/>
  <c r="BY100" i="18"/>
  <c r="BX100" i="18"/>
  <c r="BW100" i="18"/>
  <c r="BV100" i="18"/>
  <c r="BU100" i="18"/>
  <c r="BT100" i="18"/>
  <c r="BS100" i="18"/>
  <c r="BR100" i="18"/>
  <c r="BQ100" i="18"/>
  <c r="BP100" i="18"/>
  <c r="BO100" i="18"/>
  <c r="BN100" i="18"/>
  <c r="BM100" i="18"/>
  <c r="BL100" i="18"/>
  <c r="BK100" i="18"/>
  <c r="BJ100" i="18"/>
  <c r="BI100" i="18"/>
  <c r="BH100" i="18"/>
  <c r="BG100" i="18"/>
  <c r="BF100" i="18"/>
  <c r="BE100" i="18"/>
  <c r="BD100" i="18"/>
  <c r="BC100" i="18"/>
  <c r="BB100" i="18"/>
  <c r="BA100" i="18"/>
  <c r="AZ100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F100" i="18"/>
  <c r="AE100" i="18"/>
  <c r="AD100" i="18"/>
  <c r="AC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K100" i="18"/>
  <c r="J100" i="18"/>
  <c r="I100" i="18"/>
  <c r="E100" i="18"/>
  <c r="D100" i="18"/>
  <c r="B100" i="18"/>
  <c r="DE99" i="18"/>
  <c r="DD99" i="18"/>
  <c r="DC99" i="18"/>
  <c r="DB99" i="18"/>
  <c r="DA99" i="18"/>
  <c r="CZ99" i="18"/>
  <c r="CY99" i="18"/>
  <c r="CX99" i="18"/>
  <c r="CW99" i="18"/>
  <c r="CV99" i="18"/>
  <c r="CU99" i="18"/>
  <c r="CT99" i="18"/>
  <c r="CS99" i="18"/>
  <c r="AB99" i="18" s="1"/>
  <c r="CR99" i="18"/>
  <c r="CQ99" i="18"/>
  <c r="AG99" i="18" s="1"/>
  <c r="CP99" i="18"/>
  <c r="CO99" i="18"/>
  <c r="CN99" i="18"/>
  <c r="CM99" i="18"/>
  <c r="CL99" i="18"/>
  <c r="CK99" i="18"/>
  <c r="CJ99" i="18"/>
  <c r="CI99" i="18"/>
  <c r="CH99" i="18"/>
  <c r="CG99" i="18"/>
  <c r="CF99" i="18"/>
  <c r="CE99" i="18"/>
  <c r="CD99" i="18"/>
  <c r="CC99" i="18"/>
  <c r="CB99" i="18"/>
  <c r="CA99" i="18"/>
  <c r="BZ99" i="18"/>
  <c r="BY99" i="18"/>
  <c r="BX99" i="18"/>
  <c r="BW99" i="18"/>
  <c r="BV99" i="18"/>
  <c r="BU99" i="18"/>
  <c r="BT99" i="18"/>
  <c r="BS99" i="18"/>
  <c r="BR99" i="18"/>
  <c r="BQ99" i="18"/>
  <c r="BP99" i="18"/>
  <c r="BO99" i="18"/>
  <c r="BN99" i="18"/>
  <c r="BM99" i="18"/>
  <c r="BL99" i="18"/>
  <c r="BK99" i="18"/>
  <c r="BJ99" i="18"/>
  <c r="BI99" i="18"/>
  <c r="BH99" i="18"/>
  <c r="BG99" i="18"/>
  <c r="BF99" i="18"/>
  <c r="BE99" i="18"/>
  <c r="BD99" i="18"/>
  <c r="BC99" i="18"/>
  <c r="BB99" i="18"/>
  <c r="BA99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F99" i="18"/>
  <c r="AE99" i="18"/>
  <c r="AD99" i="18"/>
  <c r="AC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K99" i="18"/>
  <c r="J99" i="18"/>
  <c r="I99" i="18"/>
  <c r="E99" i="18"/>
  <c r="D99" i="18"/>
  <c r="DE98" i="18"/>
  <c r="DD98" i="18"/>
  <c r="DC98" i="18"/>
  <c r="DB98" i="18"/>
  <c r="DA98" i="18"/>
  <c r="CZ98" i="18"/>
  <c r="CY98" i="18"/>
  <c r="CX98" i="18"/>
  <c r="CW98" i="18"/>
  <c r="CV98" i="18"/>
  <c r="CU98" i="18"/>
  <c r="CT98" i="18"/>
  <c r="CS98" i="18"/>
  <c r="CR98" i="18"/>
  <c r="CQ98" i="18"/>
  <c r="AG98" i="18" s="1"/>
  <c r="CP98" i="18"/>
  <c r="CO98" i="18"/>
  <c r="CN98" i="18"/>
  <c r="CM98" i="18"/>
  <c r="CL98" i="18"/>
  <c r="CK98" i="18"/>
  <c r="CJ98" i="18"/>
  <c r="CI98" i="18"/>
  <c r="CH98" i="18"/>
  <c r="CG98" i="18"/>
  <c r="CF98" i="18"/>
  <c r="CE98" i="18"/>
  <c r="CD98" i="18"/>
  <c r="CC98" i="18"/>
  <c r="CB98" i="18"/>
  <c r="CA98" i="18"/>
  <c r="BZ98" i="18"/>
  <c r="BY98" i="18"/>
  <c r="BX98" i="18"/>
  <c r="BW98" i="18"/>
  <c r="BV98" i="18"/>
  <c r="BU98" i="18"/>
  <c r="BT98" i="18"/>
  <c r="BS98" i="18"/>
  <c r="BR98" i="18"/>
  <c r="BQ98" i="18"/>
  <c r="BP98" i="18"/>
  <c r="BO98" i="18"/>
  <c r="BN98" i="18"/>
  <c r="BM98" i="18"/>
  <c r="BL98" i="18"/>
  <c r="BK98" i="18"/>
  <c r="BJ98" i="18"/>
  <c r="BI98" i="18"/>
  <c r="BH98" i="18"/>
  <c r="BG98" i="18"/>
  <c r="BF98" i="18"/>
  <c r="BE98" i="18"/>
  <c r="BD98" i="18"/>
  <c r="BC98" i="18"/>
  <c r="BB98" i="18"/>
  <c r="BA98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F98" i="18"/>
  <c r="AE98" i="18"/>
  <c r="AD98" i="18"/>
  <c r="AC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K98" i="18"/>
  <c r="J98" i="18"/>
  <c r="I98" i="18"/>
  <c r="E98" i="18"/>
  <c r="D98" i="18"/>
  <c r="DE97" i="18"/>
  <c r="DD97" i="18"/>
  <c r="DC97" i="18"/>
  <c r="DB97" i="18"/>
  <c r="DA97" i="18"/>
  <c r="CZ97" i="18"/>
  <c r="CY97" i="18"/>
  <c r="CX97" i="18"/>
  <c r="CW97" i="18"/>
  <c r="CV97" i="18"/>
  <c r="CU97" i="18"/>
  <c r="CT97" i="18"/>
  <c r="CS97" i="18"/>
  <c r="CR97" i="18"/>
  <c r="CQ97" i="18"/>
  <c r="AG97" i="18" s="1"/>
  <c r="CP97" i="18"/>
  <c r="CO97" i="18"/>
  <c r="CN97" i="18"/>
  <c r="CM97" i="18"/>
  <c r="CL97" i="18"/>
  <c r="CK97" i="18"/>
  <c r="CJ97" i="18"/>
  <c r="CI97" i="18"/>
  <c r="CH97" i="18"/>
  <c r="CG97" i="18"/>
  <c r="CF97" i="18"/>
  <c r="CE97" i="18"/>
  <c r="CD97" i="18"/>
  <c r="CC97" i="18"/>
  <c r="CB97" i="18"/>
  <c r="CA97" i="18"/>
  <c r="BZ97" i="18"/>
  <c r="BY97" i="18"/>
  <c r="BX97" i="18"/>
  <c r="BW97" i="18"/>
  <c r="BV97" i="18"/>
  <c r="BU97" i="18"/>
  <c r="BT97" i="18"/>
  <c r="BS97" i="18"/>
  <c r="BR97" i="18"/>
  <c r="BQ97" i="18"/>
  <c r="BP97" i="18"/>
  <c r="BO97" i="18"/>
  <c r="BN97" i="18"/>
  <c r="BM97" i="18"/>
  <c r="BL97" i="18"/>
  <c r="BK97" i="18"/>
  <c r="BJ97" i="18"/>
  <c r="BI97" i="18"/>
  <c r="BH97" i="18"/>
  <c r="BG97" i="18"/>
  <c r="BF97" i="18"/>
  <c r="BE97" i="18"/>
  <c r="BD97" i="18"/>
  <c r="BC97" i="18"/>
  <c r="BB97" i="18"/>
  <c r="BA97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K97" i="18"/>
  <c r="J97" i="18"/>
  <c r="I97" i="18"/>
  <c r="E97" i="18"/>
  <c r="D97" i="18"/>
  <c r="B97" i="18"/>
  <c r="DE96" i="18"/>
  <c r="DD96" i="18"/>
  <c r="DC96" i="18"/>
  <c r="DB96" i="18"/>
  <c r="DA96" i="18"/>
  <c r="CZ96" i="18"/>
  <c r="CY96" i="18"/>
  <c r="CX96" i="18"/>
  <c r="CW96" i="18"/>
  <c r="CV96" i="18"/>
  <c r="CU96" i="18"/>
  <c r="CT96" i="18"/>
  <c r="CS96" i="18"/>
  <c r="CR96" i="18"/>
  <c r="CQ96" i="18"/>
  <c r="AG96" i="18" s="1"/>
  <c r="CP96" i="18"/>
  <c r="CO96" i="18"/>
  <c r="CN96" i="18"/>
  <c r="CM96" i="18"/>
  <c r="CL96" i="18"/>
  <c r="CK96" i="18"/>
  <c r="CJ96" i="18"/>
  <c r="CI96" i="18"/>
  <c r="CH96" i="18"/>
  <c r="CG96" i="18"/>
  <c r="CF96" i="18"/>
  <c r="CE96" i="18"/>
  <c r="CD96" i="18"/>
  <c r="CC96" i="18"/>
  <c r="CB96" i="18"/>
  <c r="CA96" i="18"/>
  <c r="BZ96" i="18"/>
  <c r="BY96" i="18"/>
  <c r="BX96" i="18"/>
  <c r="BW96" i="18"/>
  <c r="BV96" i="18"/>
  <c r="BU96" i="18"/>
  <c r="BT96" i="18"/>
  <c r="BS96" i="18"/>
  <c r="BR96" i="18"/>
  <c r="BQ96" i="18"/>
  <c r="BP96" i="18"/>
  <c r="BO96" i="18"/>
  <c r="BN96" i="18"/>
  <c r="BM96" i="18"/>
  <c r="BL96" i="18"/>
  <c r="BK96" i="18"/>
  <c r="BJ96" i="18"/>
  <c r="BI96" i="18"/>
  <c r="BH96" i="18"/>
  <c r="BG96" i="18"/>
  <c r="BF96" i="18"/>
  <c r="BE96" i="18"/>
  <c r="BD96" i="18"/>
  <c r="BC96" i="18"/>
  <c r="BB96" i="18"/>
  <c r="BA96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F96" i="18"/>
  <c r="AE96" i="18"/>
  <c r="AD96" i="18"/>
  <c r="AC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K96" i="18"/>
  <c r="J96" i="18"/>
  <c r="I96" i="18"/>
  <c r="E96" i="18"/>
  <c r="D96" i="18"/>
  <c r="B96" i="18"/>
  <c r="DE95" i="18"/>
  <c r="DD95" i="18"/>
  <c r="DC95" i="18"/>
  <c r="DB95" i="18"/>
  <c r="DA95" i="18"/>
  <c r="CZ95" i="18"/>
  <c r="CY95" i="18"/>
  <c r="CX95" i="18"/>
  <c r="CW95" i="18"/>
  <c r="CV95" i="18"/>
  <c r="CU95" i="18"/>
  <c r="CT95" i="18"/>
  <c r="CS95" i="18"/>
  <c r="CR95" i="18"/>
  <c r="CQ95" i="18"/>
  <c r="AG95" i="18" s="1"/>
  <c r="CP95" i="18"/>
  <c r="CO95" i="18"/>
  <c r="CN95" i="18"/>
  <c r="CM95" i="18"/>
  <c r="CL95" i="18"/>
  <c r="CK95" i="18"/>
  <c r="CJ95" i="18"/>
  <c r="CI95" i="18"/>
  <c r="CH95" i="18"/>
  <c r="CG95" i="18"/>
  <c r="CF95" i="18"/>
  <c r="CE95" i="18"/>
  <c r="CD95" i="18"/>
  <c r="CC95" i="18"/>
  <c r="CB95" i="18"/>
  <c r="CA95" i="18"/>
  <c r="BZ95" i="18"/>
  <c r="BY95" i="18"/>
  <c r="BX95" i="18"/>
  <c r="BW95" i="18"/>
  <c r="BV95" i="18"/>
  <c r="BU95" i="18"/>
  <c r="BT95" i="18"/>
  <c r="BS95" i="18"/>
  <c r="BR95" i="18"/>
  <c r="BQ95" i="18"/>
  <c r="BP95" i="18"/>
  <c r="BO95" i="18"/>
  <c r="BN95" i="18"/>
  <c r="BM95" i="18"/>
  <c r="BL95" i="18"/>
  <c r="BK95" i="18"/>
  <c r="BJ95" i="18"/>
  <c r="BI95" i="18"/>
  <c r="BH95" i="18"/>
  <c r="BG95" i="18"/>
  <c r="BF95" i="18"/>
  <c r="BE95" i="18"/>
  <c r="BD95" i="18"/>
  <c r="BC95" i="18"/>
  <c r="BB95" i="18"/>
  <c r="BA95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F95" i="18"/>
  <c r="AE95" i="18"/>
  <c r="AD95" i="18"/>
  <c r="AC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K95" i="18"/>
  <c r="J95" i="18"/>
  <c r="I95" i="18"/>
  <c r="E95" i="18"/>
  <c r="D95" i="18"/>
  <c r="B95" i="18"/>
  <c r="DE94" i="18"/>
  <c r="DD94" i="18"/>
  <c r="DC94" i="18"/>
  <c r="DB94" i="18"/>
  <c r="DA94" i="18"/>
  <c r="CZ94" i="18"/>
  <c r="CY94" i="18"/>
  <c r="CX94" i="18"/>
  <c r="CW94" i="18"/>
  <c r="CV94" i="18"/>
  <c r="CU94" i="18"/>
  <c r="CT94" i="18"/>
  <c r="CS94" i="18"/>
  <c r="CR94" i="18"/>
  <c r="CQ94" i="18"/>
  <c r="CP94" i="18"/>
  <c r="CO94" i="18"/>
  <c r="CN94" i="18"/>
  <c r="CM94" i="18"/>
  <c r="CL94" i="18"/>
  <c r="CK94" i="18"/>
  <c r="CJ94" i="18"/>
  <c r="CI94" i="18"/>
  <c r="CH94" i="18"/>
  <c r="CG94" i="18"/>
  <c r="CF94" i="18"/>
  <c r="CE94" i="18"/>
  <c r="CD94" i="18"/>
  <c r="CC94" i="18"/>
  <c r="CB94" i="18"/>
  <c r="CA94" i="18"/>
  <c r="BZ94" i="18"/>
  <c r="BY94" i="18"/>
  <c r="BX94" i="18"/>
  <c r="BW94" i="18"/>
  <c r="BV94" i="18"/>
  <c r="BU94" i="18"/>
  <c r="BT94" i="18"/>
  <c r="BS94" i="18"/>
  <c r="BR94" i="18"/>
  <c r="BQ94" i="18"/>
  <c r="BP94" i="18"/>
  <c r="BO94" i="18"/>
  <c r="BN94" i="18"/>
  <c r="BM94" i="18"/>
  <c r="BL94" i="18"/>
  <c r="BK94" i="18"/>
  <c r="BJ94" i="18"/>
  <c r="BI94" i="18"/>
  <c r="BH94" i="18"/>
  <c r="BG94" i="18"/>
  <c r="BF94" i="18"/>
  <c r="BE94" i="18"/>
  <c r="BD94" i="18"/>
  <c r="BC94" i="18"/>
  <c r="BB94" i="18"/>
  <c r="BA94" i="18"/>
  <c r="AZ94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K94" i="18"/>
  <c r="J94" i="18"/>
  <c r="I94" i="18"/>
  <c r="E94" i="18"/>
  <c r="D94" i="18"/>
  <c r="B94" i="18"/>
  <c r="DE93" i="18"/>
  <c r="DD93" i="18"/>
  <c r="DC93" i="18"/>
  <c r="DB93" i="18"/>
  <c r="DA93" i="18"/>
  <c r="CZ93" i="18"/>
  <c r="CY93" i="18"/>
  <c r="CX93" i="18"/>
  <c r="CW93" i="18"/>
  <c r="CV93" i="18"/>
  <c r="CU93" i="18"/>
  <c r="CT93" i="18"/>
  <c r="CS93" i="18"/>
  <c r="CR93" i="18"/>
  <c r="CQ93" i="18"/>
  <c r="AG93" i="18" s="1"/>
  <c r="CP93" i="18"/>
  <c r="CO93" i="18"/>
  <c r="CN93" i="18"/>
  <c r="CM93" i="18"/>
  <c r="CL93" i="18"/>
  <c r="CK93" i="18"/>
  <c r="CJ93" i="18"/>
  <c r="CI93" i="18"/>
  <c r="CH93" i="18"/>
  <c r="CG93" i="18"/>
  <c r="CF93" i="18"/>
  <c r="CE93" i="18"/>
  <c r="CD93" i="18"/>
  <c r="CC93" i="18"/>
  <c r="CB93" i="18"/>
  <c r="CA93" i="18"/>
  <c r="BZ93" i="18"/>
  <c r="BY93" i="18"/>
  <c r="BX93" i="18"/>
  <c r="BW93" i="18"/>
  <c r="BV93" i="18"/>
  <c r="BU93" i="18"/>
  <c r="BT93" i="18"/>
  <c r="BS93" i="18"/>
  <c r="BR93" i="18"/>
  <c r="BQ93" i="18"/>
  <c r="BP93" i="18"/>
  <c r="BO93" i="18"/>
  <c r="BN93" i="18"/>
  <c r="BM93" i="18"/>
  <c r="BL93" i="18"/>
  <c r="BK93" i="18"/>
  <c r="BJ93" i="18"/>
  <c r="BI93" i="18"/>
  <c r="BH93" i="18"/>
  <c r="BG93" i="18"/>
  <c r="BF93" i="18"/>
  <c r="BE93" i="18"/>
  <c r="BD93" i="18"/>
  <c r="BC93" i="18"/>
  <c r="BB93" i="18"/>
  <c r="BA93" i="18"/>
  <c r="AZ93" i="18"/>
  <c r="AY93" i="18"/>
  <c r="AX93" i="18"/>
  <c r="AW93" i="18"/>
  <c r="AV93" i="18"/>
  <c r="AU93" i="18"/>
  <c r="AT93" i="18"/>
  <c r="AS93" i="18"/>
  <c r="AR93" i="18"/>
  <c r="AQ93" i="18"/>
  <c r="R93" i="18"/>
  <c r="Q93" i="18"/>
  <c r="P93" i="18"/>
  <c r="O93" i="18"/>
  <c r="M93" i="18"/>
  <c r="K93" i="18"/>
  <c r="J93" i="18"/>
  <c r="I93" i="18"/>
  <c r="D93" i="18"/>
  <c r="DE92" i="18"/>
  <c r="DD92" i="18"/>
  <c r="DC92" i="18"/>
  <c r="DB92" i="18"/>
  <c r="DA92" i="18"/>
  <c r="CZ92" i="18"/>
  <c r="CY92" i="18"/>
  <c r="CX92" i="18"/>
  <c r="CW92" i="18"/>
  <c r="CV92" i="18"/>
  <c r="CU92" i="18"/>
  <c r="CT92" i="18"/>
  <c r="CS92" i="18"/>
  <c r="CR92" i="18"/>
  <c r="CQ92" i="18"/>
  <c r="CP92" i="18"/>
  <c r="CO92" i="18"/>
  <c r="CN92" i="18"/>
  <c r="CM92" i="18"/>
  <c r="CL92" i="18"/>
  <c r="CK92" i="18"/>
  <c r="CJ92" i="18"/>
  <c r="CI92" i="18"/>
  <c r="CH92" i="18"/>
  <c r="CG92" i="18"/>
  <c r="CF92" i="18"/>
  <c r="CE92" i="18"/>
  <c r="CD92" i="18"/>
  <c r="CC92" i="18"/>
  <c r="CB92" i="18"/>
  <c r="CA92" i="18"/>
  <c r="BZ92" i="18"/>
  <c r="BY92" i="18"/>
  <c r="BX92" i="18"/>
  <c r="BW92" i="18"/>
  <c r="BV92" i="18"/>
  <c r="BU92" i="18"/>
  <c r="BT92" i="18"/>
  <c r="BS92" i="18"/>
  <c r="BR92" i="18"/>
  <c r="BQ92" i="18"/>
  <c r="BP92" i="18"/>
  <c r="BO92" i="18"/>
  <c r="BN92" i="18"/>
  <c r="BM92" i="18"/>
  <c r="BL92" i="18"/>
  <c r="BK92" i="18"/>
  <c r="BJ92" i="18"/>
  <c r="BI92" i="18"/>
  <c r="BH92" i="18"/>
  <c r="BG92" i="18"/>
  <c r="BF92" i="18"/>
  <c r="BE92" i="18"/>
  <c r="BD92" i="18"/>
  <c r="BC92" i="18"/>
  <c r="BB92" i="18"/>
  <c r="BA92" i="18"/>
  <c r="AZ92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K92" i="18"/>
  <c r="J92" i="18"/>
  <c r="I92" i="18"/>
  <c r="E92" i="18"/>
  <c r="D92" i="18"/>
  <c r="DE91" i="18"/>
  <c r="DD91" i="18"/>
  <c r="DC91" i="18"/>
  <c r="DB91" i="18"/>
  <c r="DA91" i="18"/>
  <c r="CZ91" i="18"/>
  <c r="CY91" i="18"/>
  <c r="CX91" i="18"/>
  <c r="CW91" i="18"/>
  <c r="CV91" i="18"/>
  <c r="CU91" i="18"/>
  <c r="CT91" i="18"/>
  <c r="CS91" i="18"/>
  <c r="AB91" i="18" s="1"/>
  <c r="CR91" i="18"/>
  <c r="CQ91" i="18"/>
  <c r="CP91" i="18"/>
  <c r="CO91" i="18"/>
  <c r="CN91" i="18"/>
  <c r="CM91" i="18"/>
  <c r="CL91" i="18"/>
  <c r="CK91" i="18"/>
  <c r="CJ91" i="18"/>
  <c r="CI91" i="18"/>
  <c r="CH91" i="18"/>
  <c r="CG91" i="18"/>
  <c r="CF91" i="18"/>
  <c r="CE91" i="18"/>
  <c r="CD91" i="18"/>
  <c r="CC91" i="18"/>
  <c r="CB91" i="18"/>
  <c r="CA91" i="18"/>
  <c r="BZ91" i="18"/>
  <c r="BY91" i="18"/>
  <c r="BX91" i="18"/>
  <c r="BW91" i="18"/>
  <c r="BV91" i="18"/>
  <c r="BU91" i="18"/>
  <c r="BT91" i="18"/>
  <c r="BS91" i="18"/>
  <c r="BR91" i="18"/>
  <c r="BQ91" i="18"/>
  <c r="BP91" i="18"/>
  <c r="BO91" i="18"/>
  <c r="BN91" i="18"/>
  <c r="BM91" i="18"/>
  <c r="BL91" i="18"/>
  <c r="BK91" i="18"/>
  <c r="BJ91" i="18"/>
  <c r="BI91" i="18"/>
  <c r="BH91" i="18"/>
  <c r="BG91" i="18"/>
  <c r="BF91" i="18"/>
  <c r="BE91" i="18"/>
  <c r="BD91" i="18"/>
  <c r="BC91" i="18"/>
  <c r="BB91" i="18"/>
  <c r="BA91" i="18"/>
  <c r="AZ91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K91" i="18"/>
  <c r="J91" i="18"/>
  <c r="I91" i="18"/>
  <c r="E91" i="18"/>
  <c r="D91" i="18"/>
  <c r="B91" i="18"/>
  <c r="DE90" i="18"/>
  <c r="DD90" i="18"/>
  <c r="DC90" i="18"/>
  <c r="DB90" i="18"/>
  <c r="DA90" i="18"/>
  <c r="CZ90" i="18"/>
  <c r="CY90" i="18"/>
  <c r="CX90" i="18"/>
  <c r="CW90" i="18"/>
  <c r="CV90" i="18"/>
  <c r="CU90" i="18"/>
  <c r="CT90" i="18"/>
  <c r="CS90" i="18"/>
  <c r="AB90" i="18" s="1"/>
  <c r="CR90" i="18"/>
  <c r="CQ90" i="18"/>
  <c r="AG90" i="18" s="1"/>
  <c r="CP90" i="18"/>
  <c r="CO90" i="18"/>
  <c r="CN90" i="18"/>
  <c r="CM90" i="18"/>
  <c r="CL90" i="18"/>
  <c r="CK90" i="18"/>
  <c r="CJ90" i="18"/>
  <c r="CI90" i="18"/>
  <c r="CH90" i="18"/>
  <c r="CG90" i="18"/>
  <c r="CF90" i="18"/>
  <c r="CE90" i="18"/>
  <c r="CD90" i="18"/>
  <c r="CC90" i="18"/>
  <c r="CB90" i="18"/>
  <c r="CA90" i="18"/>
  <c r="BZ90" i="18"/>
  <c r="BY90" i="18"/>
  <c r="BX90" i="18"/>
  <c r="BW90" i="18"/>
  <c r="BV90" i="18"/>
  <c r="BU90" i="18"/>
  <c r="BT90" i="18"/>
  <c r="BS90" i="18"/>
  <c r="BR90" i="18"/>
  <c r="BQ90" i="18"/>
  <c r="BP90" i="18"/>
  <c r="BO90" i="18"/>
  <c r="BN90" i="18"/>
  <c r="BM90" i="18"/>
  <c r="BL90" i="18"/>
  <c r="BK90" i="18"/>
  <c r="BJ90" i="18"/>
  <c r="BI90" i="18"/>
  <c r="BH90" i="18"/>
  <c r="BG90" i="18"/>
  <c r="BF90" i="18"/>
  <c r="BE90" i="18"/>
  <c r="BD90" i="18"/>
  <c r="BC90" i="18"/>
  <c r="BB90" i="18"/>
  <c r="BA90" i="18"/>
  <c r="AZ90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F90" i="18"/>
  <c r="AE90" i="18"/>
  <c r="AD90" i="18"/>
  <c r="AC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K90" i="18"/>
  <c r="J90" i="18"/>
  <c r="I90" i="18"/>
  <c r="E90" i="18"/>
  <c r="D90" i="18"/>
  <c r="B90" i="18"/>
  <c r="DE89" i="18"/>
  <c r="DD89" i="18"/>
  <c r="DC89" i="18"/>
  <c r="DB89" i="18"/>
  <c r="DA89" i="18"/>
  <c r="CZ89" i="18"/>
  <c r="CY89" i="18"/>
  <c r="CX89" i="18"/>
  <c r="CW89" i="18"/>
  <c r="CV89" i="18"/>
  <c r="CU89" i="18"/>
  <c r="CT89" i="18"/>
  <c r="CS89" i="18"/>
  <c r="CR89" i="18"/>
  <c r="CQ89" i="18"/>
  <c r="AG89" i="18" s="1"/>
  <c r="CP89" i="18"/>
  <c r="CO89" i="18"/>
  <c r="CN89" i="18"/>
  <c r="CM89" i="18"/>
  <c r="CL89" i="18"/>
  <c r="CK89" i="18"/>
  <c r="CJ89" i="18"/>
  <c r="CI89" i="18"/>
  <c r="CH89" i="18"/>
  <c r="CG89" i="18"/>
  <c r="CF89" i="18"/>
  <c r="CE89" i="18"/>
  <c r="CD89" i="18"/>
  <c r="CC89" i="18"/>
  <c r="CB89" i="18"/>
  <c r="CA89" i="18"/>
  <c r="BZ89" i="18"/>
  <c r="BY89" i="18"/>
  <c r="BX89" i="18"/>
  <c r="BW89" i="18"/>
  <c r="BV89" i="18"/>
  <c r="BU89" i="18"/>
  <c r="BT89" i="18"/>
  <c r="BS89" i="18"/>
  <c r="BR89" i="18"/>
  <c r="BQ89" i="18"/>
  <c r="BP89" i="18"/>
  <c r="BO89" i="18"/>
  <c r="BN89" i="18"/>
  <c r="BM89" i="18"/>
  <c r="BL89" i="18"/>
  <c r="BK89" i="18"/>
  <c r="BJ89" i="18"/>
  <c r="BI89" i="18"/>
  <c r="BH89" i="18"/>
  <c r="BG89" i="18"/>
  <c r="BF89" i="18"/>
  <c r="BE89" i="18"/>
  <c r="BD89" i="18"/>
  <c r="BC89" i="18"/>
  <c r="BB89" i="18"/>
  <c r="BA89" i="18"/>
  <c r="AZ89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F89" i="18"/>
  <c r="AE89" i="18"/>
  <c r="AD89" i="18"/>
  <c r="AC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K89" i="18"/>
  <c r="J89" i="18"/>
  <c r="I89" i="18"/>
  <c r="E89" i="18"/>
  <c r="D89" i="18"/>
  <c r="B89" i="18"/>
  <c r="DE88" i="18"/>
  <c r="DD88" i="18"/>
  <c r="DC88" i="18"/>
  <c r="DB88" i="18"/>
  <c r="DA88" i="18"/>
  <c r="CZ88" i="18"/>
  <c r="CY88" i="18"/>
  <c r="CX88" i="18"/>
  <c r="CW88" i="18"/>
  <c r="CV88" i="18"/>
  <c r="CU88" i="18"/>
  <c r="CT88" i="18"/>
  <c r="CS88" i="18"/>
  <c r="CR88" i="18"/>
  <c r="CQ88" i="18"/>
  <c r="AG88" i="18" s="1"/>
  <c r="CP88" i="18"/>
  <c r="CO88" i="18"/>
  <c r="CN88" i="18"/>
  <c r="CM88" i="18"/>
  <c r="CL88" i="18"/>
  <c r="CK88" i="18"/>
  <c r="CJ88" i="18"/>
  <c r="CI88" i="18"/>
  <c r="CH88" i="18"/>
  <c r="CG88" i="18"/>
  <c r="CF88" i="18"/>
  <c r="CE88" i="18"/>
  <c r="CD88" i="18"/>
  <c r="CC88" i="18"/>
  <c r="CB88" i="18"/>
  <c r="CA88" i="18"/>
  <c r="BZ88" i="18"/>
  <c r="BY88" i="18"/>
  <c r="BX88" i="18"/>
  <c r="BW88" i="18"/>
  <c r="BV88" i="18"/>
  <c r="BU88" i="18"/>
  <c r="BT88" i="18"/>
  <c r="BS88" i="18"/>
  <c r="BR88" i="18"/>
  <c r="BQ88" i="18"/>
  <c r="BP88" i="18"/>
  <c r="BO88" i="18"/>
  <c r="BN88" i="18"/>
  <c r="BM88" i="18"/>
  <c r="BL88" i="18"/>
  <c r="BK88" i="18"/>
  <c r="BJ88" i="18"/>
  <c r="BI88" i="18"/>
  <c r="BH88" i="18"/>
  <c r="BG88" i="18"/>
  <c r="BF88" i="18"/>
  <c r="BE88" i="18"/>
  <c r="BD88" i="18"/>
  <c r="BC88" i="18"/>
  <c r="BB88" i="18"/>
  <c r="BA88" i="18"/>
  <c r="AZ88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F88" i="18"/>
  <c r="AE88" i="18"/>
  <c r="AD88" i="18"/>
  <c r="AC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K88" i="18"/>
  <c r="J88" i="18"/>
  <c r="I88" i="18"/>
  <c r="E88" i="18"/>
  <c r="D88" i="18"/>
  <c r="B88" i="18"/>
  <c r="DE87" i="18"/>
  <c r="DD87" i="18"/>
  <c r="DC87" i="18"/>
  <c r="DB87" i="18"/>
  <c r="DA87" i="18"/>
  <c r="CZ87" i="18"/>
  <c r="CY87" i="18"/>
  <c r="CX87" i="18"/>
  <c r="CW87" i="18"/>
  <c r="CV87" i="18"/>
  <c r="CU87" i="18"/>
  <c r="CT87" i="18"/>
  <c r="CS87" i="18"/>
  <c r="CR87" i="18"/>
  <c r="CQ87" i="18"/>
  <c r="AG87" i="18" s="1"/>
  <c r="CP87" i="18"/>
  <c r="CO87" i="18"/>
  <c r="CN87" i="18"/>
  <c r="CM87" i="18"/>
  <c r="CL87" i="18"/>
  <c r="CK87" i="18"/>
  <c r="CJ87" i="18"/>
  <c r="CI87" i="18"/>
  <c r="CH87" i="18"/>
  <c r="CG87" i="18"/>
  <c r="CF87" i="18"/>
  <c r="CE87" i="18"/>
  <c r="CD87" i="18"/>
  <c r="CC87" i="18"/>
  <c r="CB87" i="18"/>
  <c r="CA87" i="18"/>
  <c r="BZ87" i="18"/>
  <c r="BY87" i="18"/>
  <c r="BX87" i="18"/>
  <c r="BW87" i="18"/>
  <c r="BV87" i="18"/>
  <c r="BU87" i="18"/>
  <c r="BT87" i="18"/>
  <c r="BS87" i="18"/>
  <c r="BR87" i="18"/>
  <c r="BQ87" i="18"/>
  <c r="BP87" i="18"/>
  <c r="BO87" i="18"/>
  <c r="BN87" i="18"/>
  <c r="BM87" i="18"/>
  <c r="BL87" i="18"/>
  <c r="BK87" i="18"/>
  <c r="BJ87" i="18"/>
  <c r="BI87" i="18"/>
  <c r="BH87" i="18"/>
  <c r="BG87" i="18"/>
  <c r="BF87" i="18"/>
  <c r="BE87" i="18"/>
  <c r="BD87" i="18"/>
  <c r="BC87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F87" i="18"/>
  <c r="AE87" i="18"/>
  <c r="AD87" i="18"/>
  <c r="AC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K87" i="18"/>
  <c r="J87" i="18"/>
  <c r="I87" i="18"/>
  <c r="E87" i="18"/>
  <c r="D87" i="18"/>
  <c r="B87" i="18"/>
  <c r="DE86" i="18"/>
  <c r="DD86" i="18"/>
  <c r="DC86" i="18"/>
  <c r="DB86" i="18"/>
  <c r="DA86" i="18"/>
  <c r="CZ86" i="18"/>
  <c r="CY86" i="18"/>
  <c r="CX86" i="18"/>
  <c r="CW86" i="18"/>
  <c r="CV86" i="18"/>
  <c r="CU86" i="18"/>
  <c r="CT86" i="18"/>
  <c r="CS86" i="18"/>
  <c r="AB86" i="18" s="1"/>
  <c r="CR86" i="18"/>
  <c r="CQ86" i="18"/>
  <c r="AG86" i="18" s="1"/>
  <c r="CP86" i="18"/>
  <c r="CO86" i="18"/>
  <c r="CN86" i="18"/>
  <c r="CM86" i="18"/>
  <c r="CL86" i="18"/>
  <c r="CK86" i="18"/>
  <c r="CJ86" i="18"/>
  <c r="CI86" i="18"/>
  <c r="CH86" i="18"/>
  <c r="CG86" i="18"/>
  <c r="CF86" i="18"/>
  <c r="CE86" i="18"/>
  <c r="CD86" i="18"/>
  <c r="CC86" i="18"/>
  <c r="CB86" i="18"/>
  <c r="CA86" i="18"/>
  <c r="BZ86" i="18"/>
  <c r="BY86" i="18"/>
  <c r="BX86" i="18"/>
  <c r="BW86" i="18"/>
  <c r="BV86" i="18"/>
  <c r="BU86" i="18"/>
  <c r="BT86" i="18"/>
  <c r="BS86" i="18"/>
  <c r="BR86" i="18"/>
  <c r="BQ86" i="18"/>
  <c r="BP86" i="18"/>
  <c r="BO86" i="18"/>
  <c r="BN86" i="18"/>
  <c r="BM86" i="18"/>
  <c r="BL86" i="18"/>
  <c r="BK86" i="18"/>
  <c r="BJ86" i="18"/>
  <c r="BI86" i="18"/>
  <c r="BH86" i="18"/>
  <c r="BG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F86" i="18"/>
  <c r="AE86" i="18"/>
  <c r="AD86" i="18"/>
  <c r="AC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K86" i="18"/>
  <c r="J86" i="18"/>
  <c r="I86" i="18"/>
  <c r="E86" i="18"/>
  <c r="D86" i="18"/>
  <c r="B86" i="18"/>
  <c r="DE85" i="18"/>
  <c r="DD85" i="18"/>
  <c r="DC85" i="18"/>
  <c r="DB85" i="18"/>
  <c r="DA85" i="18"/>
  <c r="CZ85" i="18"/>
  <c r="CY85" i="18"/>
  <c r="CX85" i="18"/>
  <c r="CW85" i="18"/>
  <c r="CV85" i="18"/>
  <c r="CU85" i="18"/>
  <c r="CT85" i="18"/>
  <c r="CS85" i="18"/>
  <c r="AB85" i="18" s="1"/>
  <c r="CR85" i="18"/>
  <c r="CQ85" i="18"/>
  <c r="CP85" i="18"/>
  <c r="CO85" i="18"/>
  <c r="CN85" i="18"/>
  <c r="CM85" i="18"/>
  <c r="CL85" i="18"/>
  <c r="CK85" i="18"/>
  <c r="CJ85" i="18"/>
  <c r="CI85" i="18"/>
  <c r="CH85" i="18"/>
  <c r="CG85" i="18"/>
  <c r="CF85" i="18"/>
  <c r="CE85" i="18"/>
  <c r="CD85" i="18"/>
  <c r="CC85" i="18"/>
  <c r="CB85" i="18"/>
  <c r="CA85" i="18"/>
  <c r="BZ85" i="18"/>
  <c r="BY85" i="18"/>
  <c r="BX85" i="18"/>
  <c r="BW85" i="18"/>
  <c r="BV85" i="18"/>
  <c r="BU85" i="18"/>
  <c r="BT85" i="18"/>
  <c r="BS85" i="18"/>
  <c r="BR85" i="18"/>
  <c r="BQ85" i="18"/>
  <c r="BP85" i="18"/>
  <c r="BO85" i="18"/>
  <c r="BN85" i="18"/>
  <c r="BM85" i="18"/>
  <c r="BL85" i="18"/>
  <c r="BK85" i="18"/>
  <c r="BJ85" i="18"/>
  <c r="BI85" i="18"/>
  <c r="BH85" i="18"/>
  <c r="BG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K85" i="18"/>
  <c r="J85" i="18"/>
  <c r="I85" i="18"/>
  <c r="E85" i="18"/>
  <c r="D85" i="18"/>
  <c r="B85" i="18"/>
  <c r="DE84" i="18"/>
  <c r="DD84" i="18"/>
  <c r="DC84" i="18"/>
  <c r="DB84" i="18"/>
  <c r="DA84" i="18"/>
  <c r="CZ84" i="18"/>
  <c r="CY84" i="18"/>
  <c r="CX84" i="18"/>
  <c r="CW84" i="18"/>
  <c r="CV84" i="18"/>
  <c r="CU84" i="18"/>
  <c r="CT84" i="18"/>
  <c r="CS84" i="18"/>
  <c r="CR84" i="18"/>
  <c r="CQ84" i="18"/>
  <c r="AG84" i="18" s="1"/>
  <c r="CP84" i="18"/>
  <c r="CO84" i="18"/>
  <c r="CN84" i="18"/>
  <c r="CM84" i="18"/>
  <c r="CL84" i="18"/>
  <c r="CK84" i="18"/>
  <c r="CJ84" i="18"/>
  <c r="CI84" i="18"/>
  <c r="CH84" i="18"/>
  <c r="CG84" i="18"/>
  <c r="CF84" i="18"/>
  <c r="CE84" i="18"/>
  <c r="CD84" i="18"/>
  <c r="CC84" i="18"/>
  <c r="CB84" i="18"/>
  <c r="CA84" i="18"/>
  <c r="BZ84" i="18"/>
  <c r="BY84" i="18"/>
  <c r="BX84" i="18"/>
  <c r="BW84" i="18"/>
  <c r="BV84" i="18"/>
  <c r="BU84" i="18"/>
  <c r="BT84" i="18"/>
  <c r="BS84" i="18"/>
  <c r="BR84" i="18"/>
  <c r="BQ84" i="18"/>
  <c r="BP84" i="18"/>
  <c r="BO84" i="18"/>
  <c r="BN84" i="18"/>
  <c r="BM84" i="18"/>
  <c r="BL84" i="18"/>
  <c r="BK84" i="18"/>
  <c r="BJ84" i="18"/>
  <c r="BI84" i="18"/>
  <c r="BH84" i="18"/>
  <c r="BG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L84" i="18"/>
  <c r="AK84" i="18"/>
  <c r="AJ84" i="18"/>
  <c r="AI84" i="18"/>
  <c r="AH84" i="18"/>
  <c r="AF84" i="18"/>
  <c r="AE84" i="18"/>
  <c r="AD84" i="18"/>
  <c r="AC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K84" i="18"/>
  <c r="J84" i="18"/>
  <c r="I84" i="18"/>
  <c r="D84" i="18"/>
  <c r="DE83" i="18"/>
  <c r="DD83" i="18"/>
  <c r="DC83" i="18"/>
  <c r="DB83" i="18"/>
  <c r="DA83" i="18"/>
  <c r="CZ83" i="18"/>
  <c r="CY83" i="18"/>
  <c r="CX83" i="18"/>
  <c r="CW83" i="18"/>
  <c r="CV83" i="18"/>
  <c r="CU83" i="18"/>
  <c r="CT83" i="18"/>
  <c r="CS83" i="18"/>
  <c r="CR83" i="18"/>
  <c r="CQ83" i="18"/>
  <c r="AG83" i="18" s="1"/>
  <c r="CP83" i="18"/>
  <c r="CO83" i="18"/>
  <c r="CN83" i="18"/>
  <c r="CM83" i="18"/>
  <c r="CL83" i="18"/>
  <c r="CK83" i="18"/>
  <c r="CJ83" i="18"/>
  <c r="CI83" i="18"/>
  <c r="CH83" i="18"/>
  <c r="CG83" i="18"/>
  <c r="CF83" i="18"/>
  <c r="CE83" i="18"/>
  <c r="CD83" i="18"/>
  <c r="CC83" i="18"/>
  <c r="CB83" i="18"/>
  <c r="CA83" i="18"/>
  <c r="BZ83" i="18"/>
  <c r="BY83" i="18"/>
  <c r="BX83" i="18"/>
  <c r="BW83" i="18"/>
  <c r="BV83" i="18"/>
  <c r="BU83" i="18"/>
  <c r="BT83" i="18"/>
  <c r="BS83" i="18"/>
  <c r="BR83" i="18"/>
  <c r="BQ83" i="18"/>
  <c r="BP83" i="18"/>
  <c r="BO83" i="18"/>
  <c r="BN83" i="18"/>
  <c r="BM83" i="18"/>
  <c r="BL83" i="18"/>
  <c r="BK83" i="18"/>
  <c r="BJ83" i="18"/>
  <c r="BI83" i="18"/>
  <c r="BH83" i="18"/>
  <c r="BG83" i="18"/>
  <c r="BF83" i="18"/>
  <c r="BE83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C83" i="18"/>
  <c r="AA83" i="18"/>
  <c r="T83" i="18"/>
  <c r="S83" i="18"/>
  <c r="R83" i="18"/>
  <c r="Q83" i="18"/>
  <c r="P83" i="18"/>
  <c r="O83" i="18"/>
  <c r="M83" i="18"/>
  <c r="K83" i="18"/>
  <c r="J83" i="18"/>
  <c r="I83" i="18"/>
  <c r="D83" i="18"/>
  <c r="DE82" i="18"/>
  <c r="DD82" i="18"/>
  <c r="DC82" i="18"/>
  <c r="DB82" i="18"/>
  <c r="DA82" i="18"/>
  <c r="CZ82" i="18"/>
  <c r="CY82" i="18"/>
  <c r="CX82" i="18"/>
  <c r="CW82" i="18"/>
  <c r="CV82" i="18"/>
  <c r="CU82" i="18"/>
  <c r="CT82" i="18"/>
  <c r="CS82" i="18"/>
  <c r="CR82" i="18"/>
  <c r="CQ82" i="18"/>
  <c r="AG82" i="18" s="1"/>
  <c r="CP82" i="18"/>
  <c r="CO82" i="18"/>
  <c r="CN82" i="18"/>
  <c r="CM82" i="18"/>
  <c r="CL82" i="18"/>
  <c r="CK82" i="18"/>
  <c r="CJ82" i="18"/>
  <c r="CI82" i="18"/>
  <c r="CH82" i="18"/>
  <c r="CG82" i="18"/>
  <c r="CF82" i="18"/>
  <c r="CE82" i="18"/>
  <c r="CD82" i="18"/>
  <c r="CC82" i="18"/>
  <c r="CB82" i="18"/>
  <c r="CA82" i="18"/>
  <c r="BZ82" i="18"/>
  <c r="BY82" i="18"/>
  <c r="BX82" i="18"/>
  <c r="BW82" i="18"/>
  <c r="BV82" i="18"/>
  <c r="BU82" i="18"/>
  <c r="BT82" i="18"/>
  <c r="BS82" i="18"/>
  <c r="BR82" i="18"/>
  <c r="BQ82" i="18"/>
  <c r="BP82" i="18"/>
  <c r="BO82" i="18"/>
  <c r="BN82" i="18"/>
  <c r="BM82" i="18"/>
  <c r="BL82" i="18"/>
  <c r="BK82" i="18"/>
  <c r="BJ82" i="18"/>
  <c r="BI82" i="18"/>
  <c r="BH82" i="18"/>
  <c r="BG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W82" i="18"/>
  <c r="U82" i="18"/>
  <c r="T82" i="18"/>
  <c r="S82" i="18"/>
  <c r="R82" i="18"/>
  <c r="Q82" i="18"/>
  <c r="P82" i="18"/>
  <c r="O82" i="18"/>
  <c r="M82" i="18"/>
  <c r="K82" i="18"/>
  <c r="J82" i="18"/>
  <c r="I82" i="18"/>
  <c r="D82" i="18"/>
  <c r="DE81" i="18"/>
  <c r="DD81" i="18"/>
  <c r="DC81" i="18"/>
  <c r="DB81" i="18"/>
  <c r="DA81" i="18"/>
  <c r="CZ81" i="18"/>
  <c r="CY81" i="18"/>
  <c r="CX81" i="18"/>
  <c r="CW81" i="18"/>
  <c r="CV81" i="18"/>
  <c r="CU81" i="18"/>
  <c r="CT81" i="18"/>
  <c r="CS81" i="18"/>
  <c r="CR81" i="18"/>
  <c r="CQ81" i="18"/>
  <c r="AG81" i="18" s="1"/>
  <c r="CP81" i="18"/>
  <c r="CO81" i="18"/>
  <c r="CN81" i="18"/>
  <c r="CM81" i="18"/>
  <c r="CL81" i="18"/>
  <c r="CK81" i="18"/>
  <c r="CJ81" i="18"/>
  <c r="CI81" i="18"/>
  <c r="CH81" i="18"/>
  <c r="CG81" i="18"/>
  <c r="CF81" i="18"/>
  <c r="CE81" i="18"/>
  <c r="CD81" i="18"/>
  <c r="CC81" i="18"/>
  <c r="CB81" i="18"/>
  <c r="CA81" i="18"/>
  <c r="BZ81" i="18"/>
  <c r="BY81" i="18"/>
  <c r="BX81" i="18"/>
  <c r="BW81" i="18"/>
  <c r="BV81" i="18"/>
  <c r="BU81" i="18"/>
  <c r="BT81" i="18"/>
  <c r="BS81" i="18"/>
  <c r="BR81" i="18"/>
  <c r="BQ81" i="18"/>
  <c r="BP81" i="18"/>
  <c r="BO81" i="18"/>
  <c r="BN81" i="18"/>
  <c r="BM81" i="18"/>
  <c r="BL81" i="18"/>
  <c r="BK81" i="18"/>
  <c r="BJ81" i="18"/>
  <c r="BI81" i="18"/>
  <c r="BH81" i="18"/>
  <c r="BG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R81" i="18"/>
  <c r="Q81" i="18"/>
  <c r="P81" i="18"/>
  <c r="O81" i="18"/>
  <c r="M81" i="18"/>
  <c r="K81" i="18"/>
  <c r="J81" i="18"/>
  <c r="I81" i="18"/>
  <c r="D81" i="18"/>
  <c r="DE80" i="18"/>
  <c r="DD80" i="18"/>
  <c r="DC80" i="18"/>
  <c r="DB80" i="18"/>
  <c r="DA80" i="18"/>
  <c r="CZ80" i="18"/>
  <c r="CY80" i="18"/>
  <c r="CX80" i="18"/>
  <c r="CW80" i="18"/>
  <c r="CV80" i="18"/>
  <c r="CU80" i="18"/>
  <c r="CT80" i="18"/>
  <c r="CS80" i="18"/>
  <c r="AB80" i="18" s="1"/>
  <c r="CR80" i="18"/>
  <c r="CQ80" i="18"/>
  <c r="CP80" i="18"/>
  <c r="CO80" i="18"/>
  <c r="CN80" i="18"/>
  <c r="CM80" i="18"/>
  <c r="CL80" i="18"/>
  <c r="CK80" i="18"/>
  <c r="CJ80" i="18"/>
  <c r="CI80" i="18"/>
  <c r="CH80" i="18"/>
  <c r="CG80" i="18"/>
  <c r="CF80" i="18"/>
  <c r="CE80" i="18"/>
  <c r="CD80" i="18"/>
  <c r="CC80" i="18"/>
  <c r="CB80" i="18"/>
  <c r="CA80" i="18"/>
  <c r="BZ80" i="18"/>
  <c r="BY80" i="18"/>
  <c r="BX80" i="18"/>
  <c r="BW80" i="18"/>
  <c r="BV80" i="18"/>
  <c r="BU80" i="18"/>
  <c r="BT80" i="18"/>
  <c r="BS80" i="18"/>
  <c r="BR80" i="18"/>
  <c r="BQ80" i="18"/>
  <c r="BP80" i="18"/>
  <c r="BO80" i="18"/>
  <c r="BN80" i="18"/>
  <c r="BM80" i="18"/>
  <c r="BL80" i="18"/>
  <c r="BK80" i="18"/>
  <c r="BJ80" i="18"/>
  <c r="BI80" i="18"/>
  <c r="BH80" i="18"/>
  <c r="BG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K80" i="18"/>
  <c r="J80" i="18"/>
  <c r="I80" i="18"/>
  <c r="E80" i="18"/>
  <c r="D80" i="18"/>
  <c r="B80" i="18"/>
  <c r="DE79" i="18"/>
  <c r="DD79" i="18"/>
  <c r="DC79" i="18"/>
  <c r="DB79" i="18"/>
  <c r="DA79" i="18"/>
  <c r="CZ79" i="18"/>
  <c r="CY79" i="18"/>
  <c r="CX79" i="18"/>
  <c r="CW79" i="18"/>
  <c r="CV79" i="18"/>
  <c r="CU79" i="18"/>
  <c r="CT79" i="18"/>
  <c r="CS79" i="18"/>
  <c r="CR79" i="18"/>
  <c r="CQ79" i="18"/>
  <c r="CP79" i="18"/>
  <c r="CO79" i="18"/>
  <c r="CN79" i="18"/>
  <c r="CM79" i="18"/>
  <c r="CL79" i="18"/>
  <c r="CK79" i="18"/>
  <c r="CJ79" i="18"/>
  <c r="CI79" i="18"/>
  <c r="CH79" i="18"/>
  <c r="CG79" i="18"/>
  <c r="CF79" i="18"/>
  <c r="CE79" i="18"/>
  <c r="CD79" i="18"/>
  <c r="CC79" i="18"/>
  <c r="CB79" i="18"/>
  <c r="CA79" i="18"/>
  <c r="BZ79" i="18"/>
  <c r="BY79" i="18"/>
  <c r="BX79" i="18"/>
  <c r="BW79" i="18"/>
  <c r="BV79" i="18"/>
  <c r="BU79" i="18"/>
  <c r="BT79" i="18"/>
  <c r="BS79" i="18"/>
  <c r="BR79" i="18"/>
  <c r="BQ79" i="18"/>
  <c r="BP79" i="18"/>
  <c r="BO79" i="18"/>
  <c r="BN79" i="18"/>
  <c r="BM79" i="18"/>
  <c r="BL79" i="18"/>
  <c r="BK79" i="18"/>
  <c r="BJ79" i="18"/>
  <c r="BI79" i="18"/>
  <c r="BH79" i="18"/>
  <c r="BG79" i="18"/>
  <c r="BF79" i="18"/>
  <c r="BE79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K79" i="18"/>
  <c r="J79" i="18"/>
  <c r="I79" i="18"/>
  <c r="E79" i="18"/>
  <c r="D79" i="18"/>
  <c r="B79" i="18"/>
  <c r="DE78" i="18"/>
  <c r="DD78" i="18"/>
  <c r="DC78" i="18"/>
  <c r="DB78" i="18"/>
  <c r="DA78" i="18"/>
  <c r="CZ78" i="18"/>
  <c r="CY78" i="18"/>
  <c r="CX78" i="18"/>
  <c r="CW78" i="18"/>
  <c r="CV78" i="18"/>
  <c r="CU78" i="18"/>
  <c r="CT78" i="18"/>
  <c r="CS78" i="18"/>
  <c r="AB78" i="18" s="1"/>
  <c r="CR78" i="18"/>
  <c r="CQ78" i="18"/>
  <c r="AG78" i="18" s="1"/>
  <c r="CP78" i="18"/>
  <c r="CO78" i="18"/>
  <c r="CN78" i="18"/>
  <c r="CM78" i="18"/>
  <c r="CL78" i="18"/>
  <c r="CK78" i="18"/>
  <c r="CJ78" i="18"/>
  <c r="CI78" i="18"/>
  <c r="CH78" i="18"/>
  <c r="CG78" i="18"/>
  <c r="CF78" i="18"/>
  <c r="CE78" i="18"/>
  <c r="CD78" i="18"/>
  <c r="CC78" i="18"/>
  <c r="CB78" i="18"/>
  <c r="CA78" i="18"/>
  <c r="BZ78" i="18"/>
  <c r="BY78" i="18"/>
  <c r="BX78" i="18"/>
  <c r="BW78" i="18"/>
  <c r="BV78" i="18"/>
  <c r="BU78" i="18"/>
  <c r="BT78" i="18"/>
  <c r="BS78" i="18"/>
  <c r="BR78" i="18"/>
  <c r="BQ78" i="18"/>
  <c r="BP78" i="18"/>
  <c r="BO78" i="18"/>
  <c r="BN78" i="18"/>
  <c r="BM78" i="18"/>
  <c r="BL78" i="18"/>
  <c r="BK78" i="18"/>
  <c r="BJ78" i="18"/>
  <c r="BI78" i="18"/>
  <c r="BH78" i="18"/>
  <c r="BG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F78" i="18"/>
  <c r="AE78" i="18"/>
  <c r="AD78" i="18"/>
  <c r="AC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K78" i="18"/>
  <c r="J78" i="18"/>
  <c r="I78" i="18"/>
  <c r="E78" i="18"/>
  <c r="D78" i="18"/>
  <c r="DE77" i="18"/>
  <c r="DD77" i="18"/>
  <c r="DC77" i="18"/>
  <c r="DB77" i="18"/>
  <c r="DA77" i="18"/>
  <c r="CZ77" i="18"/>
  <c r="CY77" i="18"/>
  <c r="CX77" i="18"/>
  <c r="CW77" i="18"/>
  <c r="CV77" i="18"/>
  <c r="CU77" i="18"/>
  <c r="CT77" i="18"/>
  <c r="CS77" i="18"/>
  <c r="AB77" i="18" s="1"/>
  <c r="CR77" i="18"/>
  <c r="CQ77" i="18"/>
  <c r="CP77" i="18"/>
  <c r="CO77" i="18"/>
  <c r="CN77" i="18"/>
  <c r="CM77" i="18"/>
  <c r="CL77" i="18"/>
  <c r="CK77" i="18"/>
  <c r="CJ77" i="18"/>
  <c r="CI77" i="18"/>
  <c r="CH77" i="18"/>
  <c r="CG77" i="18"/>
  <c r="CF77" i="18"/>
  <c r="CE77" i="18"/>
  <c r="CD77" i="18"/>
  <c r="CC77" i="18"/>
  <c r="CB77" i="18"/>
  <c r="CA77" i="18"/>
  <c r="BZ77" i="18"/>
  <c r="BY77" i="18"/>
  <c r="BX77" i="18"/>
  <c r="BW77" i="18"/>
  <c r="BV77" i="18"/>
  <c r="BU77" i="18"/>
  <c r="BT77" i="18"/>
  <c r="BS77" i="18"/>
  <c r="BR77" i="18"/>
  <c r="BQ77" i="18"/>
  <c r="BP77" i="18"/>
  <c r="BO77" i="18"/>
  <c r="BN77" i="18"/>
  <c r="BM77" i="18"/>
  <c r="BL77" i="18"/>
  <c r="BK77" i="18"/>
  <c r="BJ77" i="18"/>
  <c r="BI77" i="18"/>
  <c r="BH77" i="18"/>
  <c r="BG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K77" i="18"/>
  <c r="J77" i="18"/>
  <c r="I77" i="18"/>
  <c r="E77" i="18"/>
  <c r="D77" i="18"/>
  <c r="B77" i="18"/>
  <c r="DE76" i="18"/>
  <c r="DD76" i="18"/>
  <c r="DC76" i="18"/>
  <c r="DB76" i="18"/>
  <c r="DA76" i="18"/>
  <c r="CZ76" i="18"/>
  <c r="CY76" i="18"/>
  <c r="CX76" i="18"/>
  <c r="CW76" i="18"/>
  <c r="CV76" i="18"/>
  <c r="CU76" i="18"/>
  <c r="CT76" i="18"/>
  <c r="CS76" i="18"/>
  <c r="AB76" i="18" s="1"/>
  <c r="CR76" i="18"/>
  <c r="CQ76" i="18"/>
  <c r="AG76" i="18" s="1"/>
  <c r="CP76" i="18"/>
  <c r="CO76" i="18"/>
  <c r="CN76" i="18"/>
  <c r="CM76" i="18"/>
  <c r="CL76" i="18"/>
  <c r="CK76" i="18"/>
  <c r="CJ76" i="18"/>
  <c r="CI76" i="18"/>
  <c r="CH76" i="18"/>
  <c r="CG76" i="18"/>
  <c r="CF76" i="18"/>
  <c r="CE76" i="18"/>
  <c r="CD76" i="18"/>
  <c r="CC76" i="18"/>
  <c r="CB76" i="18"/>
  <c r="CA76" i="18"/>
  <c r="BZ76" i="18"/>
  <c r="BY76" i="18"/>
  <c r="BX76" i="18"/>
  <c r="BW76" i="18"/>
  <c r="BV76" i="18"/>
  <c r="BU76" i="18"/>
  <c r="BT76" i="18"/>
  <c r="BS76" i="18"/>
  <c r="BR76" i="18"/>
  <c r="BQ76" i="18"/>
  <c r="BP76" i="18"/>
  <c r="BO76" i="18"/>
  <c r="BN76" i="18"/>
  <c r="BM76" i="18"/>
  <c r="BL76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F76" i="18"/>
  <c r="AE76" i="18"/>
  <c r="AD76" i="18"/>
  <c r="AC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K76" i="18"/>
  <c r="J76" i="18"/>
  <c r="I76" i="18"/>
  <c r="E76" i="18"/>
  <c r="D76" i="18"/>
  <c r="DE75" i="18"/>
  <c r="DD75" i="18"/>
  <c r="DC75" i="18"/>
  <c r="DB75" i="18"/>
  <c r="DA75" i="18"/>
  <c r="CZ75" i="18"/>
  <c r="CY75" i="18"/>
  <c r="CX75" i="18"/>
  <c r="CW75" i="18"/>
  <c r="CV75" i="18"/>
  <c r="CU75" i="18"/>
  <c r="CT75" i="18"/>
  <c r="CS75" i="18"/>
  <c r="CR75" i="18"/>
  <c r="CQ75" i="18"/>
  <c r="AG75" i="18" s="1"/>
  <c r="CP75" i="18"/>
  <c r="CO75" i="18"/>
  <c r="CN75" i="18"/>
  <c r="CM75" i="18"/>
  <c r="CL75" i="18"/>
  <c r="CK75" i="18"/>
  <c r="CJ75" i="18"/>
  <c r="CI75" i="18"/>
  <c r="CH75" i="18"/>
  <c r="CG75" i="18"/>
  <c r="CF75" i="18"/>
  <c r="CE75" i="18"/>
  <c r="CD75" i="18"/>
  <c r="CC75" i="18"/>
  <c r="CB75" i="18"/>
  <c r="CA75" i="18"/>
  <c r="BZ75" i="18"/>
  <c r="BY75" i="18"/>
  <c r="BX75" i="18"/>
  <c r="BW75" i="18"/>
  <c r="BV75" i="18"/>
  <c r="BU75" i="18"/>
  <c r="BT75" i="18"/>
  <c r="BS75" i="18"/>
  <c r="BR75" i="18"/>
  <c r="BQ75" i="18"/>
  <c r="BP75" i="18"/>
  <c r="BO75" i="18"/>
  <c r="BN75" i="18"/>
  <c r="BM75" i="18"/>
  <c r="BL75" i="18"/>
  <c r="BK75" i="18"/>
  <c r="BJ75" i="18"/>
  <c r="BI75" i="18"/>
  <c r="BH75" i="18"/>
  <c r="BG75" i="18"/>
  <c r="BF75" i="18"/>
  <c r="BE75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F75" i="18"/>
  <c r="AE75" i="18"/>
  <c r="AD75" i="18"/>
  <c r="AC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K75" i="18"/>
  <c r="J75" i="18"/>
  <c r="I75" i="18"/>
  <c r="E75" i="18"/>
  <c r="D75" i="18"/>
  <c r="DE74" i="18"/>
  <c r="DD74" i="18"/>
  <c r="DC74" i="18"/>
  <c r="DB74" i="18"/>
  <c r="DA74" i="18"/>
  <c r="CZ74" i="18"/>
  <c r="CY74" i="18"/>
  <c r="CX74" i="18"/>
  <c r="CW74" i="18"/>
  <c r="CV74" i="18"/>
  <c r="CU74" i="18"/>
  <c r="CT74" i="18"/>
  <c r="CS74" i="18"/>
  <c r="AB74" i="18" s="1"/>
  <c r="CR74" i="18"/>
  <c r="CQ74" i="18"/>
  <c r="AG74" i="18" s="1"/>
  <c r="CP74" i="18"/>
  <c r="CO74" i="18"/>
  <c r="CN74" i="18"/>
  <c r="CM74" i="18"/>
  <c r="CL74" i="18"/>
  <c r="CK74" i="18"/>
  <c r="CJ74" i="18"/>
  <c r="CI74" i="18"/>
  <c r="CH74" i="18"/>
  <c r="CG74" i="18"/>
  <c r="CF74" i="18"/>
  <c r="CE74" i="18"/>
  <c r="CD74" i="18"/>
  <c r="CC74" i="18"/>
  <c r="CB74" i="18"/>
  <c r="CA74" i="18"/>
  <c r="BZ74" i="18"/>
  <c r="BY74" i="18"/>
  <c r="BX74" i="18"/>
  <c r="BW74" i="18"/>
  <c r="BV74" i="18"/>
  <c r="BU74" i="18"/>
  <c r="BT74" i="18"/>
  <c r="BS74" i="18"/>
  <c r="BR74" i="18"/>
  <c r="BQ74" i="18"/>
  <c r="BP74" i="18"/>
  <c r="BO74" i="18"/>
  <c r="BN74" i="18"/>
  <c r="BM74" i="18"/>
  <c r="BL74" i="18"/>
  <c r="BK74" i="18"/>
  <c r="BJ74" i="18"/>
  <c r="BI74" i="18"/>
  <c r="BH74" i="18"/>
  <c r="BG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F74" i="18"/>
  <c r="AE74" i="18"/>
  <c r="AD74" i="18"/>
  <c r="AC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K74" i="18"/>
  <c r="J74" i="18"/>
  <c r="I74" i="18"/>
  <c r="E74" i="18"/>
  <c r="D74" i="18"/>
  <c r="DE73" i="18"/>
  <c r="DD73" i="18"/>
  <c r="DC73" i="18"/>
  <c r="DB73" i="18"/>
  <c r="DA73" i="18"/>
  <c r="CZ73" i="18"/>
  <c r="CY73" i="18"/>
  <c r="CX73" i="18"/>
  <c r="CW73" i="18"/>
  <c r="CV73" i="18"/>
  <c r="CU73" i="18"/>
  <c r="CT73" i="18"/>
  <c r="CS73" i="18"/>
  <c r="CR73" i="18"/>
  <c r="CQ73" i="18"/>
  <c r="CP73" i="18"/>
  <c r="CO73" i="18"/>
  <c r="CN73" i="18"/>
  <c r="CM73" i="18"/>
  <c r="CL73" i="18"/>
  <c r="CK73" i="18"/>
  <c r="CJ73" i="18"/>
  <c r="CI73" i="18"/>
  <c r="CH73" i="18"/>
  <c r="CG73" i="18"/>
  <c r="CF73" i="18"/>
  <c r="CE73" i="18"/>
  <c r="CD73" i="18"/>
  <c r="CC73" i="18"/>
  <c r="CB73" i="18"/>
  <c r="CA73" i="18"/>
  <c r="BZ73" i="18"/>
  <c r="BY73" i="18"/>
  <c r="BX73" i="18"/>
  <c r="BW73" i="18"/>
  <c r="BV73" i="18"/>
  <c r="BU73" i="18"/>
  <c r="BT73" i="18"/>
  <c r="BS73" i="18"/>
  <c r="BR73" i="18"/>
  <c r="BQ73" i="18"/>
  <c r="BP73" i="18"/>
  <c r="BO73" i="18"/>
  <c r="BN73" i="18"/>
  <c r="BM73" i="18"/>
  <c r="BL73" i="18"/>
  <c r="BK73" i="18"/>
  <c r="BJ73" i="18"/>
  <c r="BI73" i="18"/>
  <c r="BH73" i="18"/>
  <c r="BG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K73" i="18"/>
  <c r="J73" i="18"/>
  <c r="I73" i="18"/>
  <c r="E73" i="18"/>
  <c r="D73" i="18"/>
  <c r="DE72" i="18"/>
  <c r="DD72" i="18"/>
  <c r="DC72" i="18"/>
  <c r="DB72" i="18"/>
  <c r="DA72" i="18"/>
  <c r="CZ72" i="18"/>
  <c r="CY72" i="18"/>
  <c r="CX72" i="18"/>
  <c r="CW72" i="18"/>
  <c r="CV72" i="18"/>
  <c r="CU72" i="18"/>
  <c r="CT72" i="18"/>
  <c r="CS72" i="18"/>
  <c r="CR72" i="18"/>
  <c r="CQ72" i="18"/>
  <c r="AG72" i="18" s="1"/>
  <c r="CP72" i="18"/>
  <c r="CO72" i="18"/>
  <c r="CN72" i="18"/>
  <c r="CM72" i="18"/>
  <c r="CL72" i="18"/>
  <c r="CK72" i="18"/>
  <c r="CJ72" i="18"/>
  <c r="CI72" i="18"/>
  <c r="CH72" i="18"/>
  <c r="CG72" i="18"/>
  <c r="CF72" i="18"/>
  <c r="CE72" i="18"/>
  <c r="CD72" i="18"/>
  <c r="CC72" i="18"/>
  <c r="CB72" i="18"/>
  <c r="CA72" i="18"/>
  <c r="BZ72" i="18"/>
  <c r="BY72" i="18"/>
  <c r="BX72" i="18"/>
  <c r="BW72" i="18"/>
  <c r="BV72" i="18"/>
  <c r="BU72" i="18"/>
  <c r="BT72" i="18"/>
  <c r="BS72" i="18"/>
  <c r="BR72" i="18"/>
  <c r="BQ72" i="18"/>
  <c r="BP72" i="18"/>
  <c r="BO72" i="18"/>
  <c r="BN72" i="18"/>
  <c r="BM72" i="18"/>
  <c r="BL72" i="18"/>
  <c r="BK72" i="18"/>
  <c r="BJ72" i="18"/>
  <c r="BI72" i="18"/>
  <c r="BH72" i="18"/>
  <c r="BG72" i="18"/>
  <c r="BF72" i="18"/>
  <c r="BE72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W72" i="18"/>
  <c r="R72" i="18"/>
  <c r="Q72" i="18"/>
  <c r="P72" i="18"/>
  <c r="O72" i="18"/>
  <c r="M72" i="18"/>
  <c r="K72" i="18"/>
  <c r="J72" i="18"/>
  <c r="I72" i="18"/>
  <c r="D72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AG71" i="18" s="1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O71" i="18"/>
  <c r="R71" i="18"/>
  <c r="Q71" i="18"/>
  <c r="P71" i="18"/>
  <c r="O71" i="18"/>
  <c r="M71" i="18"/>
  <c r="K71" i="18"/>
  <c r="J71" i="18"/>
  <c r="I71" i="18"/>
  <c r="D71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AB70" i="18" s="1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K70" i="18"/>
  <c r="J70" i="18"/>
  <c r="I70" i="18"/>
  <c r="E70" i="18"/>
  <c r="D70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AG69" i="18" s="1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F69" i="18"/>
  <c r="AE69" i="18"/>
  <c r="AD69" i="18"/>
  <c r="AC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K69" i="18"/>
  <c r="J69" i="18"/>
  <c r="I69" i="18"/>
  <c r="E69" i="18"/>
  <c r="D69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AG68" i="18" s="1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F68" i="18"/>
  <c r="AE68" i="18"/>
  <c r="AD68" i="18"/>
  <c r="AC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K68" i="18"/>
  <c r="J68" i="18"/>
  <c r="I68" i="18"/>
  <c r="E68" i="18"/>
  <c r="D68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AG67" i="18" s="1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K67" i="18"/>
  <c r="J67" i="18"/>
  <c r="I67" i="18"/>
  <c r="E67" i="18"/>
  <c r="D67" i="18"/>
  <c r="B67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AB66" i="18" s="1"/>
  <c r="CR66" i="18"/>
  <c r="CQ66" i="18"/>
  <c r="AG66" i="18" s="1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F66" i="18"/>
  <c r="AE66" i="18"/>
  <c r="AD66" i="18"/>
  <c r="AC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K66" i="18"/>
  <c r="J66" i="18"/>
  <c r="I66" i="18"/>
  <c r="E66" i="18"/>
  <c r="D66" i="18"/>
  <c r="B66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AB65" i="18" s="1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K65" i="18"/>
  <c r="J65" i="18"/>
  <c r="I65" i="18"/>
  <c r="E65" i="18"/>
  <c r="D65" i="18"/>
  <c r="B65" i="18"/>
  <c r="DE64" i="18"/>
  <c r="DD64" i="18"/>
  <c r="DC64" i="18"/>
  <c r="DB64" i="18"/>
  <c r="DA64" i="18"/>
  <c r="CZ64" i="18"/>
  <c r="CY64" i="18"/>
  <c r="CX64" i="18"/>
  <c r="CW64" i="18"/>
  <c r="CV64" i="18"/>
  <c r="AB64" i="18" s="1"/>
  <c r="CU64" i="18"/>
  <c r="CT64" i="18"/>
  <c r="CS64" i="18"/>
  <c r="CR64" i="18"/>
  <c r="CQ64" i="18"/>
  <c r="AG64" i="18" s="1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F64" i="18"/>
  <c r="AE64" i="18"/>
  <c r="AD64" i="18"/>
  <c r="AC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K64" i="18"/>
  <c r="J64" i="18"/>
  <c r="I64" i="18"/>
  <c r="E64" i="18"/>
  <c r="D64" i="18"/>
  <c r="B64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AG63" i="18" s="1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K63" i="18"/>
  <c r="J63" i="18"/>
  <c r="I63" i="18"/>
  <c r="E63" i="18"/>
  <c r="D63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AG62" i="18" s="1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F62" i="18"/>
  <c r="AE62" i="18"/>
  <c r="AD62" i="18"/>
  <c r="AC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K62" i="18"/>
  <c r="J62" i="18"/>
  <c r="I62" i="18"/>
  <c r="E62" i="18"/>
  <c r="D62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AG61" i="18" s="1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F61" i="18"/>
  <c r="AE61" i="18"/>
  <c r="AD61" i="18"/>
  <c r="AC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K61" i="18"/>
  <c r="J61" i="18"/>
  <c r="I61" i="18"/>
  <c r="E61" i="18"/>
  <c r="D61" i="18"/>
  <c r="B61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K60" i="18"/>
  <c r="J60" i="18"/>
  <c r="I60" i="18"/>
  <c r="E60" i="18"/>
  <c r="D60" i="18"/>
  <c r="B60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AG59" i="18" s="1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F59" i="18"/>
  <c r="AE59" i="18"/>
  <c r="AD59" i="18"/>
  <c r="AC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K59" i="18"/>
  <c r="J59" i="18"/>
  <c r="I59" i="18"/>
  <c r="E59" i="18"/>
  <c r="D59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AG58" i="18" s="1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F58" i="18"/>
  <c r="AE58" i="18"/>
  <c r="AD58" i="18"/>
  <c r="AC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K58" i="18"/>
  <c r="J58" i="18"/>
  <c r="I58" i="18"/>
  <c r="E58" i="18"/>
  <c r="D58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AG57" i="18" s="1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F57" i="18"/>
  <c r="AE57" i="18"/>
  <c r="AD57" i="18"/>
  <c r="AC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K57" i="18"/>
  <c r="J57" i="18"/>
  <c r="I57" i="18"/>
  <c r="E57" i="18"/>
  <c r="D57" i="18"/>
  <c r="B57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AB56" i="18" s="1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K56" i="18"/>
  <c r="J56" i="18"/>
  <c r="I56" i="18"/>
  <c r="E56" i="18"/>
  <c r="D56" i="18"/>
  <c r="B56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K55" i="18"/>
  <c r="J55" i="18"/>
  <c r="I55" i="18"/>
  <c r="E55" i="18"/>
  <c r="D55" i="18"/>
  <c r="B55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AB54" i="18" s="1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K54" i="18"/>
  <c r="J54" i="18"/>
  <c r="I54" i="18"/>
  <c r="E54" i="18"/>
  <c r="D54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AB53" i="18" s="1"/>
  <c r="CR53" i="18"/>
  <c r="CQ53" i="18"/>
  <c r="AG53" i="18" s="1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F53" i="18"/>
  <c r="AE53" i="18"/>
  <c r="AD53" i="18"/>
  <c r="AC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K53" i="18"/>
  <c r="J53" i="18"/>
  <c r="I53" i="18"/>
  <c r="E53" i="18"/>
  <c r="D53" i="18"/>
  <c r="B53" i="18"/>
  <c r="DE52" i="18"/>
  <c r="DD52" i="18"/>
  <c r="DC52" i="18"/>
  <c r="DB52" i="18"/>
  <c r="DA52" i="18"/>
  <c r="CZ52" i="18"/>
  <c r="CY52" i="18"/>
  <c r="CX52" i="18"/>
  <c r="CW52" i="18"/>
  <c r="CV52" i="18"/>
  <c r="CU52" i="18"/>
  <c r="CT52" i="18"/>
  <c r="CS52" i="18"/>
  <c r="CR52" i="18"/>
  <c r="CQ52" i="18"/>
  <c r="AG52" i="18" s="1"/>
  <c r="CP52" i="18"/>
  <c r="CO52" i="18"/>
  <c r="CN52" i="18"/>
  <c r="CM52" i="18"/>
  <c r="CL52" i="18"/>
  <c r="CK52" i="18"/>
  <c r="CJ52" i="18"/>
  <c r="CI52" i="18"/>
  <c r="CH52" i="18"/>
  <c r="CG52" i="18"/>
  <c r="CF52" i="18"/>
  <c r="CE52" i="18"/>
  <c r="CD52" i="18"/>
  <c r="CC52" i="18"/>
  <c r="CB52" i="18"/>
  <c r="CA52" i="18"/>
  <c r="BZ52" i="18"/>
  <c r="BY52" i="18"/>
  <c r="BX52" i="18"/>
  <c r="BW52" i="18"/>
  <c r="BV52" i="18"/>
  <c r="BU52" i="18"/>
  <c r="BT52" i="18"/>
  <c r="BS52" i="18"/>
  <c r="BR52" i="18"/>
  <c r="BQ52" i="18"/>
  <c r="BP52" i="18"/>
  <c r="BO52" i="18"/>
  <c r="BN52" i="18"/>
  <c r="BM52" i="18"/>
  <c r="BL52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W52" i="18"/>
  <c r="R52" i="18"/>
  <c r="Q52" i="18"/>
  <c r="P52" i="18"/>
  <c r="O52" i="18"/>
  <c r="M52" i="18"/>
  <c r="K52" i="18"/>
  <c r="J52" i="18"/>
  <c r="I52" i="18"/>
  <c r="D52" i="18"/>
  <c r="DE51" i="18"/>
  <c r="DD51" i="18"/>
  <c r="DC51" i="18"/>
  <c r="DB51" i="18"/>
  <c r="DA51" i="18"/>
  <c r="CZ51" i="18"/>
  <c r="CY51" i="18"/>
  <c r="CX51" i="18"/>
  <c r="CW51" i="18"/>
  <c r="CV51" i="18"/>
  <c r="CU51" i="18"/>
  <c r="CT51" i="18"/>
  <c r="CS51" i="18"/>
  <c r="CR51" i="18"/>
  <c r="CQ51" i="18"/>
  <c r="AG51" i="18" s="1"/>
  <c r="CP51" i="18"/>
  <c r="CO51" i="18"/>
  <c r="CN51" i="18"/>
  <c r="CM51" i="18"/>
  <c r="CL51" i="18"/>
  <c r="CK51" i="18"/>
  <c r="CJ51" i="18"/>
  <c r="CI51" i="18"/>
  <c r="CH51" i="18"/>
  <c r="CG51" i="18"/>
  <c r="CF51" i="18"/>
  <c r="CE51" i="18"/>
  <c r="CD51" i="18"/>
  <c r="CC51" i="18"/>
  <c r="CB51" i="18"/>
  <c r="CA51" i="18"/>
  <c r="BZ51" i="18"/>
  <c r="BY51" i="18"/>
  <c r="BX51" i="18"/>
  <c r="BW51" i="18"/>
  <c r="BV51" i="18"/>
  <c r="BU51" i="18"/>
  <c r="BT51" i="18"/>
  <c r="BS51" i="18"/>
  <c r="BR51" i="18"/>
  <c r="BQ51" i="18"/>
  <c r="BP51" i="18"/>
  <c r="BO51" i="18"/>
  <c r="BN51" i="18"/>
  <c r="BM51" i="18"/>
  <c r="BL51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F51" i="18"/>
  <c r="AE51" i="18"/>
  <c r="AD51" i="18"/>
  <c r="AC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K51" i="18"/>
  <c r="J51" i="18"/>
  <c r="I51" i="18"/>
  <c r="E51" i="18"/>
  <c r="D51" i="18"/>
  <c r="B51" i="18"/>
  <c r="DE50" i="18"/>
  <c r="DD50" i="18"/>
  <c r="DC50" i="18"/>
  <c r="DB50" i="18"/>
  <c r="DA50" i="18"/>
  <c r="CZ50" i="18"/>
  <c r="CY50" i="18"/>
  <c r="CX50" i="18"/>
  <c r="CW50" i="18"/>
  <c r="CV50" i="18"/>
  <c r="CU50" i="18"/>
  <c r="CT50" i="18"/>
  <c r="CS50" i="18"/>
  <c r="CR50" i="18"/>
  <c r="CQ50" i="18"/>
  <c r="AG50" i="18" s="1"/>
  <c r="CP50" i="18"/>
  <c r="CO50" i="18"/>
  <c r="CN50" i="18"/>
  <c r="CM50" i="18"/>
  <c r="CL50" i="18"/>
  <c r="CK50" i="18"/>
  <c r="CJ50" i="18"/>
  <c r="CI50" i="18"/>
  <c r="CH50" i="18"/>
  <c r="CG50" i="18"/>
  <c r="CF50" i="18"/>
  <c r="CE50" i="18"/>
  <c r="CD50" i="18"/>
  <c r="CC50" i="18"/>
  <c r="CB50" i="18"/>
  <c r="CA50" i="18"/>
  <c r="BZ50" i="18"/>
  <c r="BY50" i="18"/>
  <c r="BX50" i="18"/>
  <c r="BW50" i="18"/>
  <c r="BV50" i="18"/>
  <c r="BU50" i="18"/>
  <c r="BT50" i="18"/>
  <c r="BS50" i="18"/>
  <c r="BR50" i="18"/>
  <c r="BQ50" i="18"/>
  <c r="BP50" i="18"/>
  <c r="BO50" i="18"/>
  <c r="BN50" i="18"/>
  <c r="BM50" i="18"/>
  <c r="BL50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F50" i="18"/>
  <c r="AE50" i="18"/>
  <c r="AD50" i="18"/>
  <c r="AC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K50" i="18"/>
  <c r="J50" i="18"/>
  <c r="I50" i="18"/>
  <c r="E50" i="18"/>
  <c r="D50" i="18"/>
  <c r="DE49" i="18"/>
  <c r="DD49" i="18"/>
  <c r="DC49" i="18"/>
  <c r="DB49" i="18"/>
  <c r="DA49" i="18"/>
  <c r="CZ49" i="18"/>
  <c r="CY49" i="18"/>
  <c r="CX49" i="18"/>
  <c r="CW49" i="18"/>
  <c r="CV49" i="18"/>
  <c r="CU49" i="18"/>
  <c r="CT49" i="18"/>
  <c r="CS49" i="18"/>
  <c r="CR49" i="18"/>
  <c r="CQ49" i="18"/>
  <c r="CP49" i="18"/>
  <c r="CO49" i="18"/>
  <c r="CN49" i="18"/>
  <c r="CM49" i="18"/>
  <c r="CL49" i="18"/>
  <c r="CK49" i="18"/>
  <c r="CJ49" i="18"/>
  <c r="CI49" i="18"/>
  <c r="CH49" i="18"/>
  <c r="CG49" i="18"/>
  <c r="CF49" i="18"/>
  <c r="CE49" i="18"/>
  <c r="CD49" i="18"/>
  <c r="CC49" i="18"/>
  <c r="CB49" i="18"/>
  <c r="CA49" i="18"/>
  <c r="BZ49" i="18"/>
  <c r="BY49" i="18"/>
  <c r="BX49" i="18"/>
  <c r="BW49" i="18"/>
  <c r="BV49" i="18"/>
  <c r="BU49" i="18"/>
  <c r="BT49" i="18"/>
  <c r="BS49" i="18"/>
  <c r="BR49" i="18"/>
  <c r="BQ49" i="18"/>
  <c r="BP49" i="18"/>
  <c r="BO49" i="18"/>
  <c r="BN49" i="18"/>
  <c r="BM49" i="18"/>
  <c r="BL49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K49" i="18"/>
  <c r="J49" i="18"/>
  <c r="I49" i="18"/>
  <c r="E49" i="18"/>
  <c r="D49" i="18"/>
  <c r="DE48" i="18"/>
  <c r="DD48" i="18"/>
  <c r="DC48" i="18"/>
  <c r="DB48" i="18"/>
  <c r="DA48" i="18"/>
  <c r="CZ48" i="18"/>
  <c r="CY48" i="18"/>
  <c r="CX48" i="18"/>
  <c r="CW48" i="18"/>
  <c r="CV48" i="18"/>
  <c r="CU48" i="18"/>
  <c r="CT48" i="18"/>
  <c r="CS48" i="18"/>
  <c r="CR48" i="18"/>
  <c r="CQ48" i="18"/>
  <c r="AG48" i="18" s="1"/>
  <c r="CP48" i="18"/>
  <c r="CO48" i="18"/>
  <c r="CN48" i="18"/>
  <c r="CM48" i="18"/>
  <c r="CL48" i="18"/>
  <c r="CK48" i="18"/>
  <c r="CJ48" i="18"/>
  <c r="CI48" i="18"/>
  <c r="CH48" i="18"/>
  <c r="CG48" i="18"/>
  <c r="CF48" i="18"/>
  <c r="CE48" i="18"/>
  <c r="CD48" i="18"/>
  <c r="CC48" i="18"/>
  <c r="CB48" i="18"/>
  <c r="CA48" i="18"/>
  <c r="BZ48" i="18"/>
  <c r="BY48" i="18"/>
  <c r="BX48" i="18"/>
  <c r="BW48" i="18"/>
  <c r="BV48" i="18"/>
  <c r="BU48" i="18"/>
  <c r="BT48" i="18"/>
  <c r="BS48" i="18"/>
  <c r="BR48" i="18"/>
  <c r="BQ48" i="18"/>
  <c r="BP48" i="18"/>
  <c r="BO48" i="18"/>
  <c r="BN48" i="18"/>
  <c r="BM48" i="18"/>
  <c r="BL48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F48" i="18"/>
  <c r="AE48" i="18"/>
  <c r="AD48" i="18"/>
  <c r="AC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K48" i="18"/>
  <c r="J48" i="18"/>
  <c r="I48" i="18"/>
  <c r="E48" i="18"/>
  <c r="D48" i="18"/>
  <c r="B48" i="18"/>
  <c r="DE47" i="18"/>
  <c r="DD47" i="18"/>
  <c r="DC47" i="18"/>
  <c r="DB47" i="18"/>
  <c r="DA47" i="18"/>
  <c r="CZ47" i="18"/>
  <c r="CY47" i="18"/>
  <c r="CX47" i="18"/>
  <c r="CW47" i="18"/>
  <c r="CV47" i="18"/>
  <c r="CU47" i="18"/>
  <c r="CT47" i="18"/>
  <c r="CS47" i="18"/>
  <c r="CR47" i="18"/>
  <c r="CQ47" i="18"/>
  <c r="AG47" i="18" s="1"/>
  <c r="CP47" i="18"/>
  <c r="CO47" i="18"/>
  <c r="CN47" i="18"/>
  <c r="CM47" i="18"/>
  <c r="CL47" i="18"/>
  <c r="CK47" i="18"/>
  <c r="CJ47" i="18"/>
  <c r="CI47" i="18"/>
  <c r="CH47" i="18"/>
  <c r="CG47" i="18"/>
  <c r="CF47" i="18"/>
  <c r="CE47" i="18"/>
  <c r="CD47" i="18"/>
  <c r="CC47" i="18"/>
  <c r="CB47" i="18"/>
  <c r="CA47" i="18"/>
  <c r="BZ47" i="18"/>
  <c r="BY47" i="18"/>
  <c r="BX47" i="18"/>
  <c r="BW47" i="18"/>
  <c r="BV47" i="18"/>
  <c r="BU47" i="18"/>
  <c r="BT47" i="18"/>
  <c r="BS47" i="18"/>
  <c r="BR47" i="18"/>
  <c r="BQ47" i="18"/>
  <c r="BP47" i="18"/>
  <c r="BO47" i="18"/>
  <c r="BN47" i="18"/>
  <c r="BM47" i="18"/>
  <c r="BL47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H47" i="18"/>
  <c r="W47" i="18"/>
  <c r="V47" i="18"/>
  <c r="R47" i="18"/>
  <c r="Q47" i="18"/>
  <c r="P47" i="18"/>
  <c r="O47" i="18"/>
  <c r="M47" i="18"/>
  <c r="K47" i="18"/>
  <c r="J47" i="18"/>
  <c r="I47" i="18"/>
  <c r="D47" i="18"/>
  <c r="DE46" i="18"/>
  <c r="DD46" i="18"/>
  <c r="DC46" i="18"/>
  <c r="DB46" i="18"/>
  <c r="DA46" i="18"/>
  <c r="CZ46" i="18"/>
  <c r="CY46" i="18"/>
  <c r="CX46" i="18"/>
  <c r="CW46" i="18"/>
  <c r="CV46" i="18"/>
  <c r="CU46" i="18"/>
  <c r="CT46" i="18"/>
  <c r="CS46" i="18"/>
  <c r="CR46" i="18"/>
  <c r="CQ46" i="18"/>
  <c r="AG46" i="18" s="1"/>
  <c r="CP46" i="18"/>
  <c r="CO46" i="18"/>
  <c r="CN46" i="18"/>
  <c r="CM46" i="18"/>
  <c r="CL46" i="18"/>
  <c r="CK46" i="18"/>
  <c r="CJ46" i="18"/>
  <c r="CI46" i="18"/>
  <c r="CH46" i="18"/>
  <c r="CG46" i="18"/>
  <c r="CF46" i="18"/>
  <c r="CE46" i="18"/>
  <c r="CD46" i="18"/>
  <c r="CC46" i="18"/>
  <c r="CB46" i="18"/>
  <c r="CA46" i="18"/>
  <c r="BZ46" i="18"/>
  <c r="BY46" i="18"/>
  <c r="BX46" i="18"/>
  <c r="BW46" i="18"/>
  <c r="BV46" i="18"/>
  <c r="BU46" i="18"/>
  <c r="BT46" i="18"/>
  <c r="BS46" i="18"/>
  <c r="BR46" i="18"/>
  <c r="BQ46" i="18"/>
  <c r="BP46" i="18"/>
  <c r="BO46" i="18"/>
  <c r="BN46" i="18"/>
  <c r="BM46" i="18"/>
  <c r="BL46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F46" i="18"/>
  <c r="AE46" i="18"/>
  <c r="AD46" i="18"/>
  <c r="AC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K46" i="18"/>
  <c r="J46" i="18"/>
  <c r="I46" i="18"/>
  <c r="E46" i="18"/>
  <c r="D46" i="18"/>
  <c r="B46" i="18"/>
  <c r="DE45" i="18"/>
  <c r="DD45" i="18"/>
  <c r="DC45" i="18"/>
  <c r="DB45" i="18"/>
  <c r="DA45" i="18"/>
  <c r="CZ45" i="18"/>
  <c r="CY45" i="18"/>
  <c r="CX45" i="18"/>
  <c r="CW45" i="18"/>
  <c r="CV45" i="18"/>
  <c r="CU45" i="18"/>
  <c r="CT45" i="18"/>
  <c r="CS45" i="18"/>
  <c r="AB45" i="18" s="1"/>
  <c r="CR45" i="18"/>
  <c r="CQ45" i="18"/>
  <c r="CP45" i="18"/>
  <c r="CO45" i="18"/>
  <c r="CN45" i="18"/>
  <c r="CM45" i="18"/>
  <c r="CL45" i="18"/>
  <c r="CK45" i="18"/>
  <c r="CJ45" i="18"/>
  <c r="CI45" i="18"/>
  <c r="CH45" i="18"/>
  <c r="CG45" i="18"/>
  <c r="CF45" i="18"/>
  <c r="CE45" i="18"/>
  <c r="CD45" i="18"/>
  <c r="CC45" i="18"/>
  <c r="CB45" i="18"/>
  <c r="CA45" i="18"/>
  <c r="BZ45" i="18"/>
  <c r="BY45" i="18"/>
  <c r="BX45" i="18"/>
  <c r="BW45" i="18"/>
  <c r="BV45" i="18"/>
  <c r="BU45" i="18"/>
  <c r="BT45" i="18"/>
  <c r="BS45" i="18"/>
  <c r="BR45" i="18"/>
  <c r="BQ45" i="18"/>
  <c r="BP45" i="18"/>
  <c r="BO45" i="18"/>
  <c r="BN45" i="18"/>
  <c r="BM45" i="18"/>
  <c r="BL45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K45" i="18"/>
  <c r="J45" i="18"/>
  <c r="I45" i="18"/>
  <c r="E45" i="18"/>
  <c r="D45" i="18"/>
  <c r="B45" i="18"/>
  <c r="DE44" i="18"/>
  <c r="DD44" i="18"/>
  <c r="DC44" i="18"/>
  <c r="DB44" i="18"/>
  <c r="DA44" i="18"/>
  <c r="CZ44" i="18"/>
  <c r="CY44" i="18"/>
  <c r="CX44" i="18"/>
  <c r="CW44" i="18"/>
  <c r="CV44" i="18"/>
  <c r="CU44" i="18"/>
  <c r="CT44" i="18"/>
  <c r="CS44" i="18"/>
  <c r="CR44" i="18"/>
  <c r="CQ44" i="18"/>
  <c r="AG44" i="18" s="1"/>
  <c r="CP44" i="18"/>
  <c r="CO44" i="18"/>
  <c r="CN44" i="18"/>
  <c r="CM44" i="18"/>
  <c r="CL44" i="18"/>
  <c r="CK44" i="18"/>
  <c r="CJ44" i="18"/>
  <c r="CI44" i="18"/>
  <c r="CH44" i="18"/>
  <c r="CG44" i="18"/>
  <c r="CF44" i="18"/>
  <c r="CE44" i="18"/>
  <c r="CD44" i="18"/>
  <c r="CC44" i="18"/>
  <c r="CB44" i="18"/>
  <c r="CA44" i="18"/>
  <c r="BZ44" i="18"/>
  <c r="BY44" i="18"/>
  <c r="BX44" i="18"/>
  <c r="BW44" i="18"/>
  <c r="BV44" i="18"/>
  <c r="BU44" i="18"/>
  <c r="BT44" i="18"/>
  <c r="BS44" i="18"/>
  <c r="BR44" i="18"/>
  <c r="BQ44" i="18"/>
  <c r="BP44" i="18"/>
  <c r="BO44" i="18"/>
  <c r="BN44" i="18"/>
  <c r="BM44" i="18"/>
  <c r="BL44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F44" i="18"/>
  <c r="AE44" i="18"/>
  <c r="AD44" i="18"/>
  <c r="AC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K44" i="18"/>
  <c r="J44" i="18"/>
  <c r="I44" i="18"/>
  <c r="E44" i="18"/>
  <c r="D44" i="18"/>
  <c r="B44" i="18"/>
  <c r="DE43" i="18"/>
  <c r="DD43" i="18"/>
  <c r="DC43" i="18"/>
  <c r="DB43" i="18"/>
  <c r="DA43" i="18"/>
  <c r="CZ43" i="18"/>
  <c r="CY43" i="18"/>
  <c r="CX43" i="18"/>
  <c r="CW43" i="18"/>
  <c r="CV43" i="18"/>
  <c r="CU43" i="18"/>
  <c r="CT43" i="18"/>
  <c r="CS43" i="18"/>
  <c r="CR43" i="18"/>
  <c r="CQ43" i="18"/>
  <c r="AG43" i="18" s="1"/>
  <c r="CP43" i="18"/>
  <c r="CO43" i="18"/>
  <c r="CN43" i="18"/>
  <c r="CM43" i="18"/>
  <c r="CL43" i="18"/>
  <c r="CK43" i="18"/>
  <c r="CJ43" i="18"/>
  <c r="CI43" i="18"/>
  <c r="CH43" i="18"/>
  <c r="CG43" i="18"/>
  <c r="CF43" i="18"/>
  <c r="CE43" i="18"/>
  <c r="CD43" i="18"/>
  <c r="CC43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F43" i="18"/>
  <c r="AE43" i="18"/>
  <c r="AD43" i="18"/>
  <c r="AC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K43" i="18"/>
  <c r="J43" i="18"/>
  <c r="I43" i="18"/>
  <c r="E43" i="18"/>
  <c r="D43" i="18"/>
  <c r="B43" i="18"/>
  <c r="DE42" i="18"/>
  <c r="DD42" i="18"/>
  <c r="DC42" i="18"/>
  <c r="DB42" i="18"/>
  <c r="DA42" i="18"/>
  <c r="CZ42" i="18"/>
  <c r="CY42" i="18"/>
  <c r="CX42" i="18"/>
  <c r="CW42" i="18"/>
  <c r="CV42" i="18"/>
  <c r="CU42" i="18"/>
  <c r="CT42" i="18"/>
  <c r="CS42" i="18"/>
  <c r="CR42" i="18"/>
  <c r="CQ42" i="18"/>
  <c r="CP42" i="18"/>
  <c r="CO42" i="18"/>
  <c r="CN42" i="18"/>
  <c r="CM42" i="18"/>
  <c r="CL42" i="18"/>
  <c r="CK42" i="18"/>
  <c r="CJ42" i="18"/>
  <c r="CI42" i="18"/>
  <c r="CH42" i="18"/>
  <c r="CG42" i="18"/>
  <c r="CF42" i="18"/>
  <c r="CE42" i="18"/>
  <c r="CD42" i="18"/>
  <c r="CC42" i="18"/>
  <c r="CB42" i="18"/>
  <c r="CA42" i="18"/>
  <c r="BZ42" i="18"/>
  <c r="BY42" i="18"/>
  <c r="BX42" i="18"/>
  <c r="BW42" i="18"/>
  <c r="BV42" i="18"/>
  <c r="BU42" i="18"/>
  <c r="BT42" i="18"/>
  <c r="BS42" i="18"/>
  <c r="BR42" i="18"/>
  <c r="BQ42" i="18"/>
  <c r="BP42" i="18"/>
  <c r="BO42" i="18"/>
  <c r="BN42" i="18"/>
  <c r="BM42" i="18"/>
  <c r="BL42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K42" i="18"/>
  <c r="J42" i="18"/>
  <c r="I42" i="18"/>
  <c r="E42" i="18"/>
  <c r="D42" i="18"/>
  <c r="B42" i="18"/>
  <c r="DE41" i="18"/>
  <c r="DD41" i="18"/>
  <c r="DC41" i="18"/>
  <c r="DB41" i="18"/>
  <c r="DA41" i="18"/>
  <c r="CZ41" i="18"/>
  <c r="CY41" i="18"/>
  <c r="CX41" i="18"/>
  <c r="CW41" i="18"/>
  <c r="CV41" i="18"/>
  <c r="CU41" i="18"/>
  <c r="CT41" i="18"/>
  <c r="CS41" i="18"/>
  <c r="CR41" i="18"/>
  <c r="CQ41" i="18"/>
  <c r="AG41" i="18" s="1"/>
  <c r="CP41" i="18"/>
  <c r="CO41" i="18"/>
  <c r="CN41" i="18"/>
  <c r="CM41" i="18"/>
  <c r="CL41" i="18"/>
  <c r="CK41" i="18"/>
  <c r="CJ41" i="18"/>
  <c r="CI41" i="18"/>
  <c r="CH41" i="18"/>
  <c r="CG41" i="18"/>
  <c r="CF41" i="18"/>
  <c r="CE41" i="18"/>
  <c r="CD41" i="18"/>
  <c r="CC41" i="18"/>
  <c r="CB41" i="18"/>
  <c r="CA41" i="18"/>
  <c r="BZ41" i="18"/>
  <c r="BY41" i="18"/>
  <c r="BX41" i="18"/>
  <c r="BW41" i="18"/>
  <c r="BV41" i="18"/>
  <c r="BU41" i="18"/>
  <c r="BT41" i="18"/>
  <c r="BS41" i="18"/>
  <c r="BR41" i="18"/>
  <c r="BQ41" i="18"/>
  <c r="BP41" i="18"/>
  <c r="BO41" i="18"/>
  <c r="BN41" i="18"/>
  <c r="BM41" i="18"/>
  <c r="BL41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F41" i="18"/>
  <c r="AE41" i="18"/>
  <c r="AD41" i="18"/>
  <c r="AC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K41" i="18"/>
  <c r="J41" i="18"/>
  <c r="I41" i="18"/>
  <c r="E41" i="18"/>
  <c r="D41" i="18"/>
  <c r="B41" i="18"/>
  <c r="DE40" i="18"/>
  <c r="DD40" i="18"/>
  <c r="DC40" i="18"/>
  <c r="DB40" i="18"/>
  <c r="DA40" i="18"/>
  <c r="CZ40" i="18"/>
  <c r="CY40" i="18"/>
  <c r="CX40" i="18"/>
  <c r="CW40" i="18"/>
  <c r="CV40" i="18"/>
  <c r="CU40" i="18"/>
  <c r="CT40" i="18"/>
  <c r="CS40" i="18"/>
  <c r="CR40" i="18"/>
  <c r="CQ40" i="18"/>
  <c r="AG40" i="18" s="1"/>
  <c r="CP40" i="18"/>
  <c r="CO40" i="18"/>
  <c r="CN40" i="18"/>
  <c r="CM40" i="18"/>
  <c r="CL40" i="18"/>
  <c r="CK40" i="18"/>
  <c r="CJ40" i="18"/>
  <c r="CI40" i="18"/>
  <c r="CH40" i="18"/>
  <c r="CG40" i="18"/>
  <c r="CF40" i="18"/>
  <c r="CE40" i="18"/>
  <c r="CD40" i="18"/>
  <c r="CC40" i="18"/>
  <c r="CB40" i="18"/>
  <c r="CA40" i="18"/>
  <c r="BZ40" i="18"/>
  <c r="BY40" i="18"/>
  <c r="BX40" i="18"/>
  <c r="BW40" i="18"/>
  <c r="BV40" i="18"/>
  <c r="BU40" i="18"/>
  <c r="BT40" i="18"/>
  <c r="BS40" i="18"/>
  <c r="BR40" i="18"/>
  <c r="BQ40" i="18"/>
  <c r="BP40" i="18"/>
  <c r="BO40" i="18"/>
  <c r="BN40" i="18"/>
  <c r="BM40" i="18"/>
  <c r="BL40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F40" i="18"/>
  <c r="AE40" i="18"/>
  <c r="AD40" i="18"/>
  <c r="AC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K40" i="18"/>
  <c r="J40" i="18"/>
  <c r="I40" i="18"/>
  <c r="E40" i="18"/>
  <c r="D40" i="18"/>
  <c r="B40" i="18"/>
  <c r="DE39" i="18"/>
  <c r="DD39" i="18"/>
  <c r="DC39" i="18"/>
  <c r="DB39" i="18"/>
  <c r="DA39" i="18"/>
  <c r="CZ39" i="18"/>
  <c r="CY39" i="18"/>
  <c r="CX39" i="18"/>
  <c r="CW39" i="18"/>
  <c r="CV39" i="18"/>
  <c r="CU39" i="18"/>
  <c r="CT39" i="18"/>
  <c r="CS39" i="18"/>
  <c r="CR39" i="18"/>
  <c r="CQ39" i="18"/>
  <c r="AG39" i="18" s="1"/>
  <c r="CP39" i="18"/>
  <c r="CO39" i="18"/>
  <c r="CN39" i="18"/>
  <c r="CM39" i="18"/>
  <c r="CL39" i="18"/>
  <c r="CK39" i="18"/>
  <c r="CJ39" i="18"/>
  <c r="CI39" i="18"/>
  <c r="CH39" i="18"/>
  <c r="CG39" i="18"/>
  <c r="CF39" i="18"/>
  <c r="CE39" i="18"/>
  <c r="CD39" i="18"/>
  <c r="CC39" i="18"/>
  <c r="CB39" i="18"/>
  <c r="CA39" i="18"/>
  <c r="BZ39" i="18"/>
  <c r="BY39" i="18"/>
  <c r="BX39" i="18"/>
  <c r="BW39" i="18"/>
  <c r="BV39" i="18"/>
  <c r="BU39" i="18"/>
  <c r="BT39" i="18"/>
  <c r="BS39" i="18"/>
  <c r="BR39" i="18"/>
  <c r="BQ39" i="18"/>
  <c r="BP39" i="18"/>
  <c r="BO39" i="18"/>
  <c r="BN39" i="18"/>
  <c r="BM39" i="18"/>
  <c r="BL39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F39" i="18"/>
  <c r="AE39" i="18"/>
  <c r="AD39" i="18"/>
  <c r="AC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K39" i="18"/>
  <c r="J39" i="18"/>
  <c r="I39" i="18"/>
  <c r="E39" i="18"/>
  <c r="D39" i="18"/>
  <c r="DE38" i="18"/>
  <c r="DD38" i="18"/>
  <c r="DC38" i="18"/>
  <c r="DB38" i="18"/>
  <c r="DA38" i="18"/>
  <c r="CZ38" i="18"/>
  <c r="CY38" i="18"/>
  <c r="CX38" i="18"/>
  <c r="CW38" i="18"/>
  <c r="CV38" i="18"/>
  <c r="CU38" i="18"/>
  <c r="CT38" i="18"/>
  <c r="CS38" i="18"/>
  <c r="CR38" i="18"/>
  <c r="CQ38" i="18"/>
  <c r="AG38" i="18" s="1"/>
  <c r="CP38" i="18"/>
  <c r="CO38" i="18"/>
  <c r="CN38" i="18"/>
  <c r="CM38" i="18"/>
  <c r="CL38" i="18"/>
  <c r="CK38" i="18"/>
  <c r="CJ38" i="18"/>
  <c r="CI38" i="18"/>
  <c r="CH38" i="18"/>
  <c r="CG38" i="18"/>
  <c r="CF38" i="18"/>
  <c r="CE38" i="18"/>
  <c r="CD38" i="18"/>
  <c r="CC38" i="18"/>
  <c r="CB38" i="18"/>
  <c r="CA38" i="18"/>
  <c r="BZ38" i="18"/>
  <c r="BY38" i="18"/>
  <c r="BX38" i="18"/>
  <c r="BW38" i="18"/>
  <c r="BV38" i="18"/>
  <c r="BU38" i="18"/>
  <c r="BT38" i="18"/>
  <c r="BS38" i="18"/>
  <c r="BR38" i="18"/>
  <c r="BQ38" i="18"/>
  <c r="BP38" i="18"/>
  <c r="BO38" i="18"/>
  <c r="BN38" i="18"/>
  <c r="BM38" i="18"/>
  <c r="BL38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F38" i="18"/>
  <c r="AE38" i="18"/>
  <c r="AD38" i="18"/>
  <c r="AC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K38" i="18"/>
  <c r="J38" i="18"/>
  <c r="I38" i="18"/>
  <c r="E38" i="18"/>
  <c r="D38" i="18"/>
  <c r="DE37" i="18"/>
  <c r="DD37" i="18"/>
  <c r="DC37" i="18"/>
  <c r="DB37" i="18"/>
  <c r="DA37" i="18"/>
  <c r="CZ37" i="18"/>
  <c r="CY37" i="18"/>
  <c r="CX37" i="18"/>
  <c r="CW37" i="18"/>
  <c r="CV37" i="18"/>
  <c r="CU37" i="18"/>
  <c r="CT37" i="18"/>
  <c r="CS37" i="18"/>
  <c r="AB37" i="18" s="1"/>
  <c r="CR37" i="18"/>
  <c r="CQ37" i="18"/>
  <c r="CP37" i="18"/>
  <c r="CO37" i="18"/>
  <c r="CN37" i="18"/>
  <c r="CM37" i="18"/>
  <c r="CL37" i="18"/>
  <c r="CK37" i="18"/>
  <c r="CJ37" i="18"/>
  <c r="CI37" i="18"/>
  <c r="CH37" i="18"/>
  <c r="CG37" i="18"/>
  <c r="CF37" i="18"/>
  <c r="CE37" i="18"/>
  <c r="CD37" i="18"/>
  <c r="CC37" i="18"/>
  <c r="CB37" i="18"/>
  <c r="CA37" i="18"/>
  <c r="BZ37" i="18"/>
  <c r="BY37" i="18"/>
  <c r="BX37" i="18"/>
  <c r="BW37" i="18"/>
  <c r="BV37" i="18"/>
  <c r="BU37" i="18"/>
  <c r="BT37" i="18"/>
  <c r="BS37" i="18"/>
  <c r="BR37" i="18"/>
  <c r="BQ37" i="18"/>
  <c r="BP37" i="18"/>
  <c r="BO37" i="18"/>
  <c r="BN37" i="18"/>
  <c r="BM37" i="18"/>
  <c r="BL37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K37" i="18"/>
  <c r="J37" i="18"/>
  <c r="I37" i="18"/>
  <c r="E37" i="18"/>
  <c r="D37" i="18"/>
  <c r="B37" i="18"/>
  <c r="DE36" i="18"/>
  <c r="DD36" i="18"/>
  <c r="DC36" i="18"/>
  <c r="DB36" i="18"/>
  <c r="DA36" i="18"/>
  <c r="CZ36" i="18"/>
  <c r="CY36" i="18"/>
  <c r="CX36" i="18"/>
  <c r="CW36" i="18"/>
  <c r="CV36" i="18"/>
  <c r="CU36" i="18"/>
  <c r="CT36" i="18"/>
  <c r="CS36" i="18"/>
  <c r="CR36" i="18"/>
  <c r="CQ36" i="18"/>
  <c r="AG36" i="18" s="1"/>
  <c r="CP36" i="18"/>
  <c r="CO36" i="18"/>
  <c r="CN36" i="18"/>
  <c r="CM36" i="18"/>
  <c r="CL36" i="18"/>
  <c r="CK36" i="18"/>
  <c r="CJ36" i="18"/>
  <c r="CI36" i="18"/>
  <c r="CH36" i="18"/>
  <c r="CG36" i="18"/>
  <c r="CF36" i="18"/>
  <c r="CE36" i="18"/>
  <c r="CD36" i="18"/>
  <c r="CC36" i="18"/>
  <c r="CB36" i="18"/>
  <c r="CA36" i="18"/>
  <c r="BZ36" i="18"/>
  <c r="BY36" i="18"/>
  <c r="BX36" i="18"/>
  <c r="BW36" i="18"/>
  <c r="BV36" i="18"/>
  <c r="BU36" i="18"/>
  <c r="BT36" i="18"/>
  <c r="BS36" i="18"/>
  <c r="BR36" i="18"/>
  <c r="BQ36" i="18"/>
  <c r="BP36" i="18"/>
  <c r="BO36" i="18"/>
  <c r="BN36" i="18"/>
  <c r="BM36" i="18"/>
  <c r="BL36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F36" i="18"/>
  <c r="AE36" i="18"/>
  <c r="AD36" i="18"/>
  <c r="AC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K36" i="18"/>
  <c r="J36" i="18"/>
  <c r="I36" i="18"/>
  <c r="E36" i="18"/>
  <c r="D36" i="18"/>
  <c r="B36" i="18"/>
  <c r="DE35" i="18"/>
  <c r="DD35" i="18"/>
  <c r="DC35" i="18"/>
  <c r="DB35" i="18"/>
  <c r="DA35" i="18"/>
  <c r="CZ35" i="18"/>
  <c r="CY35" i="18"/>
  <c r="CX35" i="18"/>
  <c r="CW35" i="18"/>
  <c r="CV35" i="18"/>
  <c r="CU35" i="18"/>
  <c r="CT35" i="18"/>
  <c r="CS35" i="18"/>
  <c r="CR35" i="18"/>
  <c r="CQ35" i="18"/>
  <c r="CP35" i="18"/>
  <c r="CO35" i="18"/>
  <c r="CN35" i="18"/>
  <c r="CM35" i="18"/>
  <c r="CL35" i="18"/>
  <c r="CK35" i="18"/>
  <c r="CJ35" i="18"/>
  <c r="CI35" i="18"/>
  <c r="CH35" i="18"/>
  <c r="CG35" i="18"/>
  <c r="CF35" i="18"/>
  <c r="CE35" i="18"/>
  <c r="CD35" i="18"/>
  <c r="CC35" i="18"/>
  <c r="CB35" i="18"/>
  <c r="CA35" i="18"/>
  <c r="BZ35" i="18"/>
  <c r="BY35" i="18"/>
  <c r="BX35" i="18"/>
  <c r="BW35" i="18"/>
  <c r="BV35" i="18"/>
  <c r="BU35" i="18"/>
  <c r="BT35" i="18"/>
  <c r="BS35" i="18"/>
  <c r="BR35" i="18"/>
  <c r="BQ35" i="18"/>
  <c r="BP35" i="18"/>
  <c r="BO35" i="18"/>
  <c r="BN35" i="18"/>
  <c r="BM35" i="18"/>
  <c r="BL35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K35" i="18"/>
  <c r="J35" i="18"/>
  <c r="I35" i="18"/>
  <c r="E35" i="18"/>
  <c r="D35" i="18"/>
  <c r="B35" i="18"/>
  <c r="DE34" i="18"/>
  <c r="DD34" i="18"/>
  <c r="DC34" i="18"/>
  <c r="DB34" i="18"/>
  <c r="DA34" i="18"/>
  <c r="CZ34" i="18"/>
  <c r="CY34" i="18"/>
  <c r="CX34" i="18"/>
  <c r="CW34" i="18"/>
  <c r="CV34" i="18"/>
  <c r="CU34" i="18"/>
  <c r="CT34" i="18"/>
  <c r="CS34" i="18"/>
  <c r="CR34" i="18"/>
  <c r="CQ34" i="18"/>
  <c r="AG34" i="18" s="1"/>
  <c r="CP34" i="18"/>
  <c r="CO34" i="18"/>
  <c r="CN34" i="18"/>
  <c r="CM34" i="18"/>
  <c r="CL34" i="18"/>
  <c r="CK34" i="18"/>
  <c r="CJ34" i="18"/>
  <c r="CI34" i="18"/>
  <c r="CH34" i="18"/>
  <c r="CG34" i="18"/>
  <c r="CF34" i="18"/>
  <c r="CE34" i="18"/>
  <c r="CD34" i="18"/>
  <c r="CC34" i="18"/>
  <c r="CB34" i="18"/>
  <c r="CA34" i="18"/>
  <c r="BZ34" i="18"/>
  <c r="BY34" i="18"/>
  <c r="BX34" i="18"/>
  <c r="BW34" i="18"/>
  <c r="BV34" i="18"/>
  <c r="BU34" i="18"/>
  <c r="BT34" i="18"/>
  <c r="BS34" i="18"/>
  <c r="BR34" i="18"/>
  <c r="BQ34" i="18"/>
  <c r="BP34" i="18"/>
  <c r="BO34" i="18"/>
  <c r="BN34" i="18"/>
  <c r="BM34" i="18"/>
  <c r="BL34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F34" i="18"/>
  <c r="AE34" i="18"/>
  <c r="AD34" i="18"/>
  <c r="AC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K34" i="18"/>
  <c r="J34" i="18"/>
  <c r="I34" i="18"/>
  <c r="E34" i="18"/>
  <c r="D34" i="18"/>
  <c r="B34" i="18"/>
  <c r="DE33" i="18"/>
  <c r="DD33" i="18"/>
  <c r="DC33" i="18"/>
  <c r="DB33" i="18"/>
  <c r="DA33" i="18"/>
  <c r="CZ33" i="18"/>
  <c r="CY33" i="18"/>
  <c r="CX33" i="18"/>
  <c r="CW33" i="18"/>
  <c r="CV33" i="18"/>
  <c r="CU33" i="18"/>
  <c r="CT33" i="18"/>
  <c r="CS33" i="18"/>
  <c r="CR33" i="18"/>
  <c r="CQ33" i="18"/>
  <c r="CP33" i="18"/>
  <c r="CO33" i="18"/>
  <c r="CN33" i="18"/>
  <c r="CM33" i="18"/>
  <c r="CL33" i="18"/>
  <c r="CK33" i="18"/>
  <c r="CJ33" i="18"/>
  <c r="CI33" i="18"/>
  <c r="CH33" i="18"/>
  <c r="CG33" i="18"/>
  <c r="CF33" i="18"/>
  <c r="CE33" i="18"/>
  <c r="CD33" i="18"/>
  <c r="CC33" i="18"/>
  <c r="CB33" i="18"/>
  <c r="CA33" i="18"/>
  <c r="BZ33" i="18"/>
  <c r="BY33" i="18"/>
  <c r="BX33" i="18"/>
  <c r="BW33" i="18"/>
  <c r="BV33" i="18"/>
  <c r="BU33" i="18"/>
  <c r="BT33" i="18"/>
  <c r="BS33" i="18"/>
  <c r="BR33" i="18"/>
  <c r="BQ33" i="18"/>
  <c r="BP33" i="18"/>
  <c r="BO33" i="18"/>
  <c r="BN33" i="18"/>
  <c r="BM33" i="18"/>
  <c r="BL33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K33" i="18"/>
  <c r="J33" i="18"/>
  <c r="I33" i="18"/>
  <c r="E33" i="18"/>
  <c r="D33" i="18"/>
  <c r="B33" i="18"/>
  <c r="DE32" i="18"/>
  <c r="DD32" i="18"/>
  <c r="DC32" i="18"/>
  <c r="DB32" i="18"/>
  <c r="DA32" i="18"/>
  <c r="CZ32" i="18"/>
  <c r="CY32" i="18"/>
  <c r="CX32" i="18"/>
  <c r="CW32" i="18"/>
  <c r="CV32" i="18"/>
  <c r="CU32" i="18"/>
  <c r="CT32" i="18"/>
  <c r="CS32" i="18"/>
  <c r="CR32" i="18"/>
  <c r="CQ32" i="18"/>
  <c r="AG32" i="18" s="1"/>
  <c r="CP32" i="18"/>
  <c r="CO32" i="18"/>
  <c r="CN32" i="18"/>
  <c r="CM32" i="18"/>
  <c r="CL32" i="18"/>
  <c r="CK32" i="18"/>
  <c r="CJ32" i="18"/>
  <c r="CI32" i="18"/>
  <c r="CH32" i="18"/>
  <c r="CG32" i="18"/>
  <c r="CF32" i="18"/>
  <c r="CE32" i="18"/>
  <c r="CD32" i="18"/>
  <c r="CC32" i="18"/>
  <c r="CB32" i="18"/>
  <c r="CA32" i="18"/>
  <c r="BZ32" i="18"/>
  <c r="BY32" i="18"/>
  <c r="BX32" i="18"/>
  <c r="BW32" i="18"/>
  <c r="BV32" i="18"/>
  <c r="BU32" i="18"/>
  <c r="BT32" i="18"/>
  <c r="BS32" i="18"/>
  <c r="BR32" i="18"/>
  <c r="BQ32" i="18"/>
  <c r="BP32" i="18"/>
  <c r="BO32" i="18"/>
  <c r="BN32" i="18"/>
  <c r="BM32" i="18"/>
  <c r="BL32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F32" i="18"/>
  <c r="AE32" i="18"/>
  <c r="AD32" i="18"/>
  <c r="AC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K32" i="18"/>
  <c r="J32" i="18"/>
  <c r="I32" i="18"/>
  <c r="E32" i="18"/>
  <c r="D32" i="18"/>
  <c r="B32" i="18"/>
  <c r="DE31" i="18"/>
  <c r="DD31" i="18"/>
  <c r="DC31" i="18"/>
  <c r="DB31" i="18"/>
  <c r="DA31" i="18"/>
  <c r="CZ31" i="18"/>
  <c r="CY31" i="18"/>
  <c r="CX31" i="18"/>
  <c r="CW31" i="18"/>
  <c r="CV31" i="18"/>
  <c r="CU31" i="18"/>
  <c r="CT31" i="18"/>
  <c r="CS31" i="18"/>
  <c r="CR31" i="18"/>
  <c r="CQ31" i="18"/>
  <c r="AG31" i="18" s="1"/>
  <c r="CP31" i="18"/>
  <c r="CO31" i="18"/>
  <c r="CN31" i="18"/>
  <c r="CM31" i="18"/>
  <c r="CL31" i="18"/>
  <c r="CK31" i="18"/>
  <c r="CJ31" i="18"/>
  <c r="CI31" i="18"/>
  <c r="CH31" i="18"/>
  <c r="CG31" i="18"/>
  <c r="CF31" i="18"/>
  <c r="CE31" i="18"/>
  <c r="CD31" i="18"/>
  <c r="CC31" i="18"/>
  <c r="CB31" i="18"/>
  <c r="CA31" i="18"/>
  <c r="BZ31" i="18"/>
  <c r="BY31" i="18"/>
  <c r="BX31" i="18"/>
  <c r="BW31" i="18"/>
  <c r="BV31" i="18"/>
  <c r="BU31" i="18"/>
  <c r="BT31" i="18"/>
  <c r="BS31" i="18"/>
  <c r="BR31" i="18"/>
  <c r="BQ31" i="18"/>
  <c r="BP31" i="18"/>
  <c r="BO31" i="18"/>
  <c r="BN31" i="18"/>
  <c r="BM31" i="18"/>
  <c r="BL31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F31" i="18"/>
  <c r="AE31" i="18"/>
  <c r="AD31" i="18"/>
  <c r="AC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K31" i="18"/>
  <c r="J31" i="18"/>
  <c r="I31" i="18"/>
  <c r="E31" i="18"/>
  <c r="D31" i="18"/>
  <c r="DE30" i="18"/>
  <c r="DD30" i="18"/>
  <c r="DC30" i="18"/>
  <c r="DB30" i="18"/>
  <c r="DA30" i="18"/>
  <c r="CZ30" i="18"/>
  <c r="CY30" i="18"/>
  <c r="CX30" i="18"/>
  <c r="CW30" i="18"/>
  <c r="CV30" i="18"/>
  <c r="CU30" i="18"/>
  <c r="CT30" i="18"/>
  <c r="CS30" i="18"/>
  <c r="AB30" i="18" s="1"/>
  <c r="CR30" i="18"/>
  <c r="CQ30" i="18"/>
  <c r="AG30" i="18" s="1"/>
  <c r="CP30" i="18"/>
  <c r="CO30" i="18"/>
  <c r="CN30" i="18"/>
  <c r="CM30" i="18"/>
  <c r="CL30" i="18"/>
  <c r="CK30" i="18"/>
  <c r="CJ30" i="18"/>
  <c r="CI30" i="18"/>
  <c r="CH30" i="18"/>
  <c r="CG30" i="18"/>
  <c r="CF30" i="18"/>
  <c r="CE30" i="18"/>
  <c r="CD30" i="18"/>
  <c r="CC30" i="18"/>
  <c r="CB30" i="18"/>
  <c r="CA30" i="18"/>
  <c r="BZ30" i="18"/>
  <c r="BY30" i="18"/>
  <c r="BX30" i="18"/>
  <c r="BW30" i="18"/>
  <c r="BV30" i="18"/>
  <c r="BU30" i="18"/>
  <c r="BT30" i="18"/>
  <c r="BS30" i="18"/>
  <c r="BR30" i="18"/>
  <c r="BQ30" i="18"/>
  <c r="BP30" i="18"/>
  <c r="BO30" i="18"/>
  <c r="BN30" i="18"/>
  <c r="BM30" i="18"/>
  <c r="BL30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F30" i="18"/>
  <c r="AE30" i="18"/>
  <c r="AD30" i="18"/>
  <c r="AC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K30" i="18"/>
  <c r="J30" i="18"/>
  <c r="I30" i="18"/>
  <c r="E30" i="18"/>
  <c r="D30" i="18"/>
  <c r="B30" i="18"/>
  <c r="DE29" i="18"/>
  <c r="DD29" i="18"/>
  <c r="DC29" i="18"/>
  <c r="DB29" i="18"/>
  <c r="DA29" i="18"/>
  <c r="CZ29" i="18"/>
  <c r="CY29" i="18"/>
  <c r="CX29" i="18"/>
  <c r="CW29" i="18"/>
  <c r="CV29" i="18"/>
  <c r="CU29" i="18"/>
  <c r="CT29" i="18"/>
  <c r="CS29" i="18"/>
  <c r="CR29" i="18"/>
  <c r="CQ29" i="18"/>
  <c r="AG29" i="18" s="1"/>
  <c r="CP29" i="18"/>
  <c r="CO29" i="18"/>
  <c r="CN29" i="18"/>
  <c r="CM29" i="18"/>
  <c r="CL29" i="18"/>
  <c r="CK29" i="18"/>
  <c r="CJ29" i="18"/>
  <c r="CI29" i="18"/>
  <c r="CH29" i="18"/>
  <c r="CG29" i="18"/>
  <c r="CF29" i="18"/>
  <c r="CE29" i="18"/>
  <c r="CD29" i="18"/>
  <c r="CC29" i="18"/>
  <c r="CB29" i="18"/>
  <c r="CA29" i="18"/>
  <c r="BZ29" i="18"/>
  <c r="BY29" i="18"/>
  <c r="BX29" i="18"/>
  <c r="BW29" i="18"/>
  <c r="BV29" i="18"/>
  <c r="BU29" i="18"/>
  <c r="BT29" i="18"/>
  <c r="BS29" i="18"/>
  <c r="BR29" i="18"/>
  <c r="BQ29" i="18"/>
  <c r="BP29" i="18"/>
  <c r="BO29" i="18"/>
  <c r="BN29" i="18"/>
  <c r="BM29" i="18"/>
  <c r="BL29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K29" i="18"/>
  <c r="J29" i="18"/>
  <c r="I29" i="18"/>
  <c r="E29" i="18"/>
  <c r="D29" i="18"/>
  <c r="B29" i="18"/>
  <c r="DE28" i="18"/>
  <c r="DD28" i="18"/>
  <c r="DC28" i="18"/>
  <c r="DB28" i="18"/>
  <c r="DA28" i="18"/>
  <c r="CZ28" i="18"/>
  <c r="CY28" i="18"/>
  <c r="CX28" i="18"/>
  <c r="CW28" i="18"/>
  <c r="CV28" i="18"/>
  <c r="CU28" i="18"/>
  <c r="CT28" i="18"/>
  <c r="CS28" i="18"/>
  <c r="AB28" i="18" s="1"/>
  <c r="CR28" i="18"/>
  <c r="CQ28" i="18"/>
  <c r="AG28" i="18" s="1"/>
  <c r="CP28" i="18"/>
  <c r="CO28" i="18"/>
  <c r="CN28" i="18"/>
  <c r="CM28" i="18"/>
  <c r="CL28" i="18"/>
  <c r="CK28" i="18"/>
  <c r="CJ28" i="18"/>
  <c r="CI28" i="18"/>
  <c r="CH28" i="18"/>
  <c r="CG28" i="18"/>
  <c r="CF28" i="18"/>
  <c r="CE28" i="18"/>
  <c r="CD28" i="18"/>
  <c r="CC28" i="18"/>
  <c r="CB28" i="18"/>
  <c r="CA28" i="18"/>
  <c r="BZ28" i="18"/>
  <c r="BY28" i="18"/>
  <c r="BX28" i="18"/>
  <c r="BW28" i="18"/>
  <c r="BV28" i="18"/>
  <c r="BU28" i="18"/>
  <c r="BT28" i="18"/>
  <c r="BS28" i="18"/>
  <c r="BR28" i="18"/>
  <c r="BQ28" i="18"/>
  <c r="BP28" i="18"/>
  <c r="BO28" i="18"/>
  <c r="BN28" i="18"/>
  <c r="BM28" i="18"/>
  <c r="BL28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F28" i="18"/>
  <c r="AE28" i="18"/>
  <c r="AD28" i="18"/>
  <c r="AC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K28" i="18"/>
  <c r="J28" i="18"/>
  <c r="I28" i="18"/>
  <c r="E28" i="18"/>
  <c r="D28" i="18"/>
  <c r="DE27" i="18"/>
  <c r="DD27" i="18"/>
  <c r="DC27" i="18"/>
  <c r="DB27" i="18"/>
  <c r="DA27" i="18"/>
  <c r="CZ27" i="18"/>
  <c r="CY27" i="18"/>
  <c r="CX27" i="18"/>
  <c r="CW27" i="18"/>
  <c r="CV27" i="18"/>
  <c r="CU27" i="18"/>
  <c r="CT27" i="18"/>
  <c r="CS27" i="18"/>
  <c r="CR27" i="18"/>
  <c r="CQ27" i="18"/>
  <c r="AG27" i="18" s="1"/>
  <c r="CP27" i="18"/>
  <c r="CO27" i="18"/>
  <c r="CN27" i="18"/>
  <c r="CM27" i="18"/>
  <c r="CL27" i="18"/>
  <c r="CK27" i="18"/>
  <c r="CJ27" i="18"/>
  <c r="CI27" i="18"/>
  <c r="CH27" i="18"/>
  <c r="CG27" i="18"/>
  <c r="CF27" i="18"/>
  <c r="CE27" i="18"/>
  <c r="CD27" i="18"/>
  <c r="CC27" i="18"/>
  <c r="CB27" i="18"/>
  <c r="CA27" i="18"/>
  <c r="BZ27" i="18"/>
  <c r="BY27" i="18"/>
  <c r="BX27" i="18"/>
  <c r="BW27" i="18"/>
  <c r="BV27" i="18"/>
  <c r="BU27" i="18"/>
  <c r="BT27" i="18"/>
  <c r="BS27" i="18"/>
  <c r="BR27" i="18"/>
  <c r="BQ27" i="18"/>
  <c r="BP27" i="18"/>
  <c r="BO27" i="18"/>
  <c r="BN27" i="18"/>
  <c r="BM27" i="18"/>
  <c r="BL27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K27" i="18"/>
  <c r="J27" i="18"/>
  <c r="I27" i="18"/>
  <c r="E27" i="18"/>
  <c r="D27" i="18"/>
  <c r="B27" i="18"/>
  <c r="DE26" i="18"/>
  <c r="DD26" i="18"/>
  <c r="DC26" i="18"/>
  <c r="DB26" i="18"/>
  <c r="DA26" i="18"/>
  <c r="CZ26" i="18"/>
  <c r="CY26" i="18"/>
  <c r="CX26" i="18"/>
  <c r="CW26" i="18"/>
  <c r="CV26" i="18"/>
  <c r="CU26" i="18"/>
  <c r="CT26" i="18"/>
  <c r="CS26" i="18"/>
  <c r="AB26" i="18" s="1"/>
  <c r="CR26" i="18"/>
  <c r="CQ26" i="18"/>
  <c r="AG26" i="18" s="1"/>
  <c r="CP26" i="18"/>
  <c r="CO26" i="18"/>
  <c r="CN26" i="18"/>
  <c r="CM26" i="18"/>
  <c r="CL26" i="18"/>
  <c r="CK26" i="18"/>
  <c r="CJ26" i="18"/>
  <c r="CI26" i="18"/>
  <c r="CH26" i="18"/>
  <c r="CG26" i="18"/>
  <c r="CF26" i="18"/>
  <c r="CE26" i="18"/>
  <c r="CD26" i="18"/>
  <c r="CC26" i="18"/>
  <c r="CB26" i="18"/>
  <c r="CA26" i="18"/>
  <c r="BZ26" i="18"/>
  <c r="BY26" i="18"/>
  <c r="BX26" i="18"/>
  <c r="BW26" i="18"/>
  <c r="BV26" i="18"/>
  <c r="BU26" i="18"/>
  <c r="BT26" i="18"/>
  <c r="BS26" i="18"/>
  <c r="BR26" i="18"/>
  <c r="BQ26" i="18"/>
  <c r="BP26" i="18"/>
  <c r="BO26" i="18"/>
  <c r="BN26" i="18"/>
  <c r="BM26" i="18"/>
  <c r="BL26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F26" i="18"/>
  <c r="AE26" i="18"/>
  <c r="AD26" i="18"/>
  <c r="AC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K26" i="18"/>
  <c r="J26" i="18"/>
  <c r="I26" i="18"/>
  <c r="E26" i="18"/>
  <c r="D26" i="18"/>
  <c r="B26" i="18"/>
  <c r="DE24" i="18"/>
  <c r="DD24" i="18"/>
  <c r="DC24" i="18"/>
  <c r="DB24" i="18"/>
  <c r="DA24" i="18"/>
  <c r="CZ24" i="18"/>
  <c r="CY24" i="18"/>
  <c r="CX24" i="18"/>
  <c r="CW24" i="18"/>
  <c r="CV24" i="18"/>
  <c r="CU24" i="18"/>
  <c r="CT24" i="18"/>
  <c r="CS24" i="18"/>
  <c r="CR24" i="18"/>
  <c r="CQ24" i="18"/>
  <c r="AG24" i="18" s="1"/>
  <c r="CP24" i="18"/>
  <c r="CO24" i="18"/>
  <c r="CN24" i="18"/>
  <c r="CM24" i="18"/>
  <c r="CL24" i="18"/>
  <c r="CK24" i="18"/>
  <c r="CJ24" i="18"/>
  <c r="CI24" i="18"/>
  <c r="CH24" i="18"/>
  <c r="CG24" i="18"/>
  <c r="CF24" i="18"/>
  <c r="CE24" i="18"/>
  <c r="CD24" i="18"/>
  <c r="CC24" i="18"/>
  <c r="CB24" i="18"/>
  <c r="CA24" i="18"/>
  <c r="BZ24" i="18"/>
  <c r="BY24" i="18"/>
  <c r="BX24" i="18"/>
  <c r="BW24" i="18"/>
  <c r="BV24" i="18"/>
  <c r="BU24" i="18"/>
  <c r="BT24" i="18"/>
  <c r="BS24" i="18"/>
  <c r="BR24" i="18"/>
  <c r="BQ24" i="18"/>
  <c r="BP24" i="18"/>
  <c r="BO24" i="18"/>
  <c r="BN24" i="18"/>
  <c r="BM24" i="18"/>
  <c r="BL24" i="18"/>
  <c r="BK24" i="18"/>
  <c r="BJ24" i="18"/>
  <c r="BI24" i="18"/>
  <c r="BH24" i="18"/>
  <c r="BG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F24" i="18"/>
  <c r="AE24" i="18"/>
  <c r="AD24" i="18"/>
  <c r="AC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K24" i="18"/>
  <c r="J24" i="18"/>
  <c r="I24" i="18"/>
  <c r="E24" i="18"/>
  <c r="D24" i="18"/>
  <c r="DE22" i="18"/>
  <c r="DD22" i="18"/>
  <c r="DC22" i="18"/>
  <c r="DB22" i="18"/>
  <c r="DA22" i="18"/>
  <c r="CZ22" i="18"/>
  <c r="CY22" i="18"/>
  <c r="CX22" i="18"/>
  <c r="CW22" i="18"/>
  <c r="CV22" i="18"/>
  <c r="CU22" i="18"/>
  <c r="CT22" i="18"/>
  <c r="CS22" i="18"/>
  <c r="CR22" i="18"/>
  <c r="CQ22" i="18"/>
  <c r="AG22" i="18" s="1"/>
  <c r="CP22" i="18"/>
  <c r="CO22" i="18"/>
  <c r="CN22" i="18"/>
  <c r="CM22" i="18"/>
  <c r="CL22" i="18"/>
  <c r="CK22" i="18"/>
  <c r="CJ22" i="18"/>
  <c r="CI22" i="18"/>
  <c r="CH22" i="18"/>
  <c r="CG22" i="18"/>
  <c r="CF22" i="18"/>
  <c r="CE22" i="18"/>
  <c r="CD22" i="18"/>
  <c r="CC22" i="18"/>
  <c r="CB22" i="18"/>
  <c r="CA22" i="18"/>
  <c r="BZ22" i="18"/>
  <c r="BY22" i="18"/>
  <c r="BX22" i="18"/>
  <c r="BW22" i="18"/>
  <c r="BV22" i="18"/>
  <c r="BU22" i="18"/>
  <c r="BT22" i="18"/>
  <c r="BS22" i="18"/>
  <c r="BR22" i="18"/>
  <c r="BQ22" i="18"/>
  <c r="BP22" i="18"/>
  <c r="BO22" i="18"/>
  <c r="BN22" i="18"/>
  <c r="BM22" i="18"/>
  <c r="BL22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E22" i="18"/>
  <c r="R22" i="18"/>
  <c r="Q22" i="18"/>
  <c r="P22" i="18"/>
  <c r="O22" i="18"/>
  <c r="M22" i="18"/>
  <c r="K22" i="18"/>
  <c r="J22" i="18"/>
  <c r="I22" i="18"/>
  <c r="D22" i="18"/>
  <c r="DE25" i="18"/>
  <c r="DD25" i="18"/>
  <c r="DC25" i="18"/>
  <c r="DB25" i="18"/>
  <c r="DA25" i="18"/>
  <c r="CZ25" i="18"/>
  <c r="CY25" i="18"/>
  <c r="CX25" i="18"/>
  <c r="CW25" i="18"/>
  <c r="CV25" i="18"/>
  <c r="CU25" i="18"/>
  <c r="CT25" i="18"/>
  <c r="CS25" i="18"/>
  <c r="AB25" i="18" s="1"/>
  <c r="CR25" i="18"/>
  <c r="CQ25" i="18"/>
  <c r="AG25" i="18" s="1"/>
  <c r="CP25" i="18"/>
  <c r="CO25" i="18"/>
  <c r="CN25" i="18"/>
  <c r="CM25" i="18"/>
  <c r="CL25" i="18"/>
  <c r="CK25" i="18"/>
  <c r="CJ25" i="18"/>
  <c r="CI25" i="18"/>
  <c r="CH25" i="18"/>
  <c r="CG25" i="18"/>
  <c r="CF25" i="18"/>
  <c r="CE25" i="18"/>
  <c r="CD25" i="18"/>
  <c r="CC25" i="18"/>
  <c r="CB25" i="18"/>
  <c r="CA25" i="18"/>
  <c r="BZ25" i="18"/>
  <c r="BY25" i="18"/>
  <c r="BX25" i="18"/>
  <c r="BW25" i="18"/>
  <c r="BV25" i="18"/>
  <c r="BU25" i="18"/>
  <c r="BT25" i="18"/>
  <c r="BS25" i="18"/>
  <c r="BR25" i="18"/>
  <c r="BQ25" i="18"/>
  <c r="BP25" i="18"/>
  <c r="BO25" i="18"/>
  <c r="BN25" i="18"/>
  <c r="BM25" i="18"/>
  <c r="BL25" i="18"/>
  <c r="BK25" i="18"/>
  <c r="BJ25" i="18"/>
  <c r="BI25" i="18"/>
  <c r="BH25" i="18"/>
  <c r="BG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F25" i="18"/>
  <c r="AE25" i="18"/>
  <c r="AD25" i="18"/>
  <c r="AC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K25" i="18"/>
  <c r="J25" i="18"/>
  <c r="I25" i="18"/>
  <c r="D25" i="18"/>
  <c r="DE23" i="18"/>
  <c r="DD23" i="18"/>
  <c r="DC23" i="18"/>
  <c r="DB23" i="18"/>
  <c r="DA23" i="18"/>
  <c r="CZ23" i="18"/>
  <c r="CY23" i="18"/>
  <c r="CX23" i="18"/>
  <c r="CW23" i="18"/>
  <c r="CV23" i="18"/>
  <c r="CU23" i="18"/>
  <c r="CT23" i="18"/>
  <c r="CS23" i="18"/>
  <c r="CR23" i="18"/>
  <c r="CQ23" i="18"/>
  <c r="AG23" i="18" s="1"/>
  <c r="CP23" i="18"/>
  <c r="CO23" i="18"/>
  <c r="CN23" i="18"/>
  <c r="CM23" i="18"/>
  <c r="CL23" i="18"/>
  <c r="CK23" i="18"/>
  <c r="CJ23" i="18"/>
  <c r="CI23" i="18"/>
  <c r="CH23" i="18"/>
  <c r="CG23" i="18"/>
  <c r="CF23" i="18"/>
  <c r="CE23" i="18"/>
  <c r="CD23" i="18"/>
  <c r="CC23" i="18"/>
  <c r="CB23" i="18"/>
  <c r="CA23" i="18"/>
  <c r="BZ23" i="18"/>
  <c r="BY23" i="18"/>
  <c r="BX23" i="18"/>
  <c r="BW23" i="18"/>
  <c r="BV23" i="18"/>
  <c r="BU23" i="18"/>
  <c r="BT23" i="18"/>
  <c r="BS23" i="18"/>
  <c r="BR23" i="18"/>
  <c r="BQ23" i="18"/>
  <c r="BP23" i="18"/>
  <c r="BO23" i="18"/>
  <c r="BN23" i="18"/>
  <c r="BM23" i="18"/>
  <c r="BL23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F23" i="18"/>
  <c r="AE23" i="18"/>
  <c r="AD23" i="18"/>
  <c r="AC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K23" i="18"/>
  <c r="J23" i="18"/>
  <c r="I23" i="18"/>
  <c r="D23" i="18"/>
  <c r="DE21" i="18"/>
  <c r="DD21" i="18"/>
  <c r="DC21" i="18"/>
  <c r="DB21" i="18"/>
  <c r="DA21" i="18"/>
  <c r="CZ21" i="18"/>
  <c r="CY21" i="18"/>
  <c r="CX21" i="18"/>
  <c r="CW21" i="18"/>
  <c r="CV21" i="18"/>
  <c r="CU21" i="18"/>
  <c r="CT21" i="18"/>
  <c r="CS21" i="18"/>
  <c r="CR21" i="18"/>
  <c r="CQ21" i="18"/>
  <c r="CP21" i="18"/>
  <c r="CO21" i="18"/>
  <c r="CN21" i="18"/>
  <c r="CM21" i="18"/>
  <c r="CL21" i="18"/>
  <c r="CK21" i="18"/>
  <c r="CJ21" i="18"/>
  <c r="CI21" i="18"/>
  <c r="CH21" i="18"/>
  <c r="CG21" i="18"/>
  <c r="CF21" i="18"/>
  <c r="CE21" i="18"/>
  <c r="CD21" i="18"/>
  <c r="CC21" i="18"/>
  <c r="CB21" i="18"/>
  <c r="CA21" i="18"/>
  <c r="BZ21" i="18"/>
  <c r="BY21" i="18"/>
  <c r="BX21" i="18"/>
  <c r="BW21" i="18"/>
  <c r="BV21" i="18"/>
  <c r="BU21" i="18"/>
  <c r="BT21" i="18"/>
  <c r="BS21" i="18"/>
  <c r="BR21" i="18"/>
  <c r="BQ21" i="18"/>
  <c r="BP21" i="18"/>
  <c r="BO21" i="18"/>
  <c r="BN21" i="18"/>
  <c r="BM21" i="18"/>
  <c r="BL21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K21" i="18"/>
  <c r="J21" i="18"/>
  <c r="I21" i="18"/>
  <c r="E21" i="18"/>
  <c r="D21" i="18"/>
  <c r="B21" i="18"/>
  <c r="DE20" i="18"/>
  <c r="DD20" i="18"/>
  <c r="DC20" i="18"/>
  <c r="DB20" i="18"/>
  <c r="DA20" i="18"/>
  <c r="CZ20" i="18"/>
  <c r="CY20" i="18"/>
  <c r="CX20" i="18"/>
  <c r="CW20" i="18"/>
  <c r="CV20" i="18"/>
  <c r="CU20" i="18"/>
  <c r="CT20" i="18"/>
  <c r="CS20" i="18"/>
  <c r="CR20" i="18"/>
  <c r="CQ20" i="18"/>
  <c r="AG20" i="18" s="1"/>
  <c r="CP20" i="18"/>
  <c r="CO20" i="18"/>
  <c r="CN20" i="18"/>
  <c r="CM20" i="18"/>
  <c r="CL20" i="18"/>
  <c r="CK20" i="18"/>
  <c r="CJ20" i="18"/>
  <c r="CI20" i="18"/>
  <c r="CH20" i="18"/>
  <c r="CG20" i="18"/>
  <c r="CF20" i="18"/>
  <c r="CE20" i="18"/>
  <c r="CD20" i="18"/>
  <c r="CC20" i="18"/>
  <c r="CB20" i="18"/>
  <c r="CA20" i="18"/>
  <c r="BZ20" i="18"/>
  <c r="BY20" i="18"/>
  <c r="BX20" i="18"/>
  <c r="BW20" i="18"/>
  <c r="BV20" i="18"/>
  <c r="BU20" i="18"/>
  <c r="BT20" i="18"/>
  <c r="BS20" i="18"/>
  <c r="BR20" i="18"/>
  <c r="BQ20" i="18"/>
  <c r="BP20" i="18"/>
  <c r="BO20" i="18"/>
  <c r="BN20" i="18"/>
  <c r="BM20" i="18"/>
  <c r="BL20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F20" i="18"/>
  <c r="AE20" i="18"/>
  <c r="AD20" i="18"/>
  <c r="AC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K20" i="18"/>
  <c r="J20" i="18"/>
  <c r="I20" i="18"/>
  <c r="E20" i="18"/>
  <c r="D20" i="18"/>
  <c r="DE19" i="18"/>
  <c r="DD19" i="18"/>
  <c r="DC19" i="18"/>
  <c r="DB19" i="18"/>
  <c r="DA19" i="18"/>
  <c r="CZ19" i="18"/>
  <c r="CY19" i="18"/>
  <c r="CX19" i="18"/>
  <c r="CW19" i="18"/>
  <c r="CV19" i="18"/>
  <c r="CU19" i="18"/>
  <c r="CT19" i="18"/>
  <c r="CS19" i="18"/>
  <c r="CR19" i="18"/>
  <c r="CQ19" i="18"/>
  <c r="AG19" i="18" s="1"/>
  <c r="CP19" i="18"/>
  <c r="CO19" i="18"/>
  <c r="CN19" i="18"/>
  <c r="CM19" i="18"/>
  <c r="CL19" i="18"/>
  <c r="CK19" i="18"/>
  <c r="CJ19" i="18"/>
  <c r="CI19" i="18"/>
  <c r="CH19" i="18"/>
  <c r="CG19" i="18"/>
  <c r="CF19" i="18"/>
  <c r="CE19" i="18"/>
  <c r="CD19" i="18"/>
  <c r="CC19" i="18"/>
  <c r="CB19" i="18"/>
  <c r="CA19" i="18"/>
  <c r="BZ19" i="18"/>
  <c r="BY19" i="18"/>
  <c r="BX19" i="18"/>
  <c r="BW19" i="18"/>
  <c r="BV19" i="18"/>
  <c r="BU19" i="18"/>
  <c r="BT19" i="18"/>
  <c r="BS19" i="18"/>
  <c r="BR19" i="18"/>
  <c r="BQ19" i="18"/>
  <c r="BP19" i="18"/>
  <c r="BO19" i="18"/>
  <c r="BN19" i="18"/>
  <c r="BM19" i="18"/>
  <c r="BL19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F19" i="18"/>
  <c r="AE19" i="18"/>
  <c r="AD19" i="18"/>
  <c r="AC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K19" i="18"/>
  <c r="J19" i="18"/>
  <c r="I19" i="18"/>
  <c r="E19" i="18"/>
  <c r="D19" i="18"/>
  <c r="B19" i="18"/>
  <c r="DE18" i="18"/>
  <c r="DD18" i="18"/>
  <c r="DC18" i="18"/>
  <c r="DB18" i="18"/>
  <c r="DA18" i="18"/>
  <c r="CZ18" i="18"/>
  <c r="CY18" i="18"/>
  <c r="CX18" i="18"/>
  <c r="CW18" i="18"/>
  <c r="CV18" i="18"/>
  <c r="CU18" i="18"/>
  <c r="CT18" i="18"/>
  <c r="CS18" i="18"/>
  <c r="CR18" i="18"/>
  <c r="CQ18" i="18"/>
  <c r="AG18" i="18" s="1"/>
  <c r="CP18" i="18"/>
  <c r="CO18" i="18"/>
  <c r="CN18" i="18"/>
  <c r="CM18" i="18"/>
  <c r="CL18" i="18"/>
  <c r="CK18" i="18"/>
  <c r="CJ18" i="18"/>
  <c r="CI18" i="18"/>
  <c r="CH18" i="18"/>
  <c r="CG18" i="18"/>
  <c r="CF18" i="18"/>
  <c r="CE18" i="18"/>
  <c r="CD18" i="18"/>
  <c r="CC18" i="18"/>
  <c r="CB18" i="18"/>
  <c r="CA18" i="18"/>
  <c r="BZ18" i="18"/>
  <c r="BY18" i="18"/>
  <c r="BX18" i="18"/>
  <c r="BW18" i="18"/>
  <c r="BV18" i="18"/>
  <c r="BU18" i="18"/>
  <c r="BT18" i="18"/>
  <c r="BS18" i="18"/>
  <c r="BR18" i="18"/>
  <c r="BQ18" i="18"/>
  <c r="BP18" i="18"/>
  <c r="BO18" i="18"/>
  <c r="BN18" i="18"/>
  <c r="BM18" i="18"/>
  <c r="BL18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F18" i="18"/>
  <c r="AE18" i="18"/>
  <c r="AD18" i="18"/>
  <c r="AC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K18" i="18"/>
  <c r="J18" i="18"/>
  <c r="I18" i="18"/>
  <c r="E18" i="18"/>
  <c r="D18" i="18"/>
  <c r="B18" i="18"/>
  <c r="DE17" i="18"/>
  <c r="DD17" i="18"/>
  <c r="DC17" i="18"/>
  <c r="DB17" i="18"/>
  <c r="DA17" i="18"/>
  <c r="CZ17" i="18"/>
  <c r="CY17" i="18"/>
  <c r="CX17" i="18"/>
  <c r="CW17" i="18"/>
  <c r="CV17" i="18"/>
  <c r="CU17" i="18"/>
  <c r="CT17" i="18"/>
  <c r="CS17" i="18"/>
  <c r="CR17" i="18"/>
  <c r="CQ17" i="18"/>
  <c r="AG17" i="18" s="1"/>
  <c r="CP17" i="18"/>
  <c r="CO17" i="18"/>
  <c r="CN17" i="18"/>
  <c r="CM17" i="18"/>
  <c r="CL17" i="18"/>
  <c r="CK17" i="18"/>
  <c r="CJ17" i="18"/>
  <c r="CI17" i="18"/>
  <c r="CH17" i="18"/>
  <c r="CG17" i="18"/>
  <c r="CF17" i="18"/>
  <c r="CE17" i="18"/>
  <c r="CD17" i="18"/>
  <c r="CC17" i="18"/>
  <c r="CB17" i="18"/>
  <c r="CA17" i="18"/>
  <c r="BZ17" i="18"/>
  <c r="BY17" i="18"/>
  <c r="BX17" i="18"/>
  <c r="BW17" i="18"/>
  <c r="BV17" i="18"/>
  <c r="BU17" i="18"/>
  <c r="BT17" i="18"/>
  <c r="BS17" i="18"/>
  <c r="BR17" i="18"/>
  <c r="BQ17" i="18"/>
  <c r="BP17" i="18"/>
  <c r="BO17" i="18"/>
  <c r="BN17" i="18"/>
  <c r="BM17" i="18"/>
  <c r="BL17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F17" i="18"/>
  <c r="AE17" i="18"/>
  <c r="AD17" i="18"/>
  <c r="AC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K17" i="18"/>
  <c r="J17" i="18"/>
  <c r="I17" i="18"/>
  <c r="E17" i="18"/>
  <c r="D17" i="18"/>
  <c r="B17" i="18"/>
  <c r="DE16" i="18"/>
  <c r="DD16" i="18"/>
  <c r="DC16" i="18"/>
  <c r="DB16" i="18"/>
  <c r="DA16" i="18"/>
  <c r="CZ16" i="18"/>
  <c r="CY16" i="18"/>
  <c r="CX16" i="18"/>
  <c r="CW16" i="18"/>
  <c r="CV16" i="18"/>
  <c r="CU16" i="18"/>
  <c r="CT16" i="18"/>
  <c r="CS16" i="18"/>
  <c r="CR16" i="18"/>
  <c r="CQ16" i="18"/>
  <c r="AG16" i="18" s="1"/>
  <c r="CP16" i="18"/>
  <c r="CO16" i="18"/>
  <c r="CN16" i="18"/>
  <c r="CM16" i="18"/>
  <c r="CL16" i="18"/>
  <c r="CK16" i="18"/>
  <c r="CJ16" i="18"/>
  <c r="CI16" i="18"/>
  <c r="CH16" i="18"/>
  <c r="CG16" i="18"/>
  <c r="CF16" i="18"/>
  <c r="CE16" i="18"/>
  <c r="CD16" i="18"/>
  <c r="CC16" i="18"/>
  <c r="CB16" i="18"/>
  <c r="CA16" i="18"/>
  <c r="BZ16" i="18"/>
  <c r="BY16" i="18"/>
  <c r="BX16" i="18"/>
  <c r="BW16" i="18"/>
  <c r="BV16" i="18"/>
  <c r="BU16" i="18"/>
  <c r="BT16" i="18"/>
  <c r="BS16" i="18"/>
  <c r="BR16" i="18"/>
  <c r="BQ16" i="18"/>
  <c r="BP16" i="18"/>
  <c r="BO16" i="18"/>
  <c r="BN16" i="18"/>
  <c r="BM16" i="18"/>
  <c r="BL16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F16" i="18"/>
  <c r="AE16" i="18"/>
  <c r="AD16" i="18"/>
  <c r="AC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K16" i="18"/>
  <c r="J16" i="18"/>
  <c r="I16" i="18"/>
  <c r="E16" i="18"/>
  <c r="D16" i="18"/>
  <c r="B16" i="18"/>
  <c r="DE15" i="18"/>
  <c r="DD15" i="18"/>
  <c r="DC15" i="18"/>
  <c r="DB15" i="18"/>
  <c r="DA15" i="18"/>
  <c r="CZ15" i="18"/>
  <c r="CY15" i="18"/>
  <c r="CX15" i="18"/>
  <c r="CW15" i="18"/>
  <c r="CV15" i="18"/>
  <c r="CU15" i="18"/>
  <c r="CT15" i="18"/>
  <c r="CS15" i="18"/>
  <c r="CR15" i="18"/>
  <c r="CQ15" i="18"/>
  <c r="AG15" i="18" s="1"/>
  <c r="CP15" i="18"/>
  <c r="CO15" i="18"/>
  <c r="CN15" i="18"/>
  <c r="CM15" i="18"/>
  <c r="CL15" i="18"/>
  <c r="CK15" i="18"/>
  <c r="CJ15" i="18"/>
  <c r="CI15" i="18"/>
  <c r="CH15" i="18"/>
  <c r="CG15" i="18"/>
  <c r="CF15" i="18"/>
  <c r="CE15" i="18"/>
  <c r="CD15" i="18"/>
  <c r="CC15" i="18"/>
  <c r="CB15" i="18"/>
  <c r="CA15" i="18"/>
  <c r="BZ15" i="18"/>
  <c r="BY15" i="18"/>
  <c r="BX15" i="18"/>
  <c r="BW15" i="18"/>
  <c r="BV15" i="18"/>
  <c r="BU15" i="18"/>
  <c r="BT15" i="18"/>
  <c r="BS15" i="18"/>
  <c r="BR15" i="18"/>
  <c r="BQ15" i="18"/>
  <c r="BP15" i="18"/>
  <c r="BO15" i="18"/>
  <c r="BN15" i="18"/>
  <c r="BM15" i="18"/>
  <c r="BL15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F15" i="18"/>
  <c r="AE15" i="18"/>
  <c r="AD15" i="18"/>
  <c r="AC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K15" i="18"/>
  <c r="J15" i="18"/>
  <c r="I15" i="18"/>
  <c r="E15" i="18"/>
  <c r="D15" i="18"/>
  <c r="DE14" i="18"/>
  <c r="DD14" i="18"/>
  <c r="DC14" i="18"/>
  <c r="DB14" i="18"/>
  <c r="DA14" i="18"/>
  <c r="CZ14" i="18"/>
  <c r="CY14" i="18"/>
  <c r="CX14" i="18"/>
  <c r="CW14" i="18"/>
  <c r="CV14" i="18"/>
  <c r="CU14" i="18"/>
  <c r="CT14" i="18"/>
  <c r="CS14" i="18"/>
  <c r="AB14" i="18" s="1"/>
  <c r="CR14" i="18"/>
  <c r="CQ14" i="18"/>
  <c r="AG14" i="18" s="1"/>
  <c r="CP14" i="18"/>
  <c r="CO14" i="18"/>
  <c r="CN14" i="18"/>
  <c r="CM14" i="18"/>
  <c r="CL14" i="18"/>
  <c r="CK14" i="18"/>
  <c r="CJ14" i="18"/>
  <c r="CI14" i="18"/>
  <c r="CH14" i="18"/>
  <c r="CG14" i="18"/>
  <c r="CF14" i="18"/>
  <c r="CE14" i="18"/>
  <c r="CD14" i="18"/>
  <c r="CC14" i="18"/>
  <c r="CB14" i="18"/>
  <c r="CA14" i="18"/>
  <c r="BZ14" i="18"/>
  <c r="BY14" i="18"/>
  <c r="BX14" i="18"/>
  <c r="BW14" i="18"/>
  <c r="BV14" i="18"/>
  <c r="BU14" i="18"/>
  <c r="BT14" i="18"/>
  <c r="BS14" i="18"/>
  <c r="BR14" i="18"/>
  <c r="BQ14" i="18"/>
  <c r="BP14" i="18"/>
  <c r="BO14" i="18"/>
  <c r="BN14" i="18"/>
  <c r="BM14" i="18"/>
  <c r="BL14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F14" i="18"/>
  <c r="AE14" i="18"/>
  <c r="AD14" i="18"/>
  <c r="AC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K14" i="18"/>
  <c r="J14" i="18"/>
  <c r="I14" i="18"/>
  <c r="E14" i="18"/>
  <c r="D14" i="18"/>
  <c r="DE13" i="18"/>
  <c r="DD13" i="18"/>
  <c r="DC13" i="18"/>
  <c r="DB13" i="18"/>
  <c r="DA13" i="18"/>
  <c r="CZ13" i="18"/>
  <c r="CY13" i="18"/>
  <c r="CX13" i="18"/>
  <c r="CW13" i="18"/>
  <c r="CV13" i="18"/>
  <c r="CU13" i="18"/>
  <c r="CT13" i="18"/>
  <c r="CS13" i="18"/>
  <c r="CR13" i="18"/>
  <c r="CQ13" i="18"/>
  <c r="AG13" i="18" s="1"/>
  <c r="CP13" i="18"/>
  <c r="CO13" i="18"/>
  <c r="CN13" i="18"/>
  <c r="CM13" i="18"/>
  <c r="CL13" i="18"/>
  <c r="CK13" i="18"/>
  <c r="CJ13" i="18"/>
  <c r="CI13" i="18"/>
  <c r="CH13" i="18"/>
  <c r="CG13" i="18"/>
  <c r="CF13" i="18"/>
  <c r="CE13" i="18"/>
  <c r="CD13" i="18"/>
  <c r="CC13" i="18"/>
  <c r="CB13" i="18"/>
  <c r="CA13" i="18"/>
  <c r="BZ13" i="18"/>
  <c r="BY13" i="18"/>
  <c r="BX13" i="18"/>
  <c r="BW13" i="18"/>
  <c r="BV13" i="18"/>
  <c r="BU13" i="18"/>
  <c r="BT13" i="18"/>
  <c r="BS13" i="18"/>
  <c r="BR13" i="18"/>
  <c r="BQ13" i="18"/>
  <c r="BP13" i="18"/>
  <c r="BO13" i="18"/>
  <c r="BN13" i="18"/>
  <c r="BM13" i="18"/>
  <c r="BL13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E13" i="18"/>
  <c r="AD13" i="18"/>
  <c r="AC13" i="18"/>
  <c r="W13" i="18"/>
  <c r="V13" i="18"/>
  <c r="R13" i="18"/>
  <c r="Q13" i="18"/>
  <c r="P13" i="18"/>
  <c r="O13" i="18"/>
  <c r="N13" i="18"/>
  <c r="M13" i="18"/>
  <c r="K13" i="18"/>
  <c r="J13" i="18"/>
  <c r="I13" i="18"/>
  <c r="D13" i="18"/>
  <c r="DE12" i="18"/>
  <c r="DD12" i="18"/>
  <c r="DC12" i="18"/>
  <c r="DB12" i="18"/>
  <c r="DA12" i="18"/>
  <c r="CZ12" i="18"/>
  <c r="CY12" i="18"/>
  <c r="CX12" i="18"/>
  <c r="CW12" i="18"/>
  <c r="CV12" i="18"/>
  <c r="CU12" i="18"/>
  <c r="CT12" i="18"/>
  <c r="CS12" i="18"/>
  <c r="CR12" i="18"/>
  <c r="CQ12" i="18"/>
  <c r="AG12" i="18" s="1"/>
  <c r="CP12" i="18"/>
  <c r="CO12" i="18"/>
  <c r="CN12" i="18"/>
  <c r="CM12" i="18"/>
  <c r="CL12" i="18"/>
  <c r="CK12" i="18"/>
  <c r="CJ12" i="18"/>
  <c r="CI12" i="18"/>
  <c r="CH12" i="18"/>
  <c r="CG12" i="18"/>
  <c r="CF12" i="18"/>
  <c r="CE12" i="18"/>
  <c r="CD12" i="18"/>
  <c r="CC12" i="18"/>
  <c r="CB12" i="18"/>
  <c r="CA12" i="18"/>
  <c r="BZ12" i="18"/>
  <c r="BY12" i="18"/>
  <c r="BX12" i="18"/>
  <c r="BW12" i="18"/>
  <c r="BV12" i="18"/>
  <c r="BU12" i="18"/>
  <c r="BT12" i="18"/>
  <c r="BS12" i="18"/>
  <c r="BR12" i="18"/>
  <c r="BQ12" i="18"/>
  <c r="BP12" i="18"/>
  <c r="BO12" i="18"/>
  <c r="BN12" i="18"/>
  <c r="BM12" i="18"/>
  <c r="BL12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F12" i="18"/>
  <c r="AE12" i="18"/>
  <c r="AD12" i="18"/>
  <c r="AC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K12" i="18"/>
  <c r="J12" i="18"/>
  <c r="I12" i="18"/>
  <c r="E12" i="18"/>
  <c r="D12" i="18"/>
  <c r="DE11" i="18"/>
  <c r="DD11" i="18"/>
  <c r="DC11" i="18"/>
  <c r="DB11" i="18"/>
  <c r="DA11" i="18"/>
  <c r="CZ11" i="18"/>
  <c r="CY11" i="18"/>
  <c r="CX11" i="18"/>
  <c r="CW11" i="18"/>
  <c r="CV11" i="18"/>
  <c r="CU11" i="18"/>
  <c r="CT11" i="18"/>
  <c r="CS11" i="18"/>
  <c r="CR11" i="18"/>
  <c r="CQ11" i="18"/>
  <c r="AG11" i="18" s="1"/>
  <c r="CP11" i="18"/>
  <c r="CO11" i="18"/>
  <c r="CN11" i="18"/>
  <c r="CM11" i="18"/>
  <c r="CL11" i="18"/>
  <c r="CK11" i="18"/>
  <c r="CJ11" i="18"/>
  <c r="CI11" i="18"/>
  <c r="CH11" i="18"/>
  <c r="CG11" i="18"/>
  <c r="CF11" i="18"/>
  <c r="CE11" i="18"/>
  <c r="CD11" i="18"/>
  <c r="CC11" i="18"/>
  <c r="CB11" i="18"/>
  <c r="CA11" i="18"/>
  <c r="BZ11" i="18"/>
  <c r="BY11" i="18"/>
  <c r="BX11" i="18"/>
  <c r="BW11" i="18"/>
  <c r="BV11" i="18"/>
  <c r="BU11" i="18"/>
  <c r="BT11" i="18"/>
  <c r="BS11" i="18"/>
  <c r="BR11" i="18"/>
  <c r="BQ11" i="18"/>
  <c r="BP11" i="18"/>
  <c r="BO11" i="18"/>
  <c r="BN11" i="18"/>
  <c r="BM11" i="18"/>
  <c r="BL11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J11" i="18"/>
  <c r="AI11" i="18"/>
  <c r="R11" i="18"/>
  <c r="Q11" i="18"/>
  <c r="P11" i="18"/>
  <c r="O11" i="18"/>
  <c r="M11" i="18"/>
  <c r="K11" i="18"/>
  <c r="J11" i="18"/>
  <c r="I11" i="18"/>
  <c r="D11" i="18"/>
  <c r="DE10" i="18"/>
  <c r="DD10" i="18"/>
  <c r="DC10" i="18"/>
  <c r="DB10" i="18"/>
  <c r="DA10" i="18"/>
  <c r="CZ10" i="18"/>
  <c r="CY10" i="18"/>
  <c r="CX10" i="18"/>
  <c r="CW10" i="18"/>
  <c r="CV10" i="18"/>
  <c r="CU10" i="18"/>
  <c r="CT10" i="18"/>
  <c r="CS10" i="18"/>
  <c r="CR10" i="18"/>
  <c r="CQ10" i="18"/>
  <c r="AG10" i="18" s="1"/>
  <c r="CP10" i="18"/>
  <c r="CO10" i="18"/>
  <c r="CN10" i="18"/>
  <c r="CM10" i="18"/>
  <c r="CL10" i="18"/>
  <c r="CK10" i="18"/>
  <c r="CJ10" i="18"/>
  <c r="CI10" i="18"/>
  <c r="CH10" i="18"/>
  <c r="CG10" i="18"/>
  <c r="CF10" i="18"/>
  <c r="CE10" i="18"/>
  <c r="CD10" i="18"/>
  <c r="CC10" i="18"/>
  <c r="CB10" i="18"/>
  <c r="CA10" i="18"/>
  <c r="BZ10" i="18"/>
  <c r="BY10" i="18"/>
  <c r="BX10" i="18"/>
  <c r="BW10" i="18"/>
  <c r="BV10" i="18"/>
  <c r="BU10" i="18"/>
  <c r="BT10" i="18"/>
  <c r="BS10" i="18"/>
  <c r="BR10" i="18"/>
  <c r="BQ10" i="18"/>
  <c r="BP10" i="18"/>
  <c r="BO10" i="18"/>
  <c r="BN10" i="18"/>
  <c r="BM10" i="18"/>
  <c r="BL10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H10" i="18"/>
  <c r="R10" i="18"/>
  <c r="Q10" i="18"/>
  <c r="P10" i="18"/>
  <c r="O10" i="18"/>
  <c r="M10" i="18"/>
  <c r="K10" i="18"/>
  <c r="J10" i="18"/>
  <c r="I10" i="18"/>
  <c r="D10" i="18"/>
  <c r="DE9" i="18"/>
  <c r="DD9" i="18"/>
  <c r="DC9" i="18"/>
  <c r="DB9" i="18"/>
  <c r="DA9" i="18"/>
  <c r="CZ9" i="18"/>
  <c r="CY9" i="18"/>
  <c r="CX9" i="18"/>
  <c r="CW9" i="18"/>
  <c r="CV9" i="18"/>
  <c r="CU9" i="18"/>
  <c r="CT9" i="18"/>
  <c r="CS9" i="18"/>
  <c r="CR9" i="18"/>
  <c r="CQ9" i="18"/>
  <c r="AG9" i="18" s="1"/>
  <c r="CP9" i="18"/>
  <c r="CO9" i="18"/>
  <c r="CN9" i="18"/>
  <c r="CM9" i="18"/>
  <c r="CL9" i="18"/>
  <c r="CK9" i="18"/>
  <c r="CJ9" i="18"/>
  <c r="CI9" i="18"/>
  <c r="CH9" i="18"/>
  <c r="CG9" i="18"/>
  <c r="CF9" i="18"/>
  <c r="CE9" i="18"/>
  <c r="CD9" i="18"/>
  <c r="CC9" i="18"/>
  <c r="CB9" i="18"/>
  <c r="CA9" i="18"/>
  <c r="BZ9" i="18"/>
  <c r="BY9" i="18"/>
  <c r="BX9" i="18"/>
  <c r="BW9" i="18"/>
  <c r="BV9" i="18"/>
  <c r="BU9" i="18"/>
  <c r="BT9" i="18"/>
  <c r="BS9" i="18"/>
  <c r="BR9" i="18"/>
  <c r="BQ9" i="18"/>
  <c r="BP9" i="18"/>
  <c r="BO9" i="18"/>
  <c r="BN9" i="18"/>
  <c r="BM9" i="18"/>
  <c r="BL9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F9" i="18"/>
  <c r="AE9" i="18"/>
  <c r="AD9" i="18"/>
  <c r="AC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K9" i="18"/>
  <c r="J9" i="18"/>
  <c r="I9" i="18"/>
  <c r="D9" i="18"/>
  <c r="DE8" i="18"/>
  <c r="DD8" i="18"/>
  <c r="DC8" i="18"/>
  <c r="DB8" i="18"/>
  <c r="DA8" i="18"/>
  <c r="CZ8" i="18"/>
  <c r="CY8" i="18"/>
  <c r="CX8" i="18"/>
  <c r="CW8" i="18"/>
  <c r="CV8" i="18"/>
  <c r="CU8" i="18"/>
  <c r="CT8" i="18"/>
  <c r="CS8" i="18"/>
  <c r="AB8" i="18" s="1"/>
  <c r="CR8" i="18"/>
  <c r="CQ8" i="18"/>
  <c r="AG8" i="18" s="1"/>
  <c r="CP8" i="18"/>
  <c r="CO8" i="18"/>
  <c r="CN8" i="18"/>
  <c r="CM8" i="18"/>
  <c r="CL8" i="18"/>
  <c r="CK8" i="18"/>
  <c r="CJ8" i="18"/>
  <c r="CI8" i="18"/>
  <c r="CH8" i="18"/>
  <c r="CG8" i="18"/>
  <c r="CF8" i="18"/>
  <c r="CE8" i="18"/>
  <c r="CD8" i="18"/>
  <c r="CC8" i="18"/>
  <c r="CB8" i="18"/>
  <c r="CA8" i="18"/>
  <c r="BZ8" i="18"/>
  <c r="BY8" i="18"/>
  <c r="BX8" i="18"/>
  <c r="BW8" i="18"/>
  <c r="BV8" i="18"/>
  <c r="BU8" i="18"/>
  <c r="BT8" i="18"/>
  <c r="BS8" i="18"/>
  <c r="BR8" i="18"/>
  <c r="BQ8" i="18"/>
  <c r="BP8" i="18"/>
  <c r="BO8" i="18"/>
  <c r="BN8" i="18"/>
  <c r="BM8" i="18"/>
  <c r="BL8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F8" i="18"/>
  <c r="AE8" i="18"/>
  <c r="AD8" i="18"/>
  <c r="AC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K8" i="18"/>
  <c r="J8" i="18"/>
  <c r="I8" i="18"/>
  <c r="E8" i="18"/>
  <c r="D8" i="18"/>
  <c r="B8" i="18"/>
  <c r="DE7" i="18"/>
  <c r="DD7" i="18"/>
  <c r="DC7" i="18"/>
  <c r="DB7" i="18"/>
  <c r="DA7" i="18"/>
  <c r="CZ7" i="18"/>
  <c r="CY7" i="18"/>
  <c r="CX7" i="18"/>
  <c r="CW7" i="18"/>
  <c r="CV7" i="18"/>
  <c r="CU7" i="18"/>
  <c r="CT7" i="18"/>
  <c r="CS7" i="18"/>
  <c r="CR7" i="18"/>
  <c r="CQ7" i="18"/>
  <c r="CP7" i="18"/>
  <c r="CO7" i="18"/>
  <c r="CN7" i="18"/>
  <c r="CM7" i="18"/>
  <c r="CL7" i="18"/>
  <c r="CK7" i="18"/>
  <c r="CJ7" i="18"/>
  <c r="CI7" i="18"/>
  <c r="CH7" i="18"/>
  <c r="CG7" i="18"/>
  <c r="CF7" i="18"/>
  <c r="CE7" i="18"/>
  <c r="CD7" i="18"/>
  <c r="CC7" i="18"/>
  <c r="CB7" i="18"/>
  <c r="CA7" i="18"/>
  <c r="BZ7" i="18"/>
  <c r="BY7" i="18"/>
  <c r="BX7" i="18"/>
  <c r="BW7" i="18"/>
  <c r="BV7" i="18"/>
  <c r="BU7" i="18"/>
  <c r="BT7" i="18"/>
  <c r="BS7" i="18"/>
  <c r="BR7" i="18"/>
  <c r="BQ7" i="18"/>
  <c r="BP7" i="18"/>
  <c r="BO7" i="18"/>
  <c r="BN7" i="18"/>
  <c r="BM7" i="18"/>
  <c r="BL7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K7" i="18"/>
  <c r="J7" i="18"/>
  <c r="I7" i="18"/>
  <c r="E7" i="18"/>
  <c r="D7" i="18"/>
  <c r="DE6" i="18"/>
  <c r="DD6" i="18"/>
  <c r="DC6" i="18"/>
  <c r="DB6" i="18"/>
  <c r="DA6" i="18"/>
  <c r="CZ6" i="18"/>
  <c r="CY6" i="18"/>
  <c r="CX6" i="18"/>
  <c r="CW6" i="18"/>
  <c r="CV6" i="18"/>
  <c r="CU6" i="18"/>
  <c r="CT6" i="18"/>
  <c r="CS6" i="18"/>
  <c r="CR6" i="18"/>
  <c r="CQ6" i="18"/>
  <c r="AG6" i="18" s="1"/>
  <c r="CP6" i="18"/>
  <c r="CO6" i="18"/>
  <c r="CN6" i="18"/>
  <c r="CM6" i="18"/>
  <c r="CL6" i="18"/>
  <c r="CK6" i="18"/>
  <c r="CJ6" i="18"/>
  <c r="CI6" i="18"/>
  <c r="CH6" i="18"/>
  <c r="CG6" i="18"/>
  <c r="CF6" i="18"/>
  <c r="CE6" i="18"/>
  <c r="CD6" i="18"/>
  <c r="CC6" i="18"/>
  <c r="CB6" i="18"/>
  <c r="CA6" i="18"/>
  <c r="BZ6" i="18"/>
  <c r="BY6" i="18"/>
  <c r="BX6" i="18"/>
  <c r="BW6" i="18"/>
  <c r="BV6" i="18"/>
  <c r="BU6" i="18"/>
  <c r="BT6" i="18"/>
  <c r="BS6" i="18"/>
  <c r="BR6" i="18"/>
  <c r="BQ6" i="18"/>
  <c r="BP6" i="18"/>
  <c r="BO6" i="18"/>
  <c r="BN6" i="18"/>
  <c r="BM6" i="18"/>
  <c r="BL6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F6" i="18"/>
  <c r="AE6" i="18"/>
  <c r="AD6" i="18"/>
  <c r="AC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K6" i="18"/>
  <c r="J6" i="18"/>
  <c r="I6" i="18"/>
  <c r="E6" i="18"/>
  <c r="D6" i="18"/>
  <c r="B6" i="18"/>
  <c r="DE5" i="18"/>
  <c r="DD5" i="18"/>
  <c r="DC5" i="18"/>
  <c r="DB5" i="18"/>
  <c r="DA5" i="18"/>
  <c r="CZ5" i="18"/>
  <c r="CY5" i="18"/>
  <c r="CX5" i="18"/>
  <c r="CW5" i="18"/>
  <c r="CV5" i="18"/>
  <c r="CU5" i="18"/>
  <c r="CT5" i="18"/>
  <c r="CS5" i="18"/>
  <c r="CR5" i="18"/>
  <c r="CQ5" i="18"/>
  <c r="AG5" i="18" s="1"/>
  <c r="CP5" i="18"/>
  <c r="CO5" i="18"/>
  <c r="CN5" i="18"/>
  <c r="CM5" i="18"/>
  <c r="CL5" i="18"/>
  <c r="CK5" i="18"/>
  <c r="CJ5" i="18"/>
  <c r="CI5" i="18"/>
  <c r="CH5" i="18"/>
  <c r="CG5" i="18"/>
  <c r="CF5" i="18"/>
  <c r="CE5" i="18"/>
  <c r="CD5" i="18"/>
  <c r="CC5" i="18"/>
  <c r="CB5" i="18"/>
  <c r="CA5" i="18"/>
  <c r="BZ5" i="18"/>
  <c r="BY5" i="18"/>
  <c r="BX5" i="18"/>
  <c r="BW5" i="18"/>
  <c r="BV5" i="18"/>
  <c r="BU5" i="18"/>
  <c r="BT5" i="18"/>
  <c r="BS5" i="18"/>
  <c r="BR5" i="18"/>
  <c r="BQ5" i="18"/>
  <c r="BP5" i="18"/>
  <c r="BO5" i="18"/>
  <c r="BN5" i="18"/>
  <c r="BM5" i="18"/>
  <c r="BL5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F5" i="18"/>
  <c r="AE5" i="18"/>
  <c r="AD5" i="18"/>
  <c r="AC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K5" i="18"/>
  <c r="J5" i="18"/>
  <c r="I5" i="18"/>
  <c r="E5" i="18"/>
  <c r="D5" i="18"/>
  <c r="DE4" i="18"/>
  <c r="DD4" i="18"/>
  <c r="DC4" i="18"/>
  <c r="DB4" i="18"/>
  <c r="DA4" i="18"/>
  <c r="CZ4" i="18"/>
  <c r="CY4" i="18"/>
  <c r="CX4" i="18"/>
  <c r="CW4" i="18"/>
  <c r="CV4" i="18"/>
  <c r="CU4" i="18"/>
  <c r="CT4" i="18"/>
  <c r="CS4" i="18"/>
  <c r="AB4" i="18" s="1"/>
  <c r="CR4" i="18"/>
  <c r="CQ4" i="18"/>
  <c r="AG4" i="18" s="1"/>
  <c r="CP4" i="18"/>
  <c r="CO4" i="18"/>
  <c r="CN4" i="18"/>
  <c r="CM4" i="18"/>
  <c r="CL4" i="18"/>
  <c r="CK4" i="18"/>
  <c r="CJ4" i="18"/>
  <c r="CI4" i="18"/>
  <c r="CH4" i="18"/>
  <c r="CG4" i="18"/>
  <c r="CF4" i="18"/>
  <c r="CE4" i="18"/>
  <c r="CD4" i="18"/>
  <c r="CC4" i="18"/>
  <c r="CB4" i="18"/>
  <c r="CA4" i="18"/>
  <c r="BZ4" i="18"/>
  <c r="BY4" i="18"/>
  <c r="BX4" i="18"/>
  <c r="BW4" i="18"/>
  <c r="BV4" i="18"/>
  <c r="BU4" i="18"/>
  <c r="BT4" i="18"/>
  <c r="BS4" i="18"/>
  <c r="BR4" i="18"/>
  <c r="BQ4" i="18"/>
  <c r="BP4" i="18"/>
  <c r="BO4" i="18"/>
  <c r="BN4" i="18"/>
  <c r="BM4" i="18"/>
  <c r="BL4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F4" i="18"/>
  <c r="AE4" i="18"/>
  <c r="AD4" i="18"/>
  <c r="AC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K4" i="18"/>
  <c r="J4" i="18"/>
  <c r="I4" i="18"/>
  <c r="E4" i="18"/>
  <c r="D4" i="18"/>
  <c r="DE3" i="18"/>
  <c r="DD3" i="18"/>
  <c r="DC3" i="18"/>
  <c r="DB3" i="18"/>
  <c r="DA3" i="18"/>
  <c r="CZ3" i="18"/>
  <c r="CY3" i="18"/>
  <c r="CX3" i="18"/>
  <c r="CW3" i="18"/>
  <c r="CV3" i="18"/>
  <c r="CU3" i="18"/>
  <c r="CT3" i="18"/>
  <c r="CS3" i="18"/>
  <c r="CR3" i="18"/>
  <c r="CQ3" i="18"/>
  <c r="AG3" i="18" s="1"/>
  <c r="CP3" i="18"/>
  <c r="CO3" i="18"/>
  <c r="CN3" i="18"/>
  <c r="CM3" i="18"/>
  <c r="CL3" i="18"/>
  <c r="CK3" i="18"/>
  <c r="CJ3" i="18"/>
  <c r="CI3" i="18"/>
  <c r="CH3" i="18"/>
  <c r="CG3" i="18"/>
  <c r="CF3" i="18"/>
  <c r="CE3" i="18"/>
  <c r="CD3" i="18"/>
  <c r="CC3" i="18"/>
  <c r="CB3" i="18"/>
  <c r="CA3" i="18"/>
  <c r="BZ3" i="18"/>
  <c r="BY3" i="18"/>
  <c r="BX3" i="18"/>
  <c r="BW3" i="18"/>
  <c r="BV3" i="18"/>
  <c r="BU3" i="18"/>
  <c r="BT3" i="18"/>
  <c r="BS3" i="18"/>
  <c r="BR3" i="18"/>
  <c r="BQ3" i="18"/>
  <c r="BP3" i="18"/>
  <c r="BO3" i="18"/>
  <c r="BN3" i="18"/>
  <c r="BM3" i="18"/>
  <c r="BL3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K3" i="18"/>
  <c r="J3" i="18"/>
  <c r="I3" i="18"/>
  <c r="E3" i="18"/>
  <c r="D3" i="18"/>
  <c r="B3" i="18"/>
  <c r="AI121" i="2"/>
  <c r="AF131" i="2"/>
  <c r="AE131" i="2"/>
  <c r="AD121" i="2"/>
  <c r="AC121" i="2"/>
  <c r="AB121" i="2"/>
  <c r="AR86" i="2"/>
  <c r="AP62" i="2"/>
  <c r="AI101" i="2"/>
  <c r="AH86" i="2"/>
  <c r="AG86" i="2"/>
  <c r="AF86" i="2"/>
  <c r="AE86" i="2"/>
  <c r="X86" i="2"/>
  <c r="V86" i="2"/>
  <c r="U62" i="2"/>
  <c r="N86" i="2"/>
  <c r="L86" i="2"/>
  <c r="AR65" i="2"/>
  <c r="AP65" i="2"/>
  <c r="AI108" i="2"/>
  <c r="AH120" i="2"/>
  <c r="AG65" i="2"/>
  <c r="AF65" i="2"/>
  <c r="AE120" i="2"/>
  <c r="AD65" i="2"/>
  <c r="AC108" i="2"/>
  <c r="AB65" i="2"/>
  <c r="X120" i="2"/>
  <c r="U65" i="2"/>
  <c r="N65" i="2"/>
  <c r="L120" i="2"/>
  <c r="AR31" i="2"/>
  <c r="AP31" i="2"/>
  <c r="AI24" i="2"/>
  <c r="AH31" i="2"/>
  <c r="AG31" i="2"/>
  <c r="AF31" i="2"/>
  <c r="AE31" i="2"/>
  <c r="AD24" i="2"/>
  <c r="AC24" i="2"/>
  <c r="AB24" i="2"/>
  <c r="X31" i="2"/>
  <c r="W31" i="2"/>
  <c r="U31" i="2"/>
  <c r="N31" i="2"/>
  <c r="L31" i="2"/>
  <c r="AR202" i="2"/>
  <c r="AO202" i="2"/>
  <c r="AQ202" i="2"/>
  <c r="AI202" i="2"/>
  <c r="AG202" i="2"/>
  <c r="AF202" i="2"/>
  <c r="AP202" i="2"/>
  <c r="AC202" i="2"/>
  <c r="W202" i="2"/>
  <c r="T202" i="2"/>
  <c r="N202" i="2"/>
  <c r="L202" i="2"/>
  <c r="AR192" i="2"/>
  <c r="AQ192" i="2"/>
  <c r="AI192" i="2"/>
  <c r="AG192" i="2"/>
  <c r="AF192" i="2"/>
  <c r="AE192" i="2"/>
  <c r="AP192" i="2"/>
  <c r="AC192" i="2"/>
  <c r="AB192" i="2"/>
  <c r="W192" i="2"/>
  <c r="V192" i="2"/>
  <c r="U192" i="2"/>
  <c r="N192" i="2"/>
  <c r="L192" i="2"/>
  <c r="AR189" i="2"/>
  <c r="AQ189" i="2"/>
  <c r="AI189" i="2"/>
  <c r="AG189" i="2"/>
  <c r="AF189" i="2"/>
  <c r="AE189" i="2"/>
  <c r="AO189" i="2"/>
  <c r="AN189" i="2"/>
  <c r="X189" i="2"/>
  <c r="T189" i="2"/>
  <c r="N189" i="2"/>
  <c r="L189" i="2"/>
  <c r="AR187" i="2"/>
  <c r="AN187" i="2"/>
  <c r="AQ187" i="2"/>
  <c r="AI187" i="2"/>
  <c r="AG187" i="2"/>
  <c r="AF187" i="2"/>
  <c r="AE187" i="2"/>
  <c r="AC187" i="2"/>
  <c r="X187" i="2"/>
  <c r="W187" i="2"/>
  <c r="N187" i="2"/>
  <c r="AR184" i="2"/>
  <c r="AP184" i="2"/>
  <c r="AI184" i="2"/>
  <c r="AO184" i="2"/>
  <c r="AN184" i="2"/>
  <c r="X184" i="2"/>
  <c r="W184" i="2"/>
  <c r="V184" i="2"/>
  <c r="U184" i="2"/>
  <c r="AM184" i="2"/>
  <c r="N184" i="2"/>
  <c r="L184" i="2"/>
  <c r="AR181" i="2"/>
  <c r="AE181" i="2"/>
  <c r="X181" i="2"/>
  <c r="T181" i="2"/>
  <c r="L181" i="2"/>
  <c r="AQ142" i="18"/>
  <c r="AI142" i="18"/>
  <c r="AH142" i="18"/>
  <c r="AF142" i="18"/>
  <c r="AF175" i="2"/>
  <c r="X175" i="2"/>
  <c r="V142" i="18"/>
  <c r="U142" i="18"/>
  <c r="T142" i="18"/>
  <c r="T175" i="2"/>
  <c r="N142" i="18"/>
  <c r="AQ130" i="18"/>
  <c r="AI159" i="2"/>
  <c r="AF130" i="18"/>
  <c r="AE130" i="18"/>
  <c r="AD130" i="18"/>
  <c r="AC130" i="18"/>
  <c r="AN159" i="2"/>
  <c r="X159" i="2"/>
  <c r="V159" i="2"/>
  <c r="N159" i="2"/>
  <c r="AQ126" i="18"/>
  <c r="AI126" i="18"/>
  <c r="AH126" i="18"/>
  <c r="AF126" i="18"/>
  <c r="AE126" i="18"/>
  <c r="AD126" i="18"/>
  <c r="X155" i="2"/>
  <c r="V126" i="18"/>
  <c r="U126" i="18"/>
  <c r="T126" i="18"/>
  <c r="T155" i="2"/>
  <c r="AH125" i="18"/>
  <c r="AG154" i="2"/>
  <c r="AF154" i="2"/>
  <c r="AE154" i="2"/>
  <c r="AO125" i="18"/>
  <c r="AB125" i="18"/>
  <c r="W125" i="18"/>
  <c r="L154" i="2"/>
  <c r="AQ113" i="18"/>
  <c r="AD113" i="18"/>
  <c r="AM113" i="18"/>
  <c r="T140" i="2"/>
  <c r="AF138" i="2"/>
  <c r="AD111" i="18"/>
  <c r="AD138" i="2"/>
  <c r="AB111" i="18"/>
  <c r="U111" i="18"/>
  <c r="T111" i="18"/>
  <c r="N111" i="18"/>
  <c r="AF93" i="18"/>
  <c r="AE93" i="18"/>
  <c r="AD93" i="18"/>
  <c r="AC93" i="18"/>
  <c r="AB93" i="18"/>
  <c r="AA93" i="18"/>
  <c r="X114" i="2"/>
  <c r="AJ98" i="2"/>
  <c r="AB82" i="18"/>
  <c r="AM82" i="18"/>
  <c r="V82" i="18"/>
  <c r="AQ97" i="2"/>
  <c r="AH81" i="18"/>
  <c r="AF81" i="18"/>
  <c r="AE81" i="18"/>
  <c r="AC97" i="2"/>
  <c r="S81" i="18"/>
  <c r="N81" i="18"/>
  <c r="L98" i="2"/>
  <c r="AQ72" i="18"/>
  <c r="AH72" i="18"/>
  <c r="AF96" i="2"/>
  <c r="AE96" i="2"/>
  <c r="AC72" i="18"/>
  <c r="AB72" i="18"/>
  <c r="V72" i="18"/>
  <c r="U96" i="2"/>
  <c r="T96" i="2"/>
  <c r="AO83" i="18"/>
  <c r="AI83" i="18"/>
  <c r="AH83" i="18"/>
  <c r="AF83" i="18"/>
  <c r="AE83" i="18"/>
  <c r="AD83" i="18"/>
  <c r="W83" i="18"/>
  <c r="V83" i="18"/>
  <c r="U83" i="18"/>
  <c r="U113" i="2"/>
  <c r="AL83" i="18"/>
  <c r="N83" i="18"/>
  <c r="L113" i="2"/>
  <c r="AQ71" i="18"/>
  <c r="AE71" i="18"/>
  <c r="AD71" i="18"/>
  <c r="AP87" i="2"/>
  <c r="AM71" i="18"/>
  <c r="W71" i="18"/>
  <c r="V71" i="18"/>
  <c r="N71" i="18"/>
  <c r="L87" i="2"/>
  <c r="W35" i="2"/>
  <c r="AI47" i="18"/>
  <c r="AE35" i="2"/>
  <c r="U47" i="18"/>
  <c r="T52" i="18"/>
  <c r="T35" i="2"/>
  <c r="N47" i="18"/>
  <c r="AF47" i="18"/>
  <c r="AE47" i="18"/>
  <c r="AD47" i="18"/>
  <c r="AC55" i="2"/>
  <c r="AB55" i="2"/>
  <c r="V52" i="18"/>
  <c r="AR25" i="2"/>
  <c r="AI22" i="18"/>
  <c r="AD22" i="18"/>
  <c r="AC22" i="18"/>
  <c r="AO25" i="2"/>
  <c r="AN25" i="2"/>
  <c r="U22" i="18"/>
  <c r="U25" i="2"/>
  <c r="S22" i="18"/>
  <c r="L25" i="2"/>
  <c r="AR14" i="2"/>
  <c r="AJ14" i="2"/>
  <c r="AH13" i="18"/>
  <c r="AF13" i="18"/>
  <c r="AD14" i="2"/>
  <c r="U13" i="18"/>
  <c r="T13" i="18"/>
  <c r="S13" i="18"/>
  <c r="N14" i="2"/>
  <c r="L14" i="2"/>
  <c r="AH11" i="18"/>
  <c r="W11" i="18"/>
  <c r="V11" i="18"/>
  <c r="U11" i="18"/>
  <c r="U10" i="2"/>
  <c r="L10" i="2"/>
  <c r="AQ10" i="18"/>
  <c r="AI10" i="18"/>
  <c r="AF10" i="18"/>
  <c r="AE10" i="18"/>
  <c r="AD10" i="18"/>
  <c r="AO9" i="2"/>
  <c r="AN9" i="2"/>
  <c r="X9" i="2"/>
  <c r="V10" i="18"/>
  <c r="U10" i="18"/>
  <c r="T10" i="18"/>
  <c r="S10" i="18"/>
  <c r="N10" i="18"/>
  <c r="L150" i="18"/>
  <c r="L34" i="2"/>
  <c r="Q34" i="13"/>
  <c r="O34" i="13"/>
  <c r="M34" i="13"/>
  <c r="Q33" i="13"/>
  <c r="P33" i="13"/>
  <c r="O33" i="13"/>
  <c r="N33" i="13"/>
  <c r="M33" i="13"/>
  <c r="L33" i="13"/>
  <c r="Q32" i="13"/>
  <c r="P32" i="13"/>
  <c r="O32" i="13"/>
  <c r="N32" i="13"/>
  <c r="M32" i="13"/>
  <c r="L32" i="13"/>
  <c r="Q31" i="13"/>
  <c r="P31" i="13"/>
  <c r="O31" i="13"/>
  <c r="N31" i="13"/>
  <c r="M31" i="13"/>
  <c r="L31" i="13"/>
  <c r="Q30" i="13"/>
  <c r="P30" i="13"/>
  <c r="O30" i="13"/>
  <c r="N30" i="13"/>
  <c r="M30" i="13"/>
  <c r="L30" i="13"/>
  <c r="Q29" i="13"/>
  <c r="P29" i="13"/>
  <c r="O29" i="13"/>
  <c r="N29" i="13"/>
  <c r="M29" i="13"/>
  <c r="L29" i="13"/>
  <c r="Q28" i="13"/>
  <c r="P28" i="13"/>
  <c r="O28" i="13"/>
  <c r="N28" i="13"/>
  <c r="M28" i="13"/>
  <c r="L28" i="13"/>
  <c r="Q27" i="13"/>
  <c r="P27" i="13"/>
  <c r="O27" i="13"/>
  <c r="N27" i="13"/>
  <c r="M27" i="13"/>
  <c r="L27" i="13"/>
  <c r="Q26" i="13"/>
  <c r="P26" i="13"/>
  <c r="O26" i="13"/>
  <c r="N26" i="13"/>
  <c r="M26" i="13"/>
  <c r="L26" i="13"/>
  <c r="Q25" i="13"/>
  <c r="P25" i="13"/>
  <c r="O25" i="13"/>
  <c r="N25" i="13"/>
  <c r="M25" i="13"/>
  <c r="L25" i="13"/>
  <c r="Q24" i="13"/>
  <c r="P24" i="13"/>
  <c r="O24" i="13"/>
  <c r="N24" i="13"/>
  <c r="M24" i="13"/>
  <c r="L24" i="13"/>
  <c r="Q23" i="13"/>
  <c r="P23" i="13"/>
  <c r="O23" i="13"/>
  <c r="N23" i="13"/>
  <c r="M23" i="13"/>
  <c r="L23" i="13"/>
  <c r="Q22" i="13"/>
  <c r="P22" i="13"/>
  <c r="O22" i="13"/>
  <c r="N22" i="13"/>
  <c r="M22" i="13"/>
  <c r="L22" i="13"/>
  <c r="K2" i="13"/>
  <c r="K3" i="13" s="1"/>
  <c r="J2" i="13"/>
  <c r="I2" i="13"/>
  <c r="L161" i="2"/>
  <c r="L88" i="18"/>
  <c r="L50" i="2"/>
  <c r="L36" i="18"/>
  <c r="L146" i="2"/>
  <c r="L69" i="18"/>
  <c r="L37" i="2"/>
  <c r="L107" i="18"/>
  <c r="L100" i="2"/>
  <c r="L44" i="18"/>
  <c r="L212" i="2"/>
  <c r="L197" i="2"/>
  <c r="AM84" i="18"/>
  <c r="N18" i="4"/>
  <c r="AC8" i="4"/>
  <c r="Q57" i="5"/>
  <c r="Q52" i="5"/>
  <c r="Q47" i="5"/>
  <c r="J15" i="5" s="1"/>
  <c r="Q42" i="5"/>
  <c r="Q37" i="5"/>
  <c r="J3" i="5" s="1"/>
  <c r="Q32" i="5"/>
  <c r="J7" i="5" s="1"/>
  <c r="F28" i="5"/>
  <c r="Q27" i="5"/>
  <c r="F27" i="5"/>
  <c r="J24" i="5"/>
  <c r="F24" i="5"/>
  <c r="Q23" i="5"/>
  <c r="J23" i="5"/>
  <c r="F23" i="5"/>
  <c r="J20" i="5"/>
  <c r="F20" i="5"/>
  <c r="Q19" i="5"/>
  <c r="F19" i="5" s="1"/>
  <c r="J19" i="5"/>
  <c r="J16" i="5"/>
  <c r="F16" i="5"/>
  <c r="Q15" i="5"/>
  <c r="F15" i="5" s="1"/>
  <c r="J12" i="5"/>
  <c r="F12" i="5"/>
  <c r="Q11" i="5"/>
  <c r="J11" i="5"/>
  <c r="F11" i="5"/>
  <c r="J8" i="5"/>
  <c r="F8" i="5"/>
  <c r="Q7" i="5"/>
  <c r="F7" i="5"/>
  <c r="J4" i="5"/>
  <c r="F4" i="5"/>
  <c r="Q3" i="5"/>
  <c r="F3" i="5" s="1"/>
  <c r="AC132" i="4"/>
  <c r="AA132" i="4"/>
  <c r="Z132" i="4"/>
  <c r="Y132" i="4"/>
  <c r="X132" i="4"/>
  <c r="W132" i="4"/>
  <c r="V132" i="4"/>
  <c r="R132" i="4"/>
  <c r="Q132" i="4"/>
  <c r="O132" i="4"/>
  <c r="N132" i="4"/>
  <c r="M132" i="4"/>
  <c r="L132" i="4"/>
  <c r="K132" i="4"/>
  <c r="J132" i="4"/>
  <c r="I132" i="4"/>
  <c r="H132" i="4"/>
  <c r="G132" i="4"/>
  <c r="F132" i="4"/>
  <c r="A132" i="4" s="1"/>
  <c r="AD131" i="4"/>
  <c r="AC131" i="4"/>
  <c r="AB131" i="4"/>
  <c r="AA131" i="4"/>
  <c r="Z131" i="4"/>
  <c r="X131" i="4"/>
  <c r="W131" i="4"/>
  <c r="V131" i="4"/>
  <c r="R131" i="4"/>
  <c r="Q131" i="4"/>
  <c r="P131" i="4"/>
  <c r="O131" i="4"/>
  <c r="N131" i="4"/>
  <c r="M131" i="4"/>
  <c r="L131" i="4"/>
  <c r="K131" i="4"/>
  <c r="J131" i="4"/>
  <c r="H131" i="4"/>
  <c r="G131" i="4"/>
  <c r="F131" i="4"/>
  <c r="A131" i="4" s="1"/>
  <c r="AD130" i="4"/>
  <c r="AC130" i="4"/>
  <c r="AB130" i="4"/>
  <c r="AA130" i="4"/>
  <c r="Z130" i="4"/>
  <c r="Y130" i="4"/>
  <c r="X130" i="4"/>
  <c r="W130" i="4"/>
  <c r="V130" i="4"/>
  <c r="U130" i="4"/>
  <c r="AF130" i="4" s="1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A130" i="4" s="1"/>
  <c r="AD129" i="4"/>
  <c r="AC129" i="4"/>
  <c r="AB129" i="4"/>
  <c r="AA129" i="4"/>
  <c r="Z129" i="4"/>
  <c r="Y129" i="4"/>
  <c r="X129" i="4"/>
  <c r="W129" i="4"/>
  <c r="V129" i="4"/>
  <c r="U129" i="4"/>
  <c r="AF129" i="4" s="1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A129" i="4" s="1"/>
  <c r="AD128" i="4"/>
  <c r="AC128" i="4"/>
  <c r="AB128" i="4"/>
  <c r="AA128" i="4"/>
  <c r="Z128" i="4"/>
  <c r="Y128" i="4"/>
  <c r="X128" i="4"/>
  <c r="W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A128" i="4"/>
  <c r="AB127" i="4"/>
  <c r="AA127" i="4"/>
  <c r="Z127" i="4"/>
  <c r="Y127" i="4"/>
  <c r="X127" i="4"/>
  <c r="W127" i="4"/>
  <c r="V127" i="4"/>
  <c r="R127" i="4"/>
  <c r="P127" i="4"/>
  <c r="O127" i="4"/>
  <c r="N127" i="4"/>
  <c r="M127" i="4"/>
  <c r="L127" i="4"/>
  <c r="K127" i="4"/>
  <c r="J127" i="4"/>
  <c r="I127" i="4"/>
  <c r="H127" i="4"/>
  <c r="G127" i="4"/>
  <c r="F127" i="4"/>
  <c r="A127" i="4" s="1"/>
  <c r="AC126" i="4"/>
  <c r="AB126" i="4"/>
  <c r="AA126" i="4"/>
  <c r="Z126" i="4"/>
  <c r="Y126" i="4"/>
  <c r="X126" i="4"/>
  <c r="W126" i="4"/>
  <c r="V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A126" i="4" s="1"/>
  <c r="AD125" i="4"/>
  <c r="AC125" i="4"/>
  <c r="AB125" i="4"/>
  <c r="AA125" i="4"/>
  <c r="Z125" i="4"/>
  <c r="Y125" i="4"/>
  <c r="X125" i="4"/>
  <c r="W125" i="4"/>
  <c r="V125" i="4"/>
  <c r="U125" i="4"/>
  <c r="AF125" i="4" s="1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A125" i="4" s="1"/>
  <c r="AD124" i="4"/>
  <c r="AC124" i="4"/>
  <c r="AB124" i="4"/>
  <c r="AA124" i="4"/>
  <c r="Z124" i="4"/>
  <c r="Y124" i="4"/>
  <c r="X124" i="4"/>
  <c r="W124" i="4"/>
  <c r="V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A124" i="4"/>
  <c r="AC123" i="4"/>
  <c r="AB123" i="4"/>
  <c r="AA123" i="4"/>
  <c r="Z123" i="4"/>
  <c r="Y123" i="4"/>
  <c r="X123" i="4"/>
  <c r="W123" i="4"/>
  <c r="V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A123" i="4"/>
  <c r="AC122" i="4"/>
  <c r="AA122" i="4"/>
  <c r="Z122" i="4"/>
  <c r="Y122" i="4"/>
  <c r="X122" i="4"/>
  <c r="W122" i="4"/>
  <c r="V122" i="4"/>
  <c r="R122" i="4"/>
  <c r="Q122" i="4"/>
  <c r="O122" i="4"/>
  <c r="N122" i="4"/>
  <c r="M122" i="4"/>
  <c r="L122" i="4"/>
  <c r="K122" i="4"/>
  <c r="J122" i="4"/>
  <c r="H122" i="4"/>
  <c r="G122" i="4"/>
  <c r="F122" i="4"/>
  <c r="A122" i="4" s="1"/>
  <c r="AC121" i="4"/>
  <c r="AB121" i="4"/>
  <c r="AA121" i="4"/>
  <c r="Z121" i="4"/>
  <c r="Y121" i="4"/>
  <c r="X121" i="4"/>
  <c r="V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A121" i="4"/>
  <c r="AD120" i="4"/>
  <c r="AC120" i="4"/>
  <c r="AB120" i="4"/>
  <c r="AA120" i="4"/>
  <c r="Z120" i="4"/>
  <c r="Y120" i="4"/>
  <c r="X120" i="4"/>
  <c r="W120" i="4"/>
  <c r="V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A120" i="4"/>
  <c r="AC119" i="4"/>
  <c r="AB119" i="4"/>
  <c r="AA119" i="4"/>
  <c r="Z119" i="4"/>
  <c r="Y119" i="4"/>
  <c r="X119" i="4"/>
  <c r="W119" i="4"/>
  <c r="V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A119" i="4" s="1"/>
  <c r="AD118" i="4"/>
  <c r="AC118" i="4"/>
  <c r="AB118" i="4"/>
  <c r="AA118" i="4"/>
  <c r="Z118" i="4"/>
  <c r="Y118" i="4"/>
  <c r="X118" i="4"/>
  <c r="W118" i="4"/>
  <c r="V118" i="4"/>
  <c r="Q118" i="4"/>
  <c r="P118" i="4"/>
  <c r="N118" i="4"/>
  <c r="M118" i="4"/>
  <c r="L118" i="4"/>
  <c r="K118" i="4"/>
  <c r="J118" i="4"/>
  <c r="I118" i="4"/>
  <c r="H118" i="4"/>
  <c r="G118" i="4"/>
  <c r="F118" i="4"/>
  <c r="A118" i="4"/>
  <c r="AD117" i="4"/>
  <c r="AC117" i="4"/>
  <c r="AB117" i="4"/>
  <c r="AA117" i="4"/>
  <c r="Z117" i="4"/>
  <c r="Y117" i="4"/>
  <c r="X117" i="4"/>
  <c r="W117" i="4"/>
  <c r="V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A117" i="4" s="1"/>
  <c r="AD116" i="4"/>
  <c r="AC116" i="4"/>
  <c r="AB116" i="4"/>
  <c r="AA116" i="4"/>
  <c r="Z116" i="4"/>
  <c r="Y116" i="4"/>
  <c r="X116" i="4"/>
  <c r="W116" i="4"/>
  <c r="V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A116" i="4" s="1"/>
  <c r="AC115" i="4"/>
  <c r="AB115" i="4"/>
  <c r="AA115" i="4"/>
  <c r="Y115" i="4"/>
  <c r="X115" i="4"/>
  <c r="W115" i="4"/>
  <c r="V115" i="4"/>
  <c r="P115" i="4"/>
  <c r="O115" i="4"/>
  <c r="N115" i="4"/>
  <c r="M115" i="4"/>
  <c r="L115" i="4"/>
  <c r="K115" i="4"/>
  <c r="J115" i="4"/>
  <c r="I115" i="4"/>
  <c r="H115" i="4"/>
  <c r="G115" i="4"/>
  <c r="F115" i="4"/>
  <c r="A115" i="4"/>
  <c r="AC114" i="4"/>
  <c r="AB114" i="4"/>
  <c r="AA114" i="4"/>
  <c r="Z114" i="4"/>
  <c r="Y114" i="4"/>
  <c r="X114" i="4"/>
  <c r="W114" i="4"/>
  <c r="V114" i="4"/>
  <c r="U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A114" i="4" s="1"/>
  <c r="AC113" i="4"/>
  <c r="AB113" i="4"/>
  <c r="AA113" i="4"/>
  <c r="Z113" i="4"/>
  <c r="Y113" i="4"/>
  <c r="X113" i="4"/>
  <c r="W113" i="4"/>
  <c r="V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A113" i="4"/>
  <c r="AD112" i="4"/>
  <c r="AC112" i="4"/>
  <c r="AB112" i="4"/>
  <c r="AA112" i="4"/>
  <c r="Z112" i="4"/>
  <c r="Y112" i="4"/>
  <c r="X112" i="4"/>
  <c r="W112" i="4"/>
  <c r="V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A112" i="4" s="1"/>
  <c r="AD111" i="4"/>
  <c r="AC111" i="4"/>
  <c r="AB111" i="4"/>
  <c r="AA111" i="4"/>
  <c r="Z111" i="4"/>
  <c r="Y111" i="4"/>
  <c r="X111" i="4"/>
  <c r="W111" i="4"/>
  <c r="V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A111" i="4" s="1"/>
  <c r="AC110" i="4"/>
  <c r="AB110" i="4"/>
  <c r="AA110" i="4"/>
  <c r="Z110" i="4"/>
  <c r="Y110" i="4"/>
  <c r="X110" i="4"/>
  <c r="W110" i="4"/>
  <c r="V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A110" i="4" s="1"/>
  <c r="AD109" i="4"/>
  <c r="AC109" i="4"/>
  <c r="AB109" i="4"/>
  <c r="AA109" i="4"/>
  <c r="Z109" i="4"/>
  <c r="Y109" i="4"/>
  <c r="X109" i="4"/>
  <c r="W109" i="4"/>
  <c r="V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A109" i="4" s="1"/>
  <c r="AC108" i="4"/>
  <c r="AB108" i="4"/>
  <c r="AA108" i="4"/>
  <c r="Z108" i="4"/>
  <c r="Y108" i="4"/>
  <c r="X108" i="4"/>
  <c r="W108" i="4"/>
  <c r="V108" i="4"/>
  <c r="U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A108" i="4"/>
  <c r="AD107" i="4"/>
  <c r="AC107" i="4"/>
  <c r="AB107" i="4"/>
  <c r="AA107" i="4"/>
  <c r="Z107" i="4"/>
  <c r="Y107" i="4"/>
  <c r="X107" i="4"/>
  <c r="W107" i="4"/>
  <c r="V107" i="4"/>
  <c r="U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A107" i="4" s="1"/>
  <c r="AC106" i="4"/>
  <c r="AB106" i="4"/>
  <c r="AA106" i="4"/>
  <c r="Z106" i="4"/>
  <c r="Y106" i="4"/>
  <c r="X106" i="4"/>
  <c r="V106" i="4"/>
  <c r="R106" i="4"/>
  <c r="Q106" i="4"/>
  <c r="P106" i="4"/>
  <c r="O106" i="4"/>
  <c r="M106" i="4"/>
  <c r="L106" i="4"/>
  <c r="K106" i="4"/>
  <c r="J106" i="4"/>
  <c r="I106" i="4"/>
  <c r="H106" i="4"/>
  <c r="G106" i="4"/>
  <c r="F106" i="4"/>
  <c r="A106" i="4" s="1"/>
  <c r="AC105" i="4"/>
  <c r="AB105" i="4"/>
  <c r="AA105" i="4"/>
  <c r="Z105" i="4"/>
  <c r="Y105" i="4"/>
  <c r="X105" i="4"/>
  <c r="W105" i="4"/>
  <c r="V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A105" i="4" s="1"/>
  <c r="AD104" i="4"/>
  <c r="AC104" i="4"/>
  <c r="AB104" i="4"/>
  <c r="AA104" i="4"/>
  <c r="Z104" i="4"/>
  <c r="Y104" i="4"/>
  <c r="X104" i="4"/>
  <c r="W104" i="4"/>
  <c r="V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A104" i="4" s="1"/>
  <c r="AD103" i="4"/>
  <c r="AC103" i="4"/>
  <c r="AB103" i="4"/>
  <c r="AA103" i="4"/>
  <c r="Z103" i="4"/>
  <c r="Y103" i="4"/>
  <c r="W103" i="4"/>
  <c r="V103" i="4"/>
  <c r="R103" i="4"/>
  <c r="Q103" i="4"/>
  <c r="O103" i="4"/>
  <c r="N103" i="4"/>
  <c r="M103" i="4"/>
  <c r="L103" i="4"/>
  <c r="K103" i="4"/>
  <c r="J103" i="4"/>
  <c r="I103" i="4"/>
  <c r="H103" i="4"/>
  <c r="G103" i="4"/>
  <c r="F103" i="4"/>
  <c r="A103" i="4" s="1"/>
  <c r="AD102" i="4"/>
  <c r="AC102" i="4"/>
  <c r="AB102" i="4"/>
  <c r="AA102" i="4"/>
  <c r="Z102" i="4"/>
  <c r="Y102" i="4"/>
  <c r="X102" i="4"/>
  <c r="W102" i="4"/>
  <c r="V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A102" i="4" s="1"/>
  <c r="AC101" i="4"/>
  <c r="AB101" i="4"/>
  <c r="AA101" i="4"/>
  <c r="Z101" i="4"/>
  <c r="Y101" i="4"/>
  <c r="X101" i="4"/>
  <c r="W101" i="4"/>
  <c r="V101" i="4"/>
  <c r="Q101" i="4"/>
  <c r="P101" i="4"/>
  <c r="O101" i="4"/>
  <c r="M101" i="4"/>
  <c r="L101" i="4"/>
  <c r="K101" i="4"/>
  <c r="J101" i="4"/>
  <c r="I101" i="4"/>
  <c r="H101" i="4"/>
  <c r="G101" i="4"/>
  <c r="F101" i="4"/>
  <c r="A101" i="4" s="1"/>
  <c r="AC100" i="4"/>
  <c r="AB100" i="4"/>
  <c r="AA100" i="4"/>
  <c r="Z100" i="4"/>
  <c r="Y100" i="4"/>
  <c r="X100" i="4"/>
  <c r="W100" i="4"/>
  <c r="V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A100" i="4" s="1"/>
  <c r="AC99" i="4"/>
  <c r="AB99" i="4"/>
  <c r="AA99" i="4"/>
  <c r="Z99" i="4"/>
  <c r="Y99" i="4"/>
  <c r="X99" i="4"/>
  <c r="W99" i="4"/>
  <c r="V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A99" i="4" s="1"/>
  <c r="AD98" i="4"/>
  <c r="AC98" i="4"/>
  <c r="AB98" i="4"/>
  <c r="AA98" i="4"/>
  <c r="Z98" i="4"/>
  <c r="Y98" i="4"/>
  <c r="X98" i="4"/>
  <c r="W98" i="4"/>
  <c r="V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A98" i="4" s="1"/>
  <c r="AD97" i="4"/>
  <c r="AC97" i="4"/>
  <c r="AB97" i="4"/>
  <c r="AA97" i="4"/>
  <c r="Z97" i="4"/>
  <c r="Y97" i="4"/>
  <c r="X97" i="4"/>
  <c r="W97" i="4"/>
  <c r="V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A97" i="4" s="1"/>
  <c r="AD96" i="4"/>
  <c r="AC96" i="4"/>
  <c r="AB96" i="4"/>
  <c r="AA96" i="4"/>
  <c r="Z96" i="4"/>
  <c r="Y96" i="4"/>
  <c r="X96" i="4"/>
  <c r="W96" i="4"/>
  <c r="V96" i="4"/>
  <c r="U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A96" i="4" s="1"/>
  <c r="AD95" i="4"/>
  <c r="AC95" i="4"/>
  <c r="AB95" i="4"/>
  <c r="AA95" i="4"/>
  <c r="Z95" i="4"/>
  <c r="Y95" i="4"/>
  <c r="X95" i="4"/>
  <c r="W95" i="4"/>
  <c r="V95" i="4"/>
  <c r="U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A95" i="4"/>
  <c r="AD94" i="4"/>
  <c r="AC94" i="4"/>
  <c r="AB94" i="4"/>
  <c r="AA94" i="4"/>
  <c r="Z94" i="4"/>
  <c r="Y94" i="4"/>
  <c r="X94" i="4"/>
  <c r="W94" i="4"/>
  <c r="V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A94" i="4" s="1"/>
  <c r="AD93" i="4"/>
  <c r="AC93" i="4"/>
  <c r="AB93" i="4"/>
  <c r="AA93" i="4"/>
  <c r="Z93" i="4"/>
  <c r="Y93" i="4"/>
  <c r="X93" i="4"/>
  <c r="W93" i="4"/>
  <c r="V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A93" i="4" s="1"/>
  <c r="AC92" i="4"/>
  <c r="AB92" i="4"/>
  <c r="AA92" i="4"/>
  <c r="Z92" i="4"/>
  <c r="Y92" i="4"/>
  <c r="X92" i="4"/>
  <c r="W92" i="4"/>
  <c r="V92" i="4"/>
  <c r="U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A92" i="4" s="1"/>
  <c r="AC91" i="4"/>
  <c r="AB91" i="4"/>
  <c r="AA91" i="4"/>
  <c r="Z91" i="4"/>
  <c r="Y91" i="4"/>
  <c r="W91" i="4"/>
  <c r="V91" i="4"/>
  <c r="R91" i="4"/>
  <c r="P91" i="4"/>
  <c r="O91" i="4"/>
  <c r="N91" i="4"/>
  <c r="M91" i="4"/>
  <c r="L91" i="4"/>
  <c r="K91" i="4"/>
  <c r="J91" i="4"/>
  <c r="I91" i="4"/>
  <c r="H91" i="4"/>
  <c r="G91" i="4"/>
  <c r="F91" i="4"/>
  <c r="A91" i="4" s="1"/>
  <c r="AC90" i="4"/>
  <c r="AB90" i="4"/>
  <c r="AA90" i="4"/>
  <c r="Z90" i="4"/>
  <c r="Y90" i="4"/>
  <c r="X90" i="4"/>
  <c r="W90" i="4"/>
  <c r="V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A90" i="4" s="1"/>
  <c r="AC89" i="4"/>
  <c r="AB89" i="4"/>
  <c r="AA89" i="4"/>
  <c r="Z89" i="4"/>
  <c r="Y89" i="4"/>
  <c r="X89" i="4"/>
  <c r="W89" i="4"/>
  <c r="V89" i="4"/>
  <c r="R89" i="4"/>
  <c r="P89" i="4"/>
  <c r="O89" i="4"/>
  <c r="N89" i="4"/>
  <c r="M89" i="4"/>
  <c r="L89" i="4"/>
  <c r="K89" i="4"/>
  <c r="J89" i="4"/>
  <c r="I89" i="4"/>
  <c r="H89" i="4"/>
  <c r="G89" i="4"/>
  <c r="F89" i="4"/>
  <c r="A89" i="4" s="1"/>
  <c r="AC88" i="4"/>
  <c r="AB88" i="4"/>
  <c r="AA88" i="4"/>
  <c r="Z88" i="4"/>
  <c r="Y88" i="4"/>
  <c r="X88" i="4"/>
  <c r="W88" i="4"/>
  <c r="V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A88" i="4" s="1"/>
  <c r="AD87" i="4"/>
  <c r="AC87" i="4"/>
  <c r="AB87" i="4"/>
  <c r="AA87" i="4"/>
  <c r="Z87" i="4"/>
  <c r="Y87" i="4"/>
  <c r="X87" i="4"/>
  <c r="W87" i="4"/>
  <c r="V87" i="4"/>
  <c r="R87" i="4"/>
  <c r="Q87" i="4"/>
  <c r="O87" i="4"/>
  <c r="N87" i="4"/>
  <c r="M87" i="4"/>
  <c r="L87" i="4"/>
  <c r="K87" i="4"/>
  <c r="J87" i="4"/>
  <c r="I87" i="4"/>
  <c r="H87" i="4"/>
  <c r="G87" i="4"/>
  <c r="F87" i="4"/>
  <c r="A87" i="4" s="1"/>
  <c r="AD86" i="4"/>
  <c r="AC86" i="4"/>
  <c r="AB86" i="4"/>
  <c r="AA86" i="4"/>
  <c r="Z86" i="4"/>
  <c r="Y86" i="4"/>
  <c r="X86" i="4"/>
  <c r="V86" i="4"/>
  <c r="R86" i="4"/>
  <c r="Q86" i="4"/>
  <c r="P86" i="4"/>
  <c r="O86" i="4"/>
  <c r="M86" i="4"/>
  <c r="L86" i="4"/>
  <c r="K86" i="4"/>
  <c r="J86" i="4"/>
  <c r="I86" i="4"/>
  <c r="H86" i="4"/>
  <c r="G86" i="4"/>
  <c r="F86" i="4"/>
  <c r="A86" i="4" s="1"/>
  <c r="AC85" i="4"/>
  <c r="AB85" i="4"/>
  <c r="AA85" i="4"/>
  <c r="Z85" i="4"/>
  <c r="Y85" i="4"/>
  <c r="X85" i="4"/>
  <c r="W85" i="4"/>
  <c r="R85" i="4"/>
  <c r="Q85" i="4"/>
  <c r="O85" i="4"/>
  <c r="N85" i="4"/>
  <c r="M85" i="4"/>
  <c r="L85" i="4"/>
  <c r="K85" i="4"/>
  <c r="J85" i="4"/>
  <c r="I85" i="4"/>
  <c r="H85" i="4"/>
  <c r="G85" i="4"/>
  <c r="F85" i="4"/>
  <c r="A85" i="4"/>
  <c r="AD84" i="4"/>
  <c r="AC84" i="4"/>
  <c r="AB84" i="4"/>
  <c r="AA84" i="4"/>
  <c r="Z84" i="4"/>
  <c r="Y84" i="4"/>
  <c r="X84" i="4"/>
  <c r="W84" i="4"/>
  <c r="V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A84" i="4"/>
  <c r="AC83" i="4"/>
  <c r="AB83" i="4"/>
  <c r="AA83" i="4"/>
  <c r="Z83" i="4"/>
  <c r="Y83" i="4"/>
  <c r="X83" i="4"/>
  <c r="W83" i="4"/>
  <c r="V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A83" i="4" s="1"/>
  <c r="AD82" i="4"/>
  <c r="AC82" i="4"/>
  <c r="AB82" i="4"/>
  <c r="Z82" i="4"/>
  <c r="Y82" i="4"/>
  <c r="X82" i="4"/>
  <c r="W82" i="4"/>
  <c r="V82" i="4"/>
  <c r="R82" i="4"/>
  <c r="Q82" i="4"/>
  <c r="P82" i="4"/>
  <c r="N82" i="4"/>
  <c r="M82" i="4"/>
  <c r="L82" i="4"/>
  <c r="K82" i="4"/>
  <c r="J82" i="4"/>
  <c r="I82" i="4"/>
  <c r="H82" i="4"/>
  <c r="G82" i="4"/>
  <c r="F82" i="4"/>
  <c r="A82" i="4" s="1"/>
  <c r="AD81" i="4"/>
  <c r="AC81" i="4"/>
  <c r="AB81" i="4"/>
  <c r="AA81" i="4"/>
  <c r="Z81" i="4"/>
  <c r="Y81" i="4"/>
  <c r="X81" i="4"/>
  <c r="W81" i="4"/>
  <c r="V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A81" i="4" s="1"/>
  <c r="AD80" i="4"/>
  <c r="AC80" i="4"/>
  <c r="AB80" i="4"/>
  <c r="AA80" i="4"/>
  <c r="Z80" i="4"/>
  <c r="Y80" i="4"/>
  <c r="X80" i="4"/>
  <c r="W80" i="4"/>
  <c r="V80" i="4"/>
  <c r="U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A80" i="4" s="1"/>
  <c r="AD79" i="4"/>
  <c r="AC79" i="4"/>
  <c r="AB79" i="4"/>
  <c r="AA79" i="4"/>
  <c r="Z79" i="4"/>
  <c r="Y79" i="4"/>
  <c r="X79" i="4"/>
  <c r="W79" i="4"/>
  <c r="V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A79" i="4" s="1"/>
  <c r="AD78" i="4"/>
  <c r="AC78" i="4"/>
  <c r="AB78" i="4"/>
  <c r="AA78" i="4"/>
  <c r="Z78" i="4"/>
  <c r="Y78" i="4"/>
  <c r="X78" i="4"/>
  <c r="W78" i="4"/>
  <c r="V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A78" i="4" s="1"/>
  <c r="AC77" i="4"/>
  <c r="AB77" i="4"/>
  <c r="AA77" i="4"/>
  <c r="Z77" i="4"/>
  <c r="Y77" i="4"/>
  <c r="X77" i="4"/>
  <c r="W77" i="4"/>
  <c r="V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A77" i="4"/>
  <c r="AC76" i="4"/>
  <c r="AB76" i="4"/>
  <c r="AA76" i="4"/>
  <c r="Z76" i="4"/>
  <c r="Y76" i="4"/>
  <c r="X76" i="4"/>
  <c r="W76" i="4"/>
  <c r="V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A76" i="4" s="1"/>
  <c r="AC75" i="4"/>
  <c r="AB75" i="4"/>
  <c r="AA75" i="4"/>
  <c r="Z75" i="4"/>
  <c r="Y75" i="4"/>
  <c r="X75" i="4"/>
  <c r="W75" i="4"/>
  <c r="V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A75" i="4" s="1"/>
  <c r="AC74" i="4"/>
  <c r="AB74" i="4"/>
  <c r="AA74" i="4"/>
  <c r="Z74" i="4"/>
  <c r="Y74" i="4"/>
  <c r="X74" i="4"/>
  <c r="V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A74" i="4" s="1"/>
  <c r="AC73" i="4"/>
  <c r="AB73" i="4"/>
  <c r="AA73" i="4"/>
  <c r="Z73" i="4"/>
  <c r="Y73" i="4"/>
  <c r="X73" i="4"/>
  <c r="W73" i="4"/>
  <c r="V73" i="4"/>
  <c r="U73" i="4"/>
  <c r="AF73" i="4" s="1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A73" i="4"/>
  <c r="AD72" i="4"/>
  <c r="AC72" i="4"/>
  <c r="AB72" i="4"/>
  <c r="AA72" i="4"/>
  <c r="Z72" i="4"/>
  <c r="Y72" i="4"/>
  <c r="X72" i="4"/>
  <c r="W72" i="4"/>
  <c r="V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A72" i="4"/>
  <c r="AC71" i="4"/>
  <c r="AB71" i="4"/>
  <c r="AA71" i="4"/>
  <c r="Y71" i="4"/>
  <c r="W71" i="4"/>
  <c r="V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A71" i="4" s="1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A70" i="4" s="1"/>
  <c r="AC69" i="4"/>
  <c r="AB69" i="4"/>
  <c r="Z69" i="4"/>
  <c r="Y69" i="4"/>
  <c r="X69" i="4"/>
  <c r="W69" i="4"/>
  <c r="V69" i="4"/>
  <c r="U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A69" i="4" s="1"/>
  <c r="AD68" i="4"/>
  <c r="AC68" i="4"/>
  <c r="AB68" i="4"/>
  <c r="AA68" i="4"/>
  <c r="Z68" i="4"/>
  <c r="Y68" i="4"/>
  <c r="X68" i="4"/>
  <c r="W68" i="4"/>
  <c r="V68" i="4"/>
  <c r="U68" i="4"/>
  <c r="AF68" i="4" s="1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A68" i="4" s="1"/>
  <c r="AD67" i="4"/>
  <c r="AC67" i="4"/>
  <c r="AB67" i="4"/>
  <c r="AA67" i="4"/>
  <c r="Z67" i="4"/>
  <c r="Y67" i="4"/>
  <c r="X67" i="4"/>
  <c r="W67" i="4"/>
  <c r="V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A67" i="4" s="1"/>
  <c r="AD66" i="4"/>
  <c r="AC66" i="4"/>
  <c r="AB66" i="4"/>
  <c r="AA66" i="4"/>
  <c r="Z66" i="4"/>
  <c r="Y66" i="4"/>
  <c r="X66" i="4"/>
  <c r="W66" i="4"/>
  <c r="V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A66" i="4"/>
  <c r="AD65" i="4"/>
  <c r="AC65" i="4"/>
  <c r="AB65" i="4"/>
  <c r="AA65" i="4"/>
  <c r="Z65" i="4"/>
  <c r="Y65" i="4"/>
  <c r="X65" i="4"/>
  <c r="W65" i="4"/>
  <c r="V65" i="4"/>
  <c r="R65" i="4"/>
  <c r="Q65" i="4"/>
  <c r="P65" i="4"/>
  <c r="O65" i="4"/>
  <c r="M65" i="4"/>
  <c r="L65" i="4"/>
  <c r="K65" i="4"/>
  <c r="J65" i="4"/>
  <c r="I65" i="4"/>
  <c r="H65" i="4"/>
  <c r="G65" i="4"/>
  <c r="F65" i="4"/>
  <c r="A65" i="4" s="1"/>
  <c r="AC64" i="4"/>
  <c r="AB64" i="4"/>
  <c r="AA64" i="4"/>
  <c r="Z64" i="4"/>
  <c r="X64" i="4"/>
  <c r="W64" i="4"/>
  <c r="V64" i="4"/>
  <c r="R64" i="4"/>
  <c r="Q64" i="4"/>
  <c r="P64" i="4"/>
  <c r="O64" i="4"/>
  <c r="N64" i="4"/>
  <c r="M64" i="4"/>
  <c r="L64" i="4"/>
  <c r="K64" i="4"/>
  <c r="J64" i="4"/>
  <c r="H64" i="4"/>
  <c r="G64" i="4"/>
  <c r="F64" i="4"/>
  <c r="A64" i="4" s="1"/>
  <c r="AC63" i="4"/>
  <c r="AA63" i="4"/>
  <c r="Z63" i="4"/>
  <c r="Y63" i="4"/>
  <c r="X63" i="4"/>
  <c r="W63" i="4"/>
  <c r="V63" i="4"/>
  <c r="R63" i="4"/>
  <c r="O63" i="4"/>
  <c r="N63" i="4"/>
  <c r="M63" i="4"/>
  <c r="L63" i="4"/>
  <c r="K63" i="4"/>
  <c r="J63" i="4"/>
  <c r="I63" i="4"/>
  <c r="H63" i="4"/>
  <c r="G63" i="4"/>
  <c r="F63" i="4"/>
  <c r="A63" i="4"/>
  <c r="AD62" i="4"/>
  <c r="AC62" i="4"/>
  <c r="AB62" i="4"/>
  <c r="AA62" i="4"/>
  <c r="Z62" i="4"/>
  <c r="Y62" i="4"/>
  <c r="X62" i="4"/>
  <c r="W62" i="4"/>
  <c r="V62" i="4"/>
  <c r="U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A62" i="4" s="1"/>
  <c r="AC61" i="4"/>
  <c r="AB61" i="4"/>
  <c r="AA61" i="4"/>
  <c r="Z61" i="4"/>
  <c r="Y61" i="4"/>
  <c r="X61" i="4"/>
  <c r="W61" i="4"/>
  <c r="V61" i="4"/>
  <c r="U61" i="4"/>
  <c r="AF61" i="4" s="1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A61" i="4" s="1"/>
  <c r="AD60" i="4"/>
  <c r="AC60" i="4"/>
  <c r="AB60" i="4"/>
  <c r="AA60" i="4"/>
  <c r="Z60" i="4"/>
  <c r="Y60" i="4"/>
  <c r="X60" i="4"/>
  <c r="W60" i="4"/>
  <c r="V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A60" i="4" s="1"/>
  <c r="AC59" i="4"/>
  <c r="AB59" i="4"/>
  <c r="AA59" i="4"/>
  <c r="Z59" i="4"/>
  <c r="Y59" i="4"/>
  <c r="X59" i="4"/>
  <c r="W59" i="4"/>
  <c r="V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A59" i="4" s="1"/>
  <c r="AC58" i="4"/>
  <c r="AB58" i="4"/>
  <c r="AA58" i="4"/>
  <c r="Z58" i="4"/>
  <c r="Y58" i="4"/>
  <c r="X58" i="4"/>
  <c r="W58" i="4"/>
  <c r="V58" i="4"/>
  <c r="U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A58" i="4" s="1"/>
  <c r="AC57" i="4"/>
  <c r="AB57" i="4"/>
  <c r="AA57" i="4"/>
  <c r="Z57" i="4"/>
  <c r="Y57" i="4"/>
  <c r="X57" i="4"/>
  <c r="W57" i="4"/>
  <c r="V57" i="4"/>
  <c r="S57" i="4"/>
  <c r="R57" i="4"/>
  <c r="Q57" i="4"/>
  <c r="P57" i="4"/>
  <c r="O57" i="4"/>
  <c r="N57" i="4"/>
  <c r="M57" i="4"/>
  <c r="L57" i="4"/>
  <c r="K57" i="4"/>
  <c r="J57" i="4"/>
  <c r="H57" i="4"/>
  <c r="G57" i="4"/>
  <c r="F57" i="4"/>
  <c r="A57" i="4" s="1"/>
  <c r="AD56" i="4"/>
  <c r="AC56" i="4"/>
  <c r="AB56" i="4"/>
  <c r="AA56" i="4"/>
  <c r="Z56" i="4"/>
  <c r="Y56" i="4"/>
  <c r="X56" i="4"/>
  <c r="W56" i="4"/>
  <c r="V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A56" i="4" s="1"/>
  <c r="AC55" i="4"/>
  <c r="AB55" i="4"/>
  <c r="AA55" i="4"/>
  <c r="Z55" i="4"/>
  <c r="Y55" i="4"/>
  <c r="X55" i="4"/>
  <c r="W55" i="4"/>
  <c r="V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A55" i="4" s="1"/>
  <c r="AC54" i="4"/>
  <c r="AB54" i="4"/>
  <c r="AA54" i="4"/>
  <c r="Z54" i="4"/>
  <c r="Y54" i="4"/>
  <c r="X54" i="4"/>
  <c r="W54" i="4"/>
  <c r="V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A54" i="4" s="1"/>
  <c r="AC53" i="4"/>
  <c r="AB53" i="4"/>
  <c r="AA53" i="4"/>
  <c r="Z53" i="4"/>
  <c r="Y53" i="4"/>
  <c r="X53" i="4"/>
  <c r="W53" i="4"/>
  <c r="V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A53" i="4" s="1"/>
  <c r="AC52" i="4"/>
  <c r="AB52" i="4"/>
  <c r="AA52" i="4"/>
  <c r="Z52" i="4"/>
  <c r="Y52" i="4"/>
  <c r="X52" i="4"/>
  <c r="W52" i="4"/>
  <c r="V52" i="4"/>
  <c r="U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A52" i="4" s="1"/>
  <c r="AC51" i="4"/>
  <c r="AB51" i="4"/>
  <c r="AA51" i="4"/>
  <c r="Z51" i="4"/>
  <c r="Y51" i="4"/>
  <c r="X51" i="4"/>
  <c r="W51" i="4"/>
  <c r="V51" i="4"/>
  <c r="U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A51" i="4" s="1"/>
  <c r="AB50" i="4"/>
  <c r="AA50" i="4"/>
  <c r="Z50" i="4"/>
  <c r="Y50" i="4"/>
  <c r="X50" i="4"/>
  <c r="V50" i="4"/>
  <c r="R50" i="4"/>
  <c r="Q50" i="4"/>
  <c r="P50" i="4"/>
  <c r="N50" i="4"/>
  <c r="M50" i="4"/>
  <c r="L50" i="4"/>
  <c r="K50" i="4"/>
  <c r="J50" i="4"/>
  <c r="I50" i="4"/>
  <c r="H50" i="4"/>
  <c r="G50" i="4"/>
  <c r="F50" i="4"/>
  <c r="A50" i="4" s="1"/>
  <c r="AD49" i="4"/>
  <c r="AC49" i="4"/>
  <c r="AB49" i="4"/>
  <c r="AA49" i="4"/>
  <c r="Z49" i="4"/>
  <c r="Y49" i="4"/>
  <c r="X49" i="4"/>
  <c r="W49" i="4"/>
  <c r="V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A49" i="4"/>
  <c r="AC48" i="4"/>
  <c r="AB48" i="4"/>
  <c r="AA48" i="4"/>
  <c r="Z48" i="4"/>
  <c r="Y48" i="4"/>
  <c r="X48" i="4"/>
  <c r="W48" i="4"/>
  <c r="V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A48" i="4" s="1"/>
  <c r="AC47" i="4"/>
  <c r="AB47" i="4"/>
  <c r="AA47" i="4"/>
  <c r="Z47" i="4"/>
  <c r="Y47" i="4"/>
  <c r="X47" i="4"/>
  <c r="W47" i="4"/>
  <c r="V47" i="4"/>
  <c r="U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A47" i="4" s="1"/>
  <c r="AD46" i="4"/>
  <c r="AC46" i="4"/>
  <c r="AB46" i="4"/>
  <c r="AA46" i="4"/>
  <c r="Z46" i="4"/>
  <c r="Y46" i="4"/>
  <c r="X46" i="4"/>
  <c r="W46" i="4"/>
  <c r="V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A46" i="4" s="1"/>
  <c r="AC45" i="4"/>
  <c r="AB45" i="4"/>
  <c r="AA45" i="4"/>
  <c r="Z45" i="4"/>
  <c r="Y45" i="4"/>
  <c r="X45" i="4"/>
  <c r="W45" i="4"/>
  <c r="V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A45" i="4" s="1"/>
  <c r="AC44" i="4"/>
  <c r="AB44" i="4"/>
  <c r="AA44" i="4"/>
  <c r="Z44" i="4"/>
  <c r="Y44" i="4"/>
  <c r="X44" i="4"/>
  <c r="W44" i="4"/>
  <c r="V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A44" i="4" s="1"/>
  <c r="AC43" i="4"/>
  <c r="AB43" i="4"/>
  <c r="AA43" i="4"/>
  <c r="Z43" i="4"/>
  <c r="Y43" i="4"/>
  <c r="X43" i="4"/>
  <c r="W43" i="4"/>
  <c r="V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A43" i="4" s="1"/>
  <c r="AC42" i="4"/>
  <c r="AB42" i="4"/>
  <c r="AA42" i="4"/>
  <c r="Z42" i="4"/>
  <c r="Y42" i="4"/>
  <c r="X42" i="4"/>
  <c r="W42" i="4"/>
  <c r="V42" i="4"/>
  <c r="U42" i="4"/>
  <c r="AF42" i="4" s="1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A42" i="4" s="1"/>
  <c r="AC41" i="4"/>
  <c r="AB41" i="4"/>
  <c r="AA41" i="4"/>
  <c r="Z41" i="4"/>
  <c r="Y41" i="4"/>
  <c r="X41" i="4"/>
  <c r="W41" i="4"/>
  <c r="V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A41" i="4" s="1"/>
  <c r="AC40" i="4"/>
  <c r="AB40" i="4"/>
  <c r="AA40" i="4"/>
  <c r="Z40" i="4"/>
  <c r="Y40" i="4"/>
  <c r="X40" i="4"/>
  <c r="W40" i="4"/>
  <c r="V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A40" i="4" s="1"/>
  <c r="AC39" i="4"/>
  <c r="AB39" i="4"/>
  <c r="AA39" i="4"/>
  <c r="Z39" i="4"/>
  <c r="Y39" i="4"/>
  <c r="X39" i="4"/>
  <c r="W39" i="4"/>
  <c r="V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A39" i="4" s="1"/>
  <c r="AD38" i="4"/>
  <c r="AC38" i="4"/>
  <c r="AB38" i="4"/>
  <c r="AA38" i="4"/>
  <c r="Z38" i="4"/>
  <c r="Y38" i="4"/>
  <c r="X38" i="4"/>
  <c r="W38" i="4"/>
  <c r="V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A38" i="4"/>
  <c r="AC37" i="4"/>
  <c r="AB37" i="4"/>
  <c r="AA37" i="4"/>
  <c r="Z37" i="4"/>
  <c r="Y37" i="4"/>
  <c r="X37" i="4"/>
  <c r="W37" i="4"/>
  <c r="V37" i="4"/>
  <c r="U37" i="4"/>
  <c r="AF37" i="4" s="1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A37" i="4" s="1"/>
  <c r="AC36" i="4"/>
  <c r="AB36" i="4"/>
  <c r="AA36" i="4"/>
  <c r="Z36" i="4"/>
  <c r="Y36" i="4"/>
  <c r="X36" i="4"/>
  <c r="W36" i="4"/>
  <c r="V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A36" i="4" s="1"/>
  <c r="AD35" i="4"/>
  <c r="AC35" i="4"/>
  <c r="AB35" i="4"/>
  <c r="AA35" i="4"/>
  <c r="Z35" i="4"/>
  <c r="Y35" i="4"/>
  <c r="X35" i="4"/>
  <c r="W35" i="4"/>
  <c r="V35" i="4"/>
  <c r="U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A35" i="4" s="1"/>
  <c r="AC34" i="4"/>
  <c r="AB34" i="4"/>
  <c r="AA34" i="4"/>
  <c r="Z34" i="4"/>
  <c r="Y34" i="4"/>
  <c r="X34" i="4"/>
  <c r="W34" i="4"/>
  <c r="V34" i="4"/>
  <c r="U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A34" i="4" s="1"/>
  <c r="AD33" i="4"/>
  <c r="AC33" i="4"/>
  <c r="AB33" i="4"/>
  <c r="AA33" i="4"/>
  <c r="Z33" i="4"/>
  <c r="Y33" i="4"/>
  <c r="X33" i="4"/>
  <c r="W33" i="4"/>
  <c r="V33" i="4"/>
  <c r="R33" i="4"/>
  <c r="Q33" i="4"/>
  <c r="O33" i="4"/>
  <c r="N33" i="4"/>
  <c r="M33" i="4"/>
  <c r="L33" i="4"/>
  <c r="K33" i="4"/>
  <c r="J33" i="4"/>
  <c r="I33" i="4"/>
  <c r="H33" i="4"/>
  <c r="G33" i="4"/>
  <c r="F33" i="4"/>
  <c r="A33" i="4"/>
  <c r="AC32" i="4"/>
  <c r="AB32" i="4"/>
  <c r="AA32" i="4"/>
  <c r="Z32" i="4"/>
  <c r="Y32" i="4"/>
  <c r="X32" i="4"/>
  <c r="W32" i="4"/>
  <c r="V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A32" i="4" s="1"/>
  <c r="AC31" i="4"/>
  <c r="AB31" i="4"/>
  <c r="AA31" i="4"/>
  <c r="Z31" i="4"/>
  <c r="Y31" i="4"/>
  <c r="X31" i="4"/>
  <c r="W31" i="4"/>
  <c r="V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A31" i="4" s="1"/>
  <c r="AD30" i="4"/>
  <c r="AC30" i="4"/>
  <c r="AB30" i="4"/>
  <c r="AA30" i="4"/>
  <c r="Z30" i="4"/>
  <c r="Y30" i="4"/>
  <c r="X30" i="4"/>
  <c r="W30" i="4"/>
  <c r="V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A30" i="4" s="1"/>
  <c r="AC29" i="4"/>
  <c r="AB29" i="4"/>
  <c r="AA29" i="4"/>
  <c r="Z29" i="4"/>
  <c r="Y29" i="4"/>
  <c r="X29" i="4"/>
  <c r="W29" i="4"/>
  <c r="V29" i="4"/>
  <c r="U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A29" i="4" s="1"/>
  <c r="AD28" i="4"/>
  <c r="AC28" i="4"/>
  <c r="AB28" i="4"/>
  <c r="AA28" i="4"/>
  <c r="Z28" i="4"/>
  <c r="Y28" i="4"/>
  <c r="X28" i="4"/>
  <c r="W28" i="4"/>
  <c r="V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A28" i="4" s="1"/>
  <c r="AC27" i="4"/>
  <c r="AA27" i="4"/>
  <c r="Z27" i="4"/>
  <c r="Y27" i="4"/>
  <c r="X27" i="4"/>
  <c r="W27" i="4"/>
  <c r="V27" i="4"/>
  <c r="S27" i="4"/>
  <c r="R27" i="4"/>
  <c r="Q27" i="4"/>
  <c r="O27" i="4"/>
  <c r="N27" i="4"/>
  <c r="M27" i="4"/>
  <c r="L27" i="4"/>
  <c r="K27" i="4"/>
  <c r="J27" i="4"/>
  <c r="H27" i="4"/>
  <c r="G27" i="4"/>
  <c r="F27" i="4"/>
  <c r="A27" i="4"/>
  <c r="AC26" i="4"/>
  <c r="AB26" i="4"/>
  <c r="AA26" i="4"/>
  <c r="Z26" i="4"/>
  <c r="Y26" i="4"/>
  <c r="X26" i="4"/>
  <c r="W26" i="4"/>
  <c r="V26" i="4"/>
  <c r="U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A26" i="4" s="1"/>
  <c r="AC25" i="4"/>
  <c r="AB25" i="4"/>
  <c r="AA25" i="4"/>
  <c r="Z25" i="4"/>
  <c r="Y25" i="4"/>
  <c r="X25" i="4"/>
  <c r="W25" i="4"/>
  <c r="V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A25" i="4" s="1"/>
  <c r="AD24" i="4"/>
  <c r="AC24" i="4"/>
  <c r="Z24" i="4"/>
  <c r="X24" i="4"/>
  <c r="W24" i="4"/>
  <c r="V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A24" i="4" s="1"/>
  <c r="AD23" i="4"/>
  <c r="AC23" i="4"/>
  <c r="AB23" i="4"/>
  <c r="AA23" i="4"/>
  <c r="Z23" i="4"/>
  <c r="Y23" i="4"/>
  <c r="X23" i="4"/>
  <c r="W23" i="4"/>
  <c r="V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A23" i="4" s="1"/>
  <c r="AD22" i="4"/>
  <c r="AC22" i="4"/>
  <c r="AB22" i="4"/>
  <c r="AA22" i="4"/>
  <c r="Z22" i="4"/>
  <c r="Y22" i="4"/>
  <c r="X22" i="4"/>
  <c r="W22" i="4"/>
  <c r="V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A22" i="4" s="1"/>
  <c r="AC21" i="4"/>
  <c r="AB21" i="4"/>
  <c r="AA21" i="4"/>
  <c r="Z21" i="4"/>
  <c r="Y21" i="4"/>
  <c r="X21" i="4"/>
  <c r="W21" i="4"/>
  <c r="V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A21" i="4" s="1"/>
  <c r="AD20" i="4"/>
  <c r="AC20" i="4"/>
  <c r="AB20" i="4"/>
  <c r="AA20" i="4"/>
  <c r="Z20" i="4"/>
  <c r="Y20" i="4"/>
  <c r="X20" i="4"/>
  <c r="W20" i="4"/>
  <c r="V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A20" i="4" s="1"/>
  <c r="AD19" i="4"/>
  <c r="AC19" i="4"/>
  <c r="AB19" i="4"/>
  <c r="AA19" i="4"/>
  <c r="Z19" i="4"/>
  <c r="Y19" i="4"/>
  <c r="X19" i="4"/>
  <c r="W19" i="4"/>
  <c r="V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A19" i="4" s="1"/>
  <c r="AD18" i="4"/>
  <c r="AC18" i="4"/>
  <c r="AB18" i="4"/>
  <c r="AA18" i="4"/>
  <c r="Z18" i="4"/>
  <c r="Y18" i="4"/>
  <c r="X18" i="4"/>
  <c r="W18" i="4"/>
  <c r="V18" i="4"/>
  <c r="Q18" i="4"/>
  <c r="P18" i="4"/>
  <c r="O18" i="4"/>
  <c r="M18" i="4"/>
  <c r="L18" i="4"/>
  <c r="K18" i="4"/>
  <c r="J18" i="4"/>
  <c r="I18" i="4"/>
  <c r="H18" i="4"/>
  <c r="G18" i="4"/>
  <c r="F18" i="4"/>
  <c r="A18" i="4" s="1"/>
  <c r="AC17" i="4"/>
  <c r="AB17" i="4"/>
  <c r="AA17" i="4"/>
  <c r="Z17" i="4"/>
  <c r="Y17" i="4"/>
  <c r="X17" i="4"/>
  <c r="W17" i="4"/>
  <c r="V17" i="4"/>
  <c r="R17" i="4"/>
  <c r="Q17" i="4"/>
  <c r="O17" i="4"/>
  <c r="M17" i="4"/>
  <c r="L17" i="4"/>
  <c r="K17" i="4"/>
  <c r="J17" i="4"/>
  <c r="I17" i="4"/>
  <c r="H17" i="4"/>
  <c r="G17" i="4"/>
  <c r="F17" i="4"/>
  <c r="A17" i="4" s="1"/>
  <c r="AC16" i="4"/>
  <c r="AB16" i="4"/>
  <c r="AA16" i="4"/>
  <c r="Z16" i="4"/>
  <c r="Y16" i="4"/>
  <c r="X16" i="4"/>
  <c r="W16" i="4"/>
  <c r="V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A16" i="4" s="1"/>
  <c r="AC15" i="4"/>
  <c r="AA15" i="4"/>
  <c r="Z15" i="4"/>
  <c r="Y15" i="4"/>
  <c r="X15" i="4"/>
  <c r="W15" i="4"/>
  <c r="R15" i="4"/>
  <c r="Q15" i="4"/>
  <c r="O15" i="4"/>
  <c r="N15" i="4"/>
  <c r="M15" i="4"/>
  <c r="L15" i="4"/>
  <c r="K15" i="4"/>
  <c r="J15" i="4"/>
  <c r="I15" i="4"/>
  <c r="H15" i="4"/>
  <c r="G15" i="4"/>
  <c r="F15" i="4"/>
  <c r="A15" i="4" s="1"/>
  <c r="AC14" i="4"/>
  <c r="AB14" i="4"/>
  <c r="AA14" i="4"/>
  <c r="Z14" i="4"/>
  <c r="Y14" i="4"/>
  <c r="X14" i="4"/>
  <c r="W14" i="4"/>
  <c r="V14" i="4"/>
  <c r="U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A14" i="4" s="1"/>
  <c r="AC13" i="4"/>
  <c r="AB13" i="4"/>
  <c r="AA13" i="4"/>
  <c r="Z13" i="4"/>
  <c r="Y13" i="4"/>
  <c r="X13" i="4"/>
  <c r="W13" i="4"/>
  <c r="V13" i="4"/>
  <c r="Q13" i="4"/>
  <c r="P13" i="4"/>
  <c r="O13" i="4"/>
  <c r="N13" i="4"/>
  <c r="M13" i="4"/>
  <c r="L13" i="4"/>
  <c r="K13" i="4"/>
  <c r="J13" i="4"/>
  <c r="I13" i="4"/>
  <c r="H13" i="4"/>
  <c r="G13" i="4"/>
  <c r="F13" i="4"/>
  <c r="A13" i="4" s="1"/>
  <c r="AC12" i="4"/>
  <c r="AB12" i="4"/>
  <c r="AA12" i="4"/>
  <c r="Z12" i="4"/>
  <c r="Y12" i="4"/>
  <c r="X12" i="4"/>
  <c r="W12" i="4"/>
  <c r="V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A12" i="4" s="1"/>
  <c r="AD11" i="4"/>
  <c r="AC11" i="4"/>
  <c r="AB11" i="4"/>
  <c r="AA11" i="4"/>
  <c r="Z11" i="4"/>
  <c r="Y11" i="4"/>
  <c r="X11" i="4"/>
  <c r="W11" i="4"/>
  <c r="V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A11" i="4" s="1"/>
  <c r="AD10" i="4"/>
  <c r="AC10" i="4"/>
  <c r="AB10" i="4"/>
  <c r="Z10" i="4"/>
  <c r="Y10" i="4"/>
  <c r="X10" i="4"/>
  <c r="W10" i="4"/>
  <c r="V10" i="4"/>
  <c r="U10" i="4"/>
  <c r="R10" i="4"/>
  <c r="Q10" i="4"/>
  <c r="P10" i="4"/>
  <c r="N10" i="4"/>
  <c r="M10" i="4"/>
  <c r="L10" i="4"/>
  <c r="K10" i="4"/>
  <c r="J10" i="4"/>
  <c r="I10" i="4"/>
  <c r="H10" i="4"/>
  <c r="G10" i="4"/>
  <c r="F10" i="4"/>
  <c r="A10" i="4" s="1"/>
  <c r="AD9" i="4"/>
  <c r="AC9" i="4"/>
  <c r="AB9" i="4"/>
  <c r="AA9" i="4"/>
  <c r="Z9" i="4"/>
  <c r="Y9" i="4"/>
  <c r="X9" i="4"/>
  <c r="W9" i="4"/>
  <c r="V9" i="4"/>
  <c r="R9" i="4"/>
  <c r="Q9" i="4"/>
  <c r="P9" i="4"/>
  <c r="O9" i="4"/>
  <c r="N9" i="4"/>
  <c r="M9" i="4"/>
  <c r="L9" i="4"/>
  <c r="K9" i="4"/>
  <c r="J9" i="4"/>
  <c r="I9" i="4"/>
  <c r="H9" i="4"/>
  <c r="G9" i="4"/>
  <c r="F9" i="4"/>
  <c r="A9" i="4"/>
  <c r="AB8" i="4"/>
  <c r="AA8" i="4"/>
  <c r="Z8" i="4"/>
  <c r="Y8" i="4"/>
  <c r="X8" i="4"/>
  <c r="V8" i="4"/>
  <c r="R8" i="4"/>
  <c r="P8" i="4"/>
  <c r="O8" i="4"/>
  <c r="N8" i="4"/>
  <c r="M8" i="4"/>
  <c r="L8" i="4"/>
  <c r="K8" i="4"/>
  <c r="J8" i="4"/>
  <c r="I8" i="4"/>
  <c r="H8" i="4"/>
  <c r="G8" i="4"/>
  <c r="F8" i="4"/>
  <c r="A8" i="4"/>
  <c r="AC7" i="4"/>
  <c r="AB7" i="4"/>
  <c r="AA7" i="4"/>
  <c r="Z7" i="4"/>
  <c r="Y7" i="4"/>
  <c r="X7" i="4"/>
  <c r="W7" i="4"/>
  <c r="V7" i="4"/>
  <c r="R7" i="4"/>
  <c r="Q7" i="4"/>
  <c r="P7" i="4"/>
  <c r="O7" i="4"/>
  <c r="N7" i="4"/>
  <c r="M7" i="4"/>
  <c r="L7" i="4"/>
  <c r="K7" i="4"/>
  <c r="J7" i="4"/>
  <c r="I7" i="4"/>
  <c r="H7" i="4"/>
  <c r="G7" i="4"/>
  <c r="F7" i="4"/>
  <c r="A7" i="4" s="1"/>
  <c r="AC6" i="4"/>
  <c r="AB6" i="4"/>
  <c r="AA6" i="4"/>
  <c r="Z6" i="4"/>
  <c r="Y6" i="4"/>
  <c r="X6" i="4"/>
  <c r="W6" i="4"/>
  <c r="V6" i="4"/>
  <c r="U6" i="4"/>
  <c r="R6" i="4"/>
  <c r="Q6" i="4"/>
  <c r="P6" i="4"/>
  <c r="O6" i="4"/>
  <c r="N6" i="4"/>
  <c r="M6" i="4"/>
  <c r="L6" i="4"/>
  <c r="K6" i="4"/>
  <c r="J6" i="4"/>
  <c r="I6" i="4"/>
  <c r="H6" i="4"/>
  <c r="G6" i="4"/>
  <c r="F6" i="4"/>
  <c r="A6" i="4" s="1"/>
  <c r="AC5" i="4"/>
  <c r="AB5" i="4"/>
  <c r="AA5" i="4"/>
  <c r="Z5" i="4"/>
  <c r="Y5" i="4"/>
  <c r="X5" i="4"/>
  <c r="W5" i="4"/>
  <c r="V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A5" i="4" s="1"/>
  <c r="A2" i="4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AH214" i="2" s="1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P214" i="2"/>
  <c r="AO214" i="2"/>
  <c r="AJ214" i="2"/>
  <c r="AI214" i="2"/>
  <c r="AG214" i="2"/>
  <c r="AF214" i="2"/>
  <c r="AE214" i="2"/>
  <c r="AD214" i="2"/>
  <c r="AB214" i="2"/>
  <c r="X214" i="2"/>
  <c r="W214" i="2"/>
  <c r="V214" i="2"/>
  <c r="U214" i="2"/>
  <c r="T214" i="2"/>
  <c r="S214" i="2"/>
  <c r="R214" i="2"/>
  <c r="P214" i="2"/>
  <c r="O214" i="2"/>
  <c r="N214" i="2"/>
  <c r="M214" i="2"/>
  <c r="K214" i="2"/>
  <c r="J214" i="2"/>
  <c r="I214" i="2"/>
  <c r="D214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AH212" i="2" s="1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O212" i="2"/>
  <c r="AN212" i="2"/>
  <c r="AK212" i="2"/>
  <c r="AJ212" i="2"/>
  <c r="AI212" i="2"/>
  <c r="AG212" i="2"/>
  <c r="AF212" i="2"/>
  <c r="AE212" i="2"/>
  <c r="AD212" i="2"/>
  <c r="AB212" i="2"/>
  <c r="X212" i="2"/>
  <c r="W212" i="2"/>
  <c r="U212" i="2"/>
  <c r="T212" i="2"/>
  <c r="S212" i="2"/>
  <c r="R212" i="2"/>
  <c r="P212" i="2"/>
  <c r="O212" i="2"/>
  <c r="N212" i="2"/>
  <c r="M212" i="2"/>
  <c r="K212" i="2"/>
  <c r="J212" i="2"/>
  <c r="I212" i="2"/>
  <c r="D212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AH207" i="2" s="1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P207" i="2"/>
  <c r="AO207" i="2"/>
  <c r="AK207" i="2"/>
  <c r="AJ207" i="2"/>
  <c r="AI207" i="2"/>
  <c r="AG207" i="2"/>
  <c r="AF207" i="2"/>
  <c r="AE207" i="2"/>
  <c r="AD207" i="2"/>
  <c r="AB207" i="2"/>
  <c r="Y207" i="2"/>
  <c r="X207" i="2"/>
  <c r="W207" i="2"/>
  <c r="V207" i="2"/>
  <c r="U207" i="2"/>
  <c r="T207" i="2"/>
  <c r="S207" i="2"/>
  <c r="R207" i="2"/>
  <c r="P207" i="2"/>
  <c r="O207" i="2"/>
  <c r="N207" i="2"/>
  <c r="M207" i="2"/>
  <c r="K207" i="2"/>
  <c r="J207" i="2"/>
  <c r="I207" i="2"/>
  <c r="D207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AH205" i="2" s="1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P205" i="2"/>
  <c r="AO205" i="2"/>
  <c r="AJ205" i="2"/>
  <c r="AI205" i="2"/>
  <c r="AG205" i="2"/>
  <c r="AF205" i="2"/>
  <c r="AE205" i="2"/>
  <c r="AD205" i="2"/>
  <c r="AB205" i="2"/>
  <c r="X205" i="2"/>
  <c r="W205" i="2"/>
  <c r="V205" i="2"/>
  <c r="U205" i="2"/>
  <c r="T205" i="2"/>
  <c r="S205" i="2"/>
  <c r="R205" i="2"/>
  <c r="P205" i="2"/>
  <c r="O205" i="2"/>
  <c r="N205" i="2"/>
  <c r="M205" i="2"/>
  <c r="K205" i="2"/>
  <c r="J205" i="2"/>
  <c r="I205" i="2"/>
  <c r="D205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AH204" i="2" s="1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P204" i="2"/>
  <c r="AO204" i="2"/>
  <c r="AN204" i="2"/>
  <c r="AJ204" i="2"/>
  <c r="AI204" i="2"/>
  <c r="AG204" i="2"/>
  <c r="AF204" i="2"/>
  <c r="AE204" i="2"/>
  <c r="AD204" i="2"/>
  <c r="AB204" i="2"/>
  <c r="X204" i="2"/>
  <c r="W204" i="2"/>
  <c r="V204" i="2"/>
  <c r="U204" i="2"/>
  <c r="T204" i="2"/>
  <c r="S204" i="2"/>
  <c r="R204" i="2"/>
  <c r="P204" i="2"/>
  <c r="O204" i="2"/>
  <c r="N204" i="2"/>
  <c r="M204" i="2"/>
  <c r="K204" i="2"/>
  <c r="J204" i="2"/>
  <c r="I204" i="2"/>
  <c r="D204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AH198" i="2" s="1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O198" i="2"/>
  <c r="AN198" i="2"/>
  <c r="AK198" i="2"/>
  <c r="AJ198" i="2"/>
  <c r="AI198" i="2"/>
  <c r="AG198" i="2"/>
  <c r="AF198" i="2"/>
  <c r="AE198" i="2"/>
  <c r="AD198" i="2"/>
  <c r="AB198" i="2"/>
  <c r="X198" i="2"/>
  <c r="W198" i="2"/>
  <c r="V198" i="2"/>
  <c r="U198" i="2"/>
  <c r="T198" i="2"/>
  <c r="S198" i="2"/>
  <c r="R198" i="2"/>
  <c r="P198" i="2"/>
  <c r="O198" i="2"/>
  <c r="N198" i="2"/>
  <c r="M198" i="2"/>
  <c r="K198" i="2"/>
  <c r="J198" i="2"/>
  <c r="I198" i="2"/>
  <c r="D198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AH197" i="2" s="1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P197" i="2"/>
  <c r="AO197" i="2"/>
  <c r="AN197" i="2"/>
  <c r="AJ197" i="2"/>
  <c r="AI197" i="2"/>
  <c r="AG197" i="2"/>
  <c r="AF197" i="2"/>
  <c r="AE197" i="2"/>
  <c r="AD197" i="2"/>
  <c r="AB197" i="2"/>
  <c r="X197" i="2"/>
  <c r="W197" i="2"/>
  <c r="V197" i="2"/>
  <c r="U197" i="2"/>
  <c r="T197" i="2"/>
  <c r="S197" i="2"/>
  <c r="R197" i="2"/>
  <c r="P197" i="2"/>
  <c r="O197" i="2"/>
  <c r="N197" i="2"/>
  <c r="M197" i="2"/>
  <c r="K197" i="2"/>
  <c r="J197" i="2"/>
  <c r="I197" i="2"/>
  <c r="D197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AH196" i="2" s="1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P196" i="2"/>
  <c r="AO196" i="2"/>
  <c r="AJ196" i="2"/>
  <c r="AI196" i="2"/>
  <c r="AG196" i="2"/>
  <c r="AF196" i="2"/>
  <c r="AE196" i="2"/>
  <c r="AD196" i="2"/>
  <c r="AB196" i="2"/>
  <c r="X196" i="2"/>
  <c r="W196" i="2"/>
  <c r="V196" i="2"/>
  <c r="U196" i="2"/>
  <c r="T196" i="2"/>
  <c r="S196" i="2"/>
  <c r="R196" i="2"/>
  <c r="P196" i="2"/>
  <c r="O196" i="2"/>
  <c r="N196" i="2"/>
  <c r="M196" i="2"/>
  <c r="K196" i="2"/>
  <c r="J196" i="2"/>
  <c r="I196" i="2"/>
  <c r="D196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AH195" i="2" s="1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P195" i="2"/>
  <c r="AJ195" i="2"/>
  <c r="AI195" i="2"/>
  <c r="AG195" i="2"/>
  <c r="AF195" i="2"/>
  <c r="AE195" i="2"/>
  <c r="AD195" i="2"/>
  <c r="AB195" i="2"/>
  <c r="X195" i="2"/>
  <c r="W195" i="2"/>
  <c r="V195" i="2"/>
  <c r="U195" i="2"/>
  <c r="T195" i="2"/>
  <c r="S195" i="2"/>
  <c r="R195" i="2"/>
  <c r="P195" i="2"/>
  <c r="O195" i="2"/>
  <c r="N195" i="2"/>
  <c r="M195" i="2"/>
  <c r="K195" i="2"/>
  <c r="J195" i="2"/>
  <c r="I195" i="2"/>
  <c r="D195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AH194" i="2" s="1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K194" i="2"/>
  <c r="AJ194" i="2"/>
  <c r="AI194" i="2"/>
  <c r="AG194" i="2"/>
  <c r="AF194" i="2"/>
  <c r="AE194" i="2"/>
  <c r="AD194" i="2"/>
  <c r="AB194" i="2"/>
  <c r="X194" i="2"/>
  <c r="W194" i="2"/>
  <c r="V194" i="2"/>
  <c r="U194" i="2"/>
  <c r="T194" i="2"/>
  <c r="S194" i="2"/>
  <c r="R194" i="2"/>
  <c r="P194" i="2"/>
  <c r="O194" i="2"/>
  <c r="N194" i="2"/>
  <c r="M194" i="2"/>
  <c r="K194" i="2"/>
  <c r="J194" i="2"/>
  <c r="I194" i="2"/>
  <c r="D194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AH191" i="2" s="1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P191" i="2"/>
  <c r="O191" i="2"/>
  <c r="N191" i="2"/>
  <c r="M191" i="2"/>
  <c r="K191" i="2"/>
  <c r="J191" i="2"/>
  <c r="I191" i="2"/>
  <c r="D191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AH188" i="2" s="1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P188" i="2"/>
  <c r="AO188" i="2"/>
  <c r="AN188" i="2"/>
  <c r="AJ188" i="2"/>
  <c r="AI188" i="2"/>
  <c r="AG188" i="2"/>
  <c r="AF188" i="2"/>
  <c r="AE188" i="2"/>
  <c r="AD188" i="2"/>
  <c r="AB188" i="2"/>
  <c r="X188" i="2"/>
  <c r="W188" i="2"/>
  <c r="V188" i="2"/>
  <c r="U188" i="2"/>
  <c r="T188" i="2"/>
  <c r="S188" i="2"/>
  <c r="R188" i="2"/>
  <c r="P188" i="2"/>
  <c r="O188" i="2"/>
  <c r="N188" i="2"/>
  <c r="M188" i="2"/>
  <c r="K188" i="2"/>
  <c r="J188" i="2"/>
  <c r="I188" i="2"/>
  <c r="D188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AH186" i="2" s="1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P186" i="2"/>
  <c r="O186" i="2"/>
  <c r="N186" i="2"/>
  <c r="M186" i="2"/>
  <c r="K186" i="2"/>
  <c r="J186" i="2"/>
  <c r="I186" i="2"/>
  <c r="D186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AH185" i="2" s="1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O185" i="2"/>
  <c r="AN185" i="2"/>
  <c r="AK185" i="2"/>
  <c r="AJ185" i="2"/>
  <c r="AI185" i="2"/>
  <c r="AG185" i="2"/>
  <c r="AF185" i="2"/>
  <c r="AE185" i="2"/>
  <c r="AD185" i="2"/>
  <c r="AB185" i="2"/>
  <c r="X185" i="2"/>
  <c r="W185" i="2"/>
  <c r="V185" i="2"/>
  <c r="U185" i="2"/>
  <c r="T185" i="2"/>
  <c r="S185" i="2"/>
  <c r="R185" i="2"/>
  <c r="P185" i="2"/>
  <c r="O185" i="2"/>
  <c r="N185" i="2"/>
  <c r="M185" i="2"/>
  <c r="K185" i="2"/>
  <c r="J185" i="2"/>
  <c r="I185" i="2"/>
  <c r="D185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AH183" i="2" s="1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O183" i="2"/>
  <c r="AN183" i="2"/>
  <c r="AK183" i="2"/>
  <c r="AJ183" i="2"/>
  <c r="AI183" i="2"/>
  <c r="AG183" i="2"/>
  <c r="AF183" i="2"/>
  <c r="AE183" i="2"/>
  <c r="AD183" i="2"/>
  <c r="AB183" i="2"/>
  <c r="X183" i="2"/>
  <c r="W183" i="2"/>
  <c r="V183" i="2"/>
  <c r="U183" i="2"/>
  <c r="T183" i="2"/>
  <c r="S183" i="2"/>
  <c r="R183" i="2"/>
  <c r="P183" i="2"/>
  <c r="O183" i="2"/>
  <c r="N183" i="2"/>
  <c r="M183" i="2"/>
  <c r="K183" i="2"/>
  <c r="J183" i="2"/>
  <c r="I183" i="2"/>
  <c r="D183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AH182" i="2" s="1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P182" i="2"/>
  <c r="AO182" i="2"/>
  <c r="AN182" i="2"/>
  <c r="AK182" i="2"/>
  <c r="AJ182" i="2"/>
  <c r="AI182" i="2"/>
  <c r="AG182" i="2"/>
  <c r="AE182" i="2"/>
  <c r="AD182" i="2"/>
  <c r="AB182" i="2"/>
  <c r="X182" i="2"/>
  <c r="W182" i="2"/>
  <c r="V182" i="2"/>
  <c r="U182" i="2"/>
  <c r="T182" i="2"/>
  <c r="S182" i="2"/>
  <c r="R182" i="2"/>
  <c r="P182" i="2"/>
  <c r="O182" i="2"/>
  <c r="N182" i="2"/>
  <c r="M182" i="2"/>
  <c r="K182" i="2"/>
  <c r="J182" i="2"/>
  <c r="I182" i="2"/>
  <c r="D182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AH180" i="2" s="1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P180" i="2"/>
  <c r="AO180" i="2"/>
  <c r="AN180" i="2"/>
  <c r="AJ180" i="2"/>
  <c r="AI180" i="2"/>
  <c r="AG180" i="2"/>
  <c r="AF180" i="2"/>
  <c r="AE180" i="2"/>
  <c r="AD180" i="2"/>
  <c r="AB180" i="2"/>
  <c r="AA180" i="2"/>
  <c r="X180" i="2"/>
  <c r="W180" i="2"/>
  <c r="V180" i="2"/>
  <c r="U180" i="2"/>
  <c r="T180" i="2"/>
  <c r="S180" i="2"/>
  <c r="R180" i="2"/>
  <c r="P180" i="2"/>
  <c r="O180" i="2"/>
  <c r="N180" i="2"/>
  <c r="M180" i="2"/>
  <c r="K180" i="2"/>
  <c r="J180" i="2"/>
  <c r="I180" i="2"/>
  <c r="D180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AH179" i="2" s="1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P179" i="2"/>
  <c r="AO179" i="2"/>
  <c r="AJ179" i="2"/>
  <c r="AI179" i="2"/>
  <c r="AG179" i="2"/>
  <c r="AF179" i="2"/>
  <c r="AE179" i="2"/>
  <c r="AD179" i="2"/>
  <c r="AB179" i="2"/>
  <c r="Y179" i="2"/>
  <c r="X179" i="2"/>
  <c r="W179" i="2"/>
  <c r="V179" i="2"/>
  <c r="U179" i="2"/>
  <c r="T179" i="2"/>
  <c r="S179" i="2"/>
  <c r="R179" i="2"/>
  <c r="P179" i="2"/>
  <c r="O179" i="2"/>
  <c r="N179" i="2"/>
  <c r="M179" i="2"/>
  <c r="K179" i="2"/>
  <c r="J179" i="2"/>
  <c r="I179" i="2"/>
  <c r="D179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AH178" i="2" s="1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O178" i="2"/>
  <c r="AN178" i="2"/>
  <c r="AK178" i="2"/>
  <c r="AJ178" i="2"/>
  <c r="AI178" i="2"/>
  <c r="AG178" i="2"/>
  <c r="AF178" i="2"/>
  <c r="AE178" i="2"/>
  <c r="AD178" i="2"/>
  <c r="AB178" i="2"/>
  <c r="X178" i="2"/>
  <c r="W178" i="2"/>
  <c r="V178" i="2"/>
  <c r="U178" i="2"/>
  <c r="T178" i="2"/>
  <c r="S178" i="2"/>
  <c r="R178" i="2"/>
  <c r="P178" i="2"/>
  <c r="O178" i="2"/>
  <c r="N178" i="2"/>
  <c r="M178" i="2"/>
  <c r="K178" i="2"/>
  <c r="J178" i="2"/>
  <c r="I178" i="2"/>
  <c r="D178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AH177" i="2" s="1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P177" i="2"/>
  <c r="AO177" i="2"/>
  <c r="AK177" i="2"/>
  <c r="AJ177" i="2"/>
  <c r="AI177" i="2"/>
  <c r="AG177" i="2"/>
  <c r="AF177" i="2"/>
  <c r="AE177" i="2"/>
  <c r="AD177" i="2"/>
  <c r="AB177" i="2"/>
  <c r="X177" i="2"/>
  <c r="W177" i="2"/>
  <c r="V177" i="2"/>
  <c r="U177" i="2"/>
  <c r="T177" i="2"/>
  <c r="S177" i="2"/>
  <c r="R177" i="2"/>
  <c r="P177" i="2"/>
  <c r="O177" i="2"/>
  <c r="N177" i="2"/>
  <c r="M177" i="2"/>
  <c r="K177" i="2"/>
  <c r="J177" i="2"/>
  <c r="I177" i="2"/>
  <c r="D177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AH175" i="2" s="1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J175" i="2"/>
  <c r="AI175" i="2"/>
  <c r="AE175" i="2"/>
  <c r="AD175" i="2"/>
  <c r="AC175" i="2"/>
  <c r="AB175" i="2"/>
  <c r="W175" i="2"/>
  <c r="S175" i="2"/>
  <c r="R175" i="2"/>
  <c r="P175" i="2"/>
  <c r="O175" i="2"/>
  <c r="M175" i="2"/>
  <c r="L175" i="2"/>
  <c r="K175" i="2"/>
  <c r="J175" i="2"/>
  <c r="I175" i="2"/>
  <c r="D175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AH174" i="2" s="1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P174" i="2"/>
  <c r="AO174" i="2"/>
  <c r="AJ174" i="2"/>
  <c r="AI174" i="2"/>
  <c r="AG174" i="2"/>
  <c r="AF174" i="2"/>
  <c r="AE174" i="2"/>
  <c r="AD174" i="2"/>
  <c r="AB174" i="2"/>
  <c r="X174" i="2"/>
  <c r="W174" i="2"/>
  <c r="V174" i="2"/>
  <c r="U174" i="2"/>
  <c r="T174" i="2"/>
  <c r="S174" i="2"/>
  <c r="R174" i="2"/>
  <c r="P174" i="2"/>
  <c r="O174" i="2"/>
  <c r="N174" i="2"/>
  <c r="M174" i="2"/>
  <c r="K174" i="2"/>
  <c r="J174" i="2"/>
  <c r="I174" i="2"/>
  <c r="D174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AH173" i="2" s="1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P173" i="2"/>
  <c r="AO173" i="2"/>
  <c r="AN173" i="2"/>
  <c r="AK173" i="2"/>
  <c r="AJ173" i="2"/>
  <c r="AI173" i="2"/>
  <c r="AG173" i="2"/>
  <c r="AF173" i="2"/>
  <c r="AE173" i="2"/>
  <c r="AD173" i="2"/>
  <c r="AB173" i="2"/>
  <c r="Y173" i="2"/>
  <c r="X173" i="2"/>
  <c r="W173" i="2"/>
  <c r="V173" i="2"/>
  <c r="U173" i="2"/>
  <c r="T173" i="2"/>
  <c r="S173" i="2"/>
  <c r="R173" i="2"/>
  <c r="P173" i="2"/>
  <c r="O173" i="2"/>
  <c r="N173" i="2"/>
  <c r="M173" i="2"/>
  <c r="K173" i="2"/>
  <c r="J173" i="2"/>
  <c r="I173" i="2"/>
  <c r="D173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AH172" i="2" s="1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K172" i="2"/>
  <c r="AJ172" i="2"/>
  <c r="AI172" i="2"/>
  <c r="AG172" i="2"/>
  <c r="AF172" i="2"/>
  <c r="AE172" i="2"/>
  <c r="AD172" i="2"/>
  <c r="AC172" i="2"/>
  <c r="AB172" i="2"/>
  <c r="X172" i="2"/>
  <c r="W172" i="2"/>
  <c r="V172" i="2"/>
  <c r="U172" i="2"/>
  <c r="T172" i="2"/>
  <c r="S172" i="2"/>
  <c r="R172" i="2"/>
  <c r="P172" i="2"/>
  <c r="O172" i="2"/>
  <c r="N172" i="2"/>
  <c r="M172" i="2"/>
  <c r="K172" i="2"/>
  <c r="J172" i="2"/>
  <c r="I172" i="2"/>
  <c r="D172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AH171" i="2" s="1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P171" i="2"/>
  <c r="AO171" i="2"/>
  <c r="AN171" i="2"/>
  <c r="AJ171" i="2"/>
  <c r="AI171" i="2"/>
  <c r="AG171" i="2"/>
  <c r="AF171" i="2"/>
  <c r="AE171" i="2"/>
  <c r="AD171" i="2"/>
  <c r="AB171" i="2"/>
  <c r="AA171" i="2"/>
  <c r="X171" i="2"/>
  <c r="W171" i="2"/>
  <c r="V171" i="2"/>
  <c r="U171" i="2"/>
  <c r="T171" i="2"/>
  <c r="S171" i="2"/>
  <c r="R171" i="2"/>
  <c r="P171" i="2"/>
  <c r="O171" i="2"/>
  <c r="N171" i="2"/>
  <c r="M171" i="2"/>
  <c r="K171" i="2"/>
  <c r="J171" i="2"/>
  <c r="I171" i="2"/>
  <c r="D171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AH170" i="2" s="1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K170" i="2"/>
  <c r="AJ170" i="2"/>
  <c r="AI170" i="2"/>
  <c r="AG170" i="2"/>
  <c r="AF170" i="2"/>
  <c r="AE170" i="2"/>
  <c r="AD170" i="2"/>
  <c r="AC170" i="2"/>
  <c r="AB170" i="2"/>
  <c r="Z170" i="2"/>
  <c r="Y170" i="2"/>
  <c r="X170" i="2"/>
  <c r="W170" i="2"/>
  <c r="V170" i="2"/>
  <c r="U170" i="2"/>
  <c r="T170" i="2"/>
  <c r="S170" i="2"/>
  <c r="R170" i="2"/>
  <c r="P170" i="2"/>
  <c r="O170" i="2"/>
  <c r="N170" i="2"/>
  <c r="M170" i="2"/>
  <c r="K170" i="2"/>
  <c r="J170" i="2"/>
  <c r="I170" i="2"/>
  <c r="D170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AH169" i="2" s="1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P169" i="2"/>
  <c r="AO169" i="2"/>
  <c r="AM169" i="2"/>
  <c r="AJ169" i="2"/>
  <c r="AI169" i="2"/>
  <c r="AG169" i="2"/>
  <c r="AF169" i="2"/>
  <c r="AE169" i="2"/>
  <c r="AD169" i="2"/>
  <c r="AC169" i="2"/>
  <c r="AB169" i="2"/>
  <c r="X169" i="2"/>
  <c r="W169" i="2"/>
  <c r="V169" i="2"/>
  <c r="U169" i="2"/>
  <c r="T169" i="2"/>
  <c r="S169" i="2"/>
  <c r="R169" i="2"/>
  <c r="P169" i="2"/>
  <c r="O169" i="2"/>
  <c r="N169" i="2"/>
  <c r="M169" i="2"/>
  <c r="K169" i="2"/>
  <c r="J169" i="2"/>
  <c r="I169" i="2"/>
  <c r="D169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AH168" i="2" s="1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O168" i="2"/>
  <c r="AN168" i="2"/>
  <c r="AK168" i="2"/>
  <c r="AJ168" i="2"/>
  <c r="AI168" i="2"/>
  <c r="AG168" i="2"/>
  <c r="AF168" i="2"/>
  <c r="AE168" i="2"/>
  <c r="AD168" i="2"/>
  <c r="AB168" i="2"/>
  <c r="AA168" i="2"/>
  <c r="X168" i="2"/>
  <c r="W168" i="2"/>
  <c r="V168" i="2"/>
  <c r="U168" i="2"/>
  <c r="T168" i="2"/>
  <c r="S168" i="2"/>
  <c r="R168" i="2"/>
  <c r="P168" i="2"/>
  <c r="O168" i="2"/>
  <c r="N168" i="2"/>
  <c r="M168" i="2"/>
  <c r="K168" i="2"/>
  <c r="J168" i="2"/>
  <c r="I168" i="2"/>
  <c r="D168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AH167" i="2" s="1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P167" i="2"/>
  <c r="AO167" i="2"/>
  <c r="AJ167" i="2"/>
  <c r="AI167" i="2"/>
  <c r="AG167" i="2"/>
  <c r="AF167" i="2"/>
  <c r="AE167" i="2"/>
  <c r="AD167" i="2"/>
  <c r="AB167" i="2"/>
  <c r="Y167" i="2"/>
  <c r="X167" i="2"/>
  <c r="W167" i="2"/>
  <c r="V167" i="2"/>
  <c r="U167" i="2"/>
  <c r="T167" i="2"/>
  <c r="S167" i="2"/>
  <c r="R167" i="2"/>
  <c r="P167" i="2"/>
  <c r="O167" i="2"/>
  <c r="N167" i="2"/>
  <c r="M167" i="2"/>
  <c r="K167" i="2"/>
  <c r="J167" i="2"/>
  <c r="I167" i="2"/>
  <c r="D167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AH165" i="2" s="1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P165" i="2"/>
  <c r="AO165" i="2"/>
  <c r="AN165" i="2"/>
  <c r="AJ165" i="2"/>
  <c r="AI165" i="2"/>
  <c r="AG165" i="2"/>
  <c r="AF165" i="2"/>
  <c r="AE165" i="2"/>
  <c r="AD165" i="2"/>
  <c r="AB165" i="2"/>
  <c r="Y165" i="2"/>
  <c r="X165" i="2"/>
  <c r="W165" i="2"/>
  <c r="V165" i="2"/>
  <c r="U165" i="2"/>
  <c r="T165" i="2"/>
  <c r="S165" i="2"/>
  <c r="R165" i="2"/>
  <c r="P165" i="2"/>
  <c r="O165" i="2"/>
  <c r="N165" i="2"/>
  <c r="M165" i="2"/>
  <c r="K165" i="2"/>
  <c r="J165" i="2"/>
  <c r="I165" i="2"/>
  <c r="D165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AH164" i="2" s="1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P164" i="2"/>
  <c r="AO164" i="2"/>
  <c r="AN164" i="2"/>
  <c r="AK164" i="2"/>
  <c r="AJ164" i="2"/>
  <c r="AI164" i="2"/>
  <c r="AG164" i="2"/>
  <c r="AF164" i="2"/>
  <c r="AE164" i="2"/>
  <c r="AD164" i="2"/>
  <c r="AC164" i="2"/>
  <c r="AB164" i="2"/>
  <c r="AA164" i="2"/>
  <c r="X164" i="2"/>
  <c r="W164" i="2"/>
  <c r="V164" i="2"/>
  <c r="U164" i="2"/>
  <c r="T164" i="2"/>
  <c r="S164" i="2"/>
  <c r="R164" i="2"/>
  <c r="P164" i="2"/>
  <c r="O164" i="2"/>
  <c r="N164" i="2"/>
  <c r="M164" i="2"/>
  <c r="K164" i="2"/>
  <c r="J164" i="2"/>
  <c r="I164" i="2"/>
  <c r="D164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AH161" i="2" s="1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O161" i="2"/>
  <c r="AK161" i="2"/>
  <c r="AJ161" i="2"/>
  <c r="AI161" i="2"/>
  <c r="AG161" i="2"/>
  <c r="AF161" i="2"/>
  <c r="AE161" i="2"/>
  <c r="AD161" i="2"/>
  <c r="AB161" i="2"/>
  <c r="X161" i="2"/>
  <c r="W161" i="2"/>
  <c r="V161" i="2"/>
  <c r="U161" i="2"/>
  <c r="T161" i="2"/>
  <c r="S161" i="2"/>
  <c r="R161" i="2"/>
  <c r="P161" i="2"/>
  <c r="O161" i="2"/>
  <c r="N161" i="2"/>
  <c r="M161" i="2"/>
  <c r="K161" i="2"/>
  <c r="J161" i="2"/>
  <c r="I161" i="2"/>
  <c r="D161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AH159" i="2" s="1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S159" i="2"/>
  <c r="R159" i="2"/>
  <c r="P159" i="2"/>
  <c r="O159" i="2"/>
  <c r="M159" i="2"/>
  <c r="K159" i="2"/>
  <c r="J159" i="2"/>
  <c r="I159" i="2"/>
  <c r="D159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AH158" i="2" s="1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O158" i="2"/>
  <c r="AN158" i="2"/>
  <c r="AK158" i="2"/>
  <c r="AJ158" i="2"/>
  <c r="AI158" i="2"/>
  <c r="AG158" i="2"/>
  <c r="AF158" i="2"/>
  <c r="AE158" i="2"/>
  <c r="AD158" i="2"/>
  <c r="AB158" i="2"/>
  <c r="AA158" i="2"/>
  <c r="X158" i="2"/>
  <c r="W158" i="2"/>
  <c r="V158" i="2"/>
  <c r="U158" i="2"/>
  <c r="T158" i="2"/>
  <c r="S158" i="2"/>
  <c r="R158" i="2"/>
  <c r="P158" i="2"/>
  <c r="O158" i="2"/>
  <c r="N158" i="2"/>
  <c r="M158" i="2"/>
  <c r="K158" i="2"/>
  <c r="J158" i="2"/>
  <c r="I158" i="2"/>
  <c r="D158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AH157" i="2" s="1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P157" i="2"/>
  <c r="AO157" i="2"/>
  <c r="AN157" i="2"/>
  <c r="AK157" i="2"/>
  <c r="AJ157" i="2"/>
  <c r="AI157" i="2"/>
  <c r="AG157" i="2"/>
  <c r="AF157" i="2"/>
  <c r="AE157" i="2"/>
  <c r="AD157" i="2"/>
  <c r="AB157" i="2"/>
  <c r="X157" i="2"/>
  <c r="W157" i="2"/>
  <c r="V157" i="2"/>
  <c r="U157" i="2"/>
  <c r="T157" i="2"/>
  <c r="S157" i="2"/>
  <c r="R157" i="2"/>
  <c r="P157" i="2"/>
  <c r="O157" i="2"/>
  <c r="N157" i="2"/>
  <c r="M157" i="2"/>
  <c r="K157" i="2"/>
  <c r="J157" i="2"/>
  <c r="I157" i="2"/>
  <c r="D157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AH156" i="2" s="1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P156" i="2"/>
  <c r="AM156" i="2"/>
  <c r="AK156" i="2"/>
  <c r="AJ156" i="2"/>
  <c r="AI156" i="2"/>
  <c r="AG156" i="2"/>
  <c r="AF156" i="2"/>
  <c r="AE156" i="2"/>
  <c r="AD156" i="2"/>
  <c r="AC156" i="2"/>
  <c r="AB156" i="2"/>
  <c r="X156" i="2"/>
  <c r="W156" i="2"/>
  <c r="V156" i="2"/>
  <c r="U156" i="2"/>
  <c r="T156" i="2"/>
  <c r="S156" i="2"/>
  <c r="R156" i="2"/>
  <c r="P156" i="2"/>
  <c r="O156" i="2"/>
  <c r="N156" i="2"/>
  <c r="M156" i="2"/>
  <c r="K156" i="2"/>
  <c r="J156" i="2"/>
  <c r="I156" i="2"/>
  <c r="D156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AH155" i="2" s="1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N155" i="2"/>
  <c r="AF155" i="2"/>
  <c r="AE155" i="2"/>
  <c r="AD155" i="2"/>
  <c r="AC155" i="2"/>
  <c r="S155" i="2"/>
  <c r="R155" i="2"/>
  <c r="P155" i="2"/>
  <c r="O155" i="2"/>
  <c r="M155" i="2"/>
  <c r="K155" i="2"/>
  <c r="J155" i="2"/>
  <c r="I155" i="2"/>
  <c r="D155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AH154" i="2" s="1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P154" i="2"/>
  <c r="AJ154" i="2"/>
  <c r="AI154" i="2"/>
  <c r="T154" i="2"/>
  <c r="S154" i="2"/>
  <c r="R154" i="2"/>
  <c r="P154" i="2"/>
  <c r="O154" i="2"/>
  <c r="N154" i="2"/>
  <c r="M154" i="2"/>
  <c r="K154" i="2"/>
  <c r="J154" i="2"/>
  <c r="I154" i="2"/>
  <c r="D154" i="2"/>
  <c r="DF152" i="2"/>
  <c r="DE152" i="2"/>
  <c r="DD152" i="2"/>
  <c r="DC152" i="2"/>
  <c r="DB152" i="2"/>
  <c r="DA152" i="2"/>
  <c r="CZ152" i="2"/>
  <c r="CY152" i="2"/>
  <c r="CX152" i="2"/>
  <c r="CW152" i="2"/>
  <c r="CV152" i="2"/>
  <c r="CU152" i="2"/>
  <c r="CT152" i="2"/>
  <c r="CS152" i="2"/>
  <c r="CR152" i="2"/>
  <c r="AH152" i="2" s="1"/>
  <c r="CQ152" i="2"/>
  <c r="CP152" i="2"/>
  <c r="CO152" i="2"/>
  <c r="CN152" i="2"/>
  <c r="CM152" i="2"/>
  <c r="CL152" i="2"/>
  <c r="CK152" i="2"/>
  <c r="CJ152" i="2"/>
  <c r="CI152" i="2"/>
  <c r="CH152" i="2"/>
  <c r="CG152" i="2"/>
  <c r="CF152" i="2"/>
  <c r="CE152" i="2"/>
  <c r="CD152" i="2"/>
  <c r="CC152" i="2"/>
  <c r="CB152" i="2"/>
  <c r="CA152" i="2"/>
  <c r="BZ152" i="2"/>
  <c r="BY152" i="2"/>
  <c r="BX152" i="2"/>
  <c r="BW152" i="2"/>
  <c r="BV152" i="2"/>
  <c r="BU152" i="2"/>
  <c r="BT152" i="2"/>
  <c r="BS152" i="2"/>
  <c r="BR152" i="2"/>
  <c r="BQ152" i="2"/>
  <c r="BP152" i="2"/>
  <c r="BO152" i="2"/>
  <c r="BN152" i="2"/>
  <c r="BM152" i="2"/>
  <c r="BL152" i="2"/>
  <c r="BK152" i="2"/>
  <c r="BJ152" i="2"/>
  <c r="BI152" i="2"/>
  <c r="BH152" i="2"/>
  <c r="BG152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P152" i="2"/>
  <c r="AO152" i="2"/>
  <c r="AN152" i="2"/>
  <c r="AJ152" i="2"/>
  <c r="AI152" i="2"/>
  <c r="AG152" i="2"/>
  <c r="AF152" i="2"/>
  <c r="AE152" i="2"/>
  <c r="AD152" i="2"/>
  <c r="AB152" i="2"/>
  <c r="X152" i="2"/>
  <c r="W152" i="2"/>
  <c r="V152" i="2"/>
  <c r="U152" i="2"/>
  <c r="T152" i="2"/>
  <c r="S152" i="2"/>
  <c r="R152" i="2"/>
  <c r="P152" i="2"/>
  <c r="O152" i="2"/>
  <c r="N152" i="2"/>
  <c r="M152" i="2"/>
  <c r="K152" i="2"/>
  <c r="J152" i="2"/>
  <c r="I152" i="2"/>
  <c r="D152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AH151" i="2" s="1"/>
  <c r="CQ151" i="2"/>
  <c r="CP151" i="2"/>
  <c r="CO151" i="2"/>
  <c r="CN151" i="2"/>
  <c r="CM151" i="2"/>
  <c r="CL151" i="2"/>
  <c r="CK151" i="2"/>
  <c r="CJ151" i="2"/>
  <c r="CI151" i="2"/>
  <c r="CH151" i="2"/>
  <c r="CG151" i="2"/>
  <c r="CF151" i="2"/>
  <c r="CE151" i="2"/>
  <c r="CD151" i="2"/>
  <c r="CC151" i="2"/>
  <c r="CB151" i="2"/>
  <c r="CA151" i="2"/>
  <c r="BZ151" i="2"/>
  <c r="BY151" i="2"/>
  <c r="BX151" i="2"/>
  <c r="BW151" i="2"/>
  <c r="BV151" i="2"/>
  <c r="BU151" i="2"/>
  <c r="BT151" i="2"/>
  <c r="BS151" i="2"/>
  <c r="BR151" i="2"/>
  <c r="BQ151" i="2"/>
  <c r="BP151" i="2"/>
  <c r="BO151" i="2"/>
  <c r="BN151" i="2"/>
  <c r="BM151" i="2"/>
  <c r="BL151" i="2"/>
  <c r="BK151" i="2"/>
  <c r="BJ151" i="2"/>
  <c r="BI151" i="2"/>
  <c r="BH151" i="2"/>
  <c r="BG151" i="2"/>
  <c r="BF151" i="2"/>
  <c r="BE151" i="2"/>
  <c r="BD151" i="2"/>
  <c r="BC151" i="2"/>
  <c r="BB151" i="2"/>
  <c r="BA151" i="2"/>
  <c r="AZ151" i="2"/>
  <c r="AY151" i="2"/>
  <c r="AX151" i="2"/>
  <c r="AW151" i="2"/>
  <c r="AV151" i="2"/>
  <c r="AU151" i="2"/>
  <c r="AT151" i="2"/>
  <c r="AS151" i="2"/>
  <c r="AR151" i="2"/>
  <c r="AP151" i="2"/>
  <c r="AO151" i="2"/>
  <c r="AN151" i="2"/>
  <c r="AM151" i="2"/>
  <c r="AJ151" i="2"/>
  <c r="AI151" i="2"/>
  <c r="AG151" i="2"/>
  <c r="AF151" i="2"/>
  <c r="AE151" i="2"/>
  <c r="AD151" i="2"/>
  <c r="AC151" i="2"/>
  <c r="AB151" i="2"/>
  <c r="X151" i="2"/>
  <c r="W151" i="2"/>
  <c r="V151" i="2"/>
  <c r="U151" i="2"/>
  <c r="T151" i="2"/>
  <c r="S151" i="2"/>
  <c r="R151" i="2"/>
  <c r="P151" i="2"/>
  <c r="O151" i="2"/>
  <c r="N151" i="2"/>
  <c r="M151" i="2"/>
  <c r="K151" i="2"/>
  <c r="J151" i="2"/>
  <c r="I151" i="2"/>
  <c r="D151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AH150" i="2" s="1"/>
  <c r="CQ150" i="2"/>
  <c r="CP150" i="2"/>
  <c r="CO150" i="2"/>
  <c r="CN150" i="2"/>
  <c r="CM150" i="2"/>
  <c r="CL150" i="2"/>
  <c r="CK150" i="2"/>
  <c r="CJ150" i="2"/>
  <c r="CI150" i="2"/>
  <c r="CH150" i="2"/>
  <c r="CG150" i="2"/>
  <c r="CF150" i="2"/>
  <c r="CE150" i="2"/>
  <c r="CD150" i="2"/>
  <c r="CC150" i="2"/>
  <c r="CB150" i="2"/>
  <c r="CA150" i="2"/>
  <c r="BZ150" i="2"/>
  <c r="BY150" i="2"/>
  <c r="BX150" i="2"/>
  <c r="BW150" i="2"/>
  <c r="BV150" i="2"/>
  <c r="BU150" i="2"/>
  <c r="BT150" i="2"/>
  <c r="BS150" i="2"/>
  <c r="BR150" i="2"/>
  <c r="BQ150" i="2"/>
  <c r="BP150" i="2"/>
  <c r="BO150" i="2"/>
  <c r="BN150" i="2"/>
  <c r="BM150" i="2"/>
  <c r="BL150" i="2"/>
  <c r="BK150" i="2"/>
  <c r="BJ150" i="2"/>
  <c r="BI150" i="2"/>
  <c r="BH150" i="2"/>
  <c r="BG150" i="2"/>
  <c r="BF150" i="2"/>
  <c r="BE150" i="2"/>
  <c r="BD150" i="2"/>
  <c r="BC150" i="2"/>
  <c r="BB150" i="2"/>
  <c r="BA150" i="2"/>
  <c r="AZ150" i="2"/>
  <c r="AY150" i="2"/>
  <c r="AX150" i="2"/>
  <c r="AW150" i="2"/>
  <c r="AV150" i="2"/>
  <c r="AU150" i="2"/>
  <c r="AT150" i="2"/>
  <c r="AS150" i="2"/>
  <c r="AR150" i="2"/>
  <c r="AO150" i="2"/>
  <c r="AN150" i="2"/>
  <c r="AJ150" i="2"/>
  <c r="AI150" i="2"/>
  <c r="AG150" i="2"/>
  <c r="AF150" i="2"/>
  <c r="AE150" i="2"/>
  <c r="AD150" i="2"/>
  <c r="AB150" i="2"/>
  <c r="Y150" i="2"/>
  <c r="X150" i="2"/>
  <c r="W150" i="2"/>
  <c r="V150" i="2"/>
  <c r="U150" i="2"/>
  <c r="T150" i="2"/>
  <c r="S150" i="2"/>
  <c r="R150" i="2"/>
  <c r="P150" i="2"/>
  <c r="O150" i="2"/>
  <c r="N150" i="2"/>
  <c r="M150" i="2"/>
  <c r="K150" i="2"/>
  <c r="J150" i="2"/>
  <c r="I150" i="2"/>
  <c r="D150" i="2"/>
  <c r="DF149" i="2"/>
  <c r="DE149" i="2"/>
  <c r="DD149" i="2"/>
  <c r="DC149" i="2"/>
  <c r="DB149" i="2"/>
  <c r="DA149" i="2"/>
  <c r="CZ149" i="2"/>
  <c r="CY149" i="2"/>
  <c r="CX149" i="2"/>
  <c r="CW149" i="2"/>
  <c r="CV149" i="2"/>
  <c r="CU149" i="2"/>
  <c r="CT149" i="2"/>
  <c r="CS149" i="2"/>
  <c r="CR149" i="2"/>
  <c r="AH149" i="2" s="1"/>
  <c r="CQ149" i="2"/>
  <c r="CP149" i="2"/>
  <c r="CO149" i="2"/>
  <c r="CN149" i="2"/>
  <c r="CM149" i="2"/>
  <c r="CL149" i="2"/>
  <c r="CK149" i="2"/>
  <c r="CJ149" i="2"/>
  <c r="CI149" i="2"/>
  <c r="CH149" i="2"/>
  <c r="CG149" i="2"/>
  <c r="CF149" i="2"/>
  <c r="CE149" i="2"/>
  <c r="CD149" i="2"/>
  <c r="CC149" i="2"/>
  <c r="CB149" i="2"/>
  <c r="CA149" i="2"/>
  <c r="BZ149" i="2"/>
  <c r="BY149" i="2"/>
  <c r="BX149" i="2"/>
  <c r="BW149" i="2"/>
  <c r="BV149" i="2"/>
  <c r="BU149" i="2"/>
  <c r="BT149" i="2"/>
  <c r="BS149" i="2"/>
  <c r="BR149" i="2"/>
  <c r="BQ149" i="2"/>
  <c r="BP149" i="2"/>
  <c r="BO149" i="2"/>
  <c r="BN149" i="2"/>
  <c r="BM149" i="2"/>
  <c r="BL149" i="2"/>
  <c r="BK149" i="2"/>
  <c r="BJ149" i="2"/>
  <c r="BI149" i="2"/>
  <c r="BH149" i="2"/>
  <c r="BG149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P149" i="2"/>
  <c r="AO149" i="2"/>
  <c r="AN149" i="2"/>
  <c r="AJ149" i="2"/>
  <c r="AI149" i="2"/>
  <c r="AG149" i="2"/>
  <c r="AF149" i="2"/>
  <c r="AE149" i="2"/>
  <c r="AD149" i="2"/>
  <c r="AB149" i="2"/>
  <c r="Y149" i="2"/>
  <c r="X149" i="2"/>
  <c r="W149" i="2"/>
  <c r="V149" i="2"/>
  <c r="U149" i="2"/>
  <c r="T149" i="2"/>
  <c r="S149" i="2"/>
  <c r="R149" i="2"/>
  <c r="P149" i="2"/>
  <c r="O149" i="2"/>
  <c r="N149" i="2"/>
  <c r="M149" i="2"/>
  <c r="K149" i="2"/>
  <c r="J149" i="2"/>
  <c r="I149" i="2"/>
  <c r="D149" i="2"/>
  <c r="DF148" i="2"/>
  <c r="DE148" i="2"/>
  <c r="DD148" i="2"/>
  <c r="DC148" i="2"/>
  <c r="DB148" i="2"/>
  <c r="DA148" i="2"/>
  <c r="CZ148" i="2"/>
  <c r="CY148" i="2"/>
  <c r="CX148" i="2"/>
  <c r="CW148" i="2"/>
  <c r="CV148" i="2"/>
  <c r="CU148" i="2"/>
  <c r="CT148" i="2"/>
  <c r="CS148" i="2"/>
  <c r="CR148" i="2"/>
  <c r="AH148" i="2" s="1"/>
  <c r="CQ148" i="2"/>
  <c r="CP148" i="2"/>
  <c r="CO148" i="2"/>
  <c r="CN148" i="2"/>
  <c r="CM148" i="2"/>
  <c r="CL148" i="2"/>
  <c r="CK148" i="2"/>
  <c r="CJ148" i="2"/>
  <c r="CI148" i="2"/>
  <c r="CH148" i="2"/>
  <c r="CG148" i="2"/>
  <c r="CF148" i="2"/>
  <c r="CE148" i="2"/>
  <c r="CD148" i="2"/>
  <c r="CC148" i="2"/>
  <c r="CB148" i="2"/>
  <c r="CA148" i="2"/>
  <c r="BZ148" i="2"/>
  <c r="BY148" i="2"/>
  <c r="BX148" i="2"/>
  <c r="BW148" i="2"/>
  <c r="BV148" i="2"/>
  <c r="BU148" i="2"/>
  <c r="BT148" i="2"/>
  <c r="BS148" i="2"/>
  <c r="BR148" i="2"/>
  <c r="BQ148" i="2"/>
  <c r="BP148" i="2"/>
  <c r="BO148" i="2"/>
  <c r="BN148" i="2"/>
  <c r="BM148" i="2"/>
  <c r="BL148" i="2"/>
  <c r="BK148" i="2"/>
  <c r="BJ148" i="2"/>
  <c r="BI148" i="2"/>
  <c r="BH148" i="2"/>
  <c r="BG148" i="2"/>
  <c r="BF148" i="2"/>
  <c r="BE148" i="2"/>
  <c r="BD148" i="2"/>
  <c r="BC148" i="2"/>
  <c r="BB148" i="2"/>
  <c r="BA148" i="2"/>
  <c r="AZ148" i="2"/>
  <c r="AY148" i="2"/>
  <c r="AX148" i="2"/>
  <c r="AW148" i="2"/>
  <c r="AV148" i="2"/>
  <c r="AU148" i="2"/>
  <c r="AT148" i="2"/>
  <c r="AS148" i="2"/>
  <c r="AR148" i="2"/>
  <c r="AQ148" i="2"/>
  <c r="AO148" i="2"/>
  <c r="AK148" i="2"/>
  <c r="AJ148" i="2"/>
  <c r="AI148" i="2"/>
  <c r="AG148" i="2"/>
  <c r="AF148" i="2"/>
  <c r="AE148" i="2"/>
  <c r="AD148" i="2"/>
  <c r="AB148" i="2"/>
  <c r="Y148" i="2"/>
  <c r="X148" i="2"/>
  <c r="W148" i="2"/>
  <c r="V148" i="2"/>
  <c r="U148" i="2"/>
  <c r="T148" i="2"/>
  <c r="S148" i="2"/>
  <c r="R148" i="2"/>
  <c r="P148" i="2"/>
  <c r="O148" i="2"/>
  <c r="N148" i="2"/>
  <c r="M148" i="2"/>
  <c r="K148" i="2"/>
  <c r="J148" i="2"/>
  <c r="I148" i="2"/>
  <c r="D148" i="2"/>
  <c r="DF147" i="2"/>
  <c r="DE147" i="2"/>
  <c r="DD147" i="2"/>
  <c r="DC147" i="2"/>
  <c r="DB147" i="2"/>
  <c r="DA147" i="2"/>
  <c r="CZ147" i="2"/>
  <c r="CY147" i="2"/>
  <c r="CX147" i="2"/>
  <c r="CW147" i="2"/>
  <c r="CV147" i="2"/>
  <c r="CU147" i="2"/>
  <c r="CT147" i="2"/>
  <c r="CS147" i="2"/>
  <c r="CR147" i="2"/>
  <c r="AH147" i="2" s="1"/>
  <c r="CQ147" i="2"/>
  <c r="CP147" i="2"/>
  <c r="CO147" i="2"/>
  <c r="CN147" i="2"/>
  <c r="CM147" i="2"/>
  <c r="CL147" i="2"/>
  <c r="CK147" i="2"/>
  <c r="CJ147" i="2"/>
  <c r="CI147" i="2"/>
  <c r="CH147" i="2"/>
  <c r="CG147" i="2"/>
  <c r="CF147" i="2"/>
  <c r="CE147" i="2"/>
  <c r="CD147" i="2"/>
  <c r="CC147" i="2"/>
  <c r="CB147" i="2"/>
  <c r="CA147" i="2"/>
  <c r="BZ147" i="2"/>
  <c r="BY147" i="2"/>
  <c r="BX147" i="2"/>
  <c r="BW147" i="2"/>
  <c r="BV147" i="2"/>
  <c r="BU147" i="2"/>
  <c r="BT147" i="2"/>
  <c r="BS147" i="2"/>
  <c r="BR147" i="2"/>
  <c r="BQ147" i="2"/>
  <c r="BP147" i="2"/>
  <c r="BO147" i="2"/>
  <c r="BN147" i="2"/>
  <c r="BM147" i="2"/>
  <c r="BL147" i="2"/>
  <c r="BK147" i="2"/>
  <c r="BJ147" i="2"/>
  <c r="BI147" i="2"/>
  <c r="BH147" i="2"/>
  <c r="BG147" i="2"/>
  <c r="BF147" i="2"/>
  <c r="BE147" i="2"/>
  <c r="BD147" i="2"/>
  <c r="BC147" i="2"/>
  <c r="BB147" i="2"/>
  <c r="BA147" i="2"/>
  <c r="AZ147" i="2"/>
  <c r="AY147" i="2"/>
  <c r="AX147" i="2"/>
  <c r="AW147" i="2"/>
  <c r="AV147" i="2"/>
  <c r="AU147" i="2"/>
  <c r="AT147" i="2"/>
  <c r="AS147" i="2"/>
  <c r="AR147" i="2"/>
  <c r="AP147" i="2"/>
  <c r="AO147" i="2"/>
  <c r="AK147" i="2"/>
  <c r="AJ147" i="2"/>
  <c r="AI147" i="2"/>
  <c r="AG147" i="2"/>
  <c r="AF147" i="2"/>
  <c r="AE147" i="2"/>
  <c r="AD147" i="2"/>
  <c r="AB147" i="2"/>
  <c r="X147" i="2"/>
  <c r="W147" i="2"/>
  <c r="V147" i="2"/>
  <c r="U147" i="2"/>
  <c r="T147" i="2"/>
  <c r="S147" i="2"/>
  <c r="R147" i="2"/>
  <c r="P147" i="2"/>
  <c r="O147" i="2"/>
  <c r="N147" i="2"/>
  <c r="M147" i="2"/>
  <c r="K147" i="2"/>
  <c r="J147" i="2"/>
  <c r="I147" i="2"/>
  <c r="D147" i="2"/>
  <c r="DF146" i="2"/>
  <c r="DE146" i="2"/>
  <c r="DD146" i="2"/>
  <c r="DC146" i="2"/>
  <c r="DB146" i="2"/>
  <c r="DA146" i="2"/>
  <c r="CZ146" i="2"/>
  <c r="CY146" i="2"/>
  <c r="CX146" i="2"/>
  <c r="CW146" i="2"/>
  <c r="CV146" i="2"/>
  <c r="CU146" i="2"/>
  <c r="CT146" i="2"/>
  <c r="CS146" i="2"/>
  <c r="CR146" i="2"/>
  <c r="AH146" i="2" s="1"/>
  <c r="CQ146" i="2"/>
  <c r="CP146" i="2"/>
  <c r="CO146" i="2"/>
  <c r="CN146" i="2"/>
  <c r="CM146" i="2"/>
  <c r="CL146" i="2"/>
  <c r="CK146" i="2"/>
  <c r="CJ146" i="2"/>
  <c r="CI146" i="2"/>
  <c r="CH146" i="2"/>
  <c r="CG146" i="2"/>
  <c r="CF146" i="2"/>
  <c r="CE146" i="2"/>
  <c r="CD146" i="2"/>
  <c r="CC146" i="2"/>
  <c r="CB146" i="2"/>
  <c r="CA146" i="2"/>
  <c r="BZ146" i="2"/>
  <c r="BY146" i="2"/>
  <c r="BX146" i="2"/>
  <c r="BW146" i="2"/>
  <c r="BV146" i="2"/>
  <c r="BU146" i="2"/>
  <c r="BT146" i="2"/>
  <c r="BS146" i="2"/>
  <c r="BR146" i="2"/>
  <c r="BQ146" i="2"/>
  <c r="BP146" i="2"/>
  <c r="BO146" i="2"/>
  <c r="BN146" i="2"/>
  <c r="BM146" i="2"/>
  <c r="BL146" i="2"/>
  <c r="BK146" i="2"/>
  <c r="BJ146" i="2"/>
  <c r="BI146" i="2"/>
  <c r="BH146" i="2"/>
  <c r="BG146" i="2"/>
  <c r="BF146" i="2"/>
  <c r="BE146" i="2"/>
  <c r="BD146" i="2"/>
  <c r="BC146" i="2"/>
  <c r="BB146" i="2"/>
  <c r="BA146" i="2"/>
  <c r="AZ146" i="2"/>
  <c r="AY146" i="2"/>
  <c r="AX146" i="2"/>
  <c r="AW146" i="2"/>
  <c r="AV146" i="2"/>
  <c r="AU146" i="2"/>
  <c r="AT146" i="2"/>
  <c r="AS146" i="2"/>
  <c r="AR146" i="2"/>
  <c r="AP146" i="2"/>
  <c r="AO146" i="2"/>
  <c r="AN146" i="2"/>
  <c r="AK146" i="2"/>
  <c r="AJ146" i="2"/>
  <c r="AI146" i="2"/>
  <c r="AG146" i="2"/>
  <c r="AF146" i="2"/>
  <c r="AE146" i="2"/>
  <c r="AD146" i="2"/>
  <c r="AB146" i="2"/>
  <c r="AA146" i="2"/>
  <c r="X146" i="2"/>
  <c r="W146" i="2"/>
  <c r="V146" i="2"/>
  <c r="U146" i="2"/>
  <c r="T146" i="2"/>
  <c r="S146" i="2"/>
  <c r="R146" i="2"/>
  <c r="P146" i="2"/>
  <c r="O146" i="2"/>
  <c r="N146" i="2"/>
  <c r="M146" i="2"/>
  <c r="K146" i="2"/>
  <c r="J146" i="2"/>
  <c r="I146" i="2"/>
  <c r="D146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AH145" i="2" s="1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O145" i="2"/>
  <c r="AN145" i="2"/>
  <c r="AK145" i="2"/>
  <c r="AJ145" i="2"/>
  <c r="AI145" i="2"/>
  <c r="AG145" i="2"/>
  <c r="AF145" i="2"/>
  <c r="AE145" i="2"/>
  <c r="AD145" i="2"/>
  <c r="AB145" i="2"/>
  <c r="AA145" i="2"/>
  <c r="X145" i="2"/>
  <c r="W145" i="2"/>
  <c r="V145" i="2"/>
  <c r="U145" i="2"/>
  <c r="T145" i="2"/>
  <c r="S145" i="2"/>
  <c r="R145" i="2"/>
  <c r="P145" i="2"/>
  <c r="O145" i="2"/>
  <c r="N145" i="2"/>
  <c r="M145" i="2"/>
  <c r="K145" i="2"/>
  <c r="J145" i="2"/>
  <c r="I145" i="2"/>
  <c r="D145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AH143" i="2" s="1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O143" i="2"/>
  <c r="AK143" i="2"/>
  <c r="AJ143" i="2"/>
  <c r="AI143" i="2"/>
  <c r="AG143" i="2"/>
  <c r="AF143" i="2"/>
  <c r="AE143" i="2"/>
  <c r="AD143" i="2"/>
  <c r="AB143" i="2"/>
  <c r="X143" i="2"/>
  <c r="W143" i="2"/>
  <c r="V143" i="2"/>
  <c r="U143" i="2"/>
  <c r="T143" i="2"/>
  <c r="S143" i="2"/>
  <c r="R143" i="2"/>
  <c r="P143" i="2"/>
  <c r="O143" i="2"/>
  <c r="N143" i="2"/>
  <c r="M143" i="2"/>
  <c r="K143" i="2"/>
  <c r="J143" i="2"/>
  <c r="I143" i="2"/>
  <c r="D143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AH142" i="2" s="1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P142" i="2"/>
  <c r="AN142" i="2"/>
  <c r="AM142" i="2"/>
  <c r="AJ142" i="2"/>
  <c r="AI142" i="2"/>
  <c r="AG142" i="2"/>
  <c r="AF142" i="2"/>
  <c r="AE142" i="2"/>
  <c r="AD142" i="2"/>
  <c r="AC142" i="2"/>
  <c r="AB142" i="2"/>
  <c r="AA142" i="2"/>
  <c r="X142" i="2"/>
  <c r="W142" i="2"/>
  <c r="V142" i="2"/>
  <c r="U142" i="2"/>
  <c r="T142" i="2"/>
  <c r="S142" i="2"/>
  <c r="R142" i="2"/>
  <c r="P142" i="2"/>
  <c r="O142" i="2"/>
  <c r="N142" i="2"/>
  <c r="M142" i="2"/>
  <c r="K142" i="2"/>
  <c r="J142" i="2"/>
  <c r="I142" i="2"/>
  <c r="D142" i="2"/>
  <c r="DF141" i="2"/>
  <c r="DE141" i="2"/>
  <c r="DD141" i="2"/>
  <c r="DC141" i="2"/>
  <c r="DB141" i="2"/>
  <c r="DA141" i="2"/>
  <c r="CZ141" i="2"/>
  <c r="CY141" i="2"/>
  <c r="CX141" i="2"/>
  <c r="CW141" i="2"/>
  <c r="CV141" i="2"/>
  <c r="CU141" i="2"/>
  <c r="CT141" i="2"/>
  <c r="CS141" i="2"/>
  <c r="CR141" i="2"/>
  <c r="AH141" i="2" s="1"/>
  <c r="CQ141" i="2"/>
  <c r="CP141" i="2"/>
  <c r="CO141" i="2"/>
  <c r="CN141" i="2"/>
  <c r="CM141" i="2"/>
  <c r="CL141" i="2"/>
  <c r="CK141" i="2"/>
  <c r="CJ141" i="2"/>
  <c r="CI141" i="2"/>
  <c r="CH141" i="2"/>
  <c r="CG141" i="2"/>
  <c r="CF141" i="2"/>
  <c r="CE141" i="2"/>
  <c r="CD141" i="2"/>
  <c r="CC141" i="2"/>
  <c r="CB141" i="2"/>
  <c r="CA141" i="2"/>
  <c r="BZ141" i="2"/>
  <c r="BY141" i="2"/>
  <c r="BX141" i="2"/>
  <c r="BW141" i="2"/>
  <c r="BV141" i="2"/>
  <c r="BU141" i="2"/>
  <c r="BT141" i="2"/>
  <c r="BS141" i="2"/>
  <c r="BR141" i="2"/>
  <c r="BQ141" i="2"/>
  <c r="BP141" i="2"/>
  <c r="BO141" i="2"/>
  <c r="BN141" i="2"/>
  <c r="BM141" i="2"/>
  <c r="BL141" i="2"/>
  <c r="BK141" i="2"/>
  <c r="BJ141" i="2"/>
  <c r="BI141" i="2"/>
  <c r="BH141" i="2"/>
  <c r="BG141" i="2"/>
  <c r="BF141" i="2"/>
  <c r="BE141" i="2"/>
  <c r="BD141" i="2"/>
  <c r="BC141" i="2"/>
  <c r="BB141" i="2"/>
  <c r="BA141" i="2"/>
  <c r="AZ141" i="2"/>
  <c r="AY141" i="2"/>
  <c r="AX141" i="2"/>
  <c r="AW141" i="2"/>
  <c r="AV141" i="2"/>
  <c r="AU141" i="2"/>
  <c r="AT141" i="2"/>
  <c r="AS141" i="2"/>
  <c r="AR141" i="2"/>
  <c r="AP141" i="2"/>
  <c r="AO141" i="2"/>
  <c r="AN141" i="2"/>
  <c r="AJ141" i="2"/>
  <c r="AI141" i="2"/>
  <c r="AG141" i="2"/>
  <c r="AF141" i="2"/>
  <c r="AE141" i="2"/>
  <c r="AD141" i="2"/>
  <c r="AB141" i="2"/>
  <c r="X141" i="2"/>
  <c r="W141" i="2"/>
  <c r="V141" i="2"/>
  <c r="U141" i="2"/>
  <c r="T141" i="2"/>
  <c r="S141" i="2"/>
  <c r="R141" i="2"/>
  <c r="P141" i="2"/>
  <c r="O141" i="2"/>
  <c r="N141" i="2"/>
  <c r="M141" i="2"/>
  <c r="K141" i="2"/>
  <c r="J141" i="2"/>
  <c r="I141" i="2"/>
  <c r="D141" i="2"/>
  <c r="DF140" i="2"/>
  <c r="DE140" i="2"/>
  <c r="DD140" i="2"/>
  <c r="DC140" i="2"/>
  <c r="DB140" i="2"/>
  <c r="DA140" i="2"/>
  <c r="CZ140" i="2"/>
  <c r="CY140" i="2"/>
  <c r="CX140" i="2"/>
  <c r="CW140" i="2"/>
  <c r="CV140" i="2"/>
  <c r="CU140" i="2"/>
  <c r="CT140" i="2"/>
  <c r="CS140" i="2"/>
  <c r="CR140" i="2"/>
  <c r="AH140" i="2" s="1"/>
  <c r="CQ140" i="2"/>
  <c r="CP140" i="2"/>
  <c r="CO140" i="2"/>
  <c r="CN140" i="2"/>
  <c r="CM140" i="2"/>
  <c r="CL140" i="2"/>
  <c r="CK140" i="2"/>
  <c r="CJ140" i="2"/>
  <c r="CI140" i="2"/>
  <c r="CH140" i="2"/>
  <c r="CG140" i="2"/>
  <c r="CF140" i="2"/>
  <c r="CE140" i="2"/>
  <c r="CD140" i="2"/>
  <c r="CC140" i="2"/>
  <c r="CB140" i="2"/>
  <c r="CA140" i="2"/>
  <c r="BZ140" i="2"/>
  <c r="BY140" i="2"/>
  <c r="BX140" i="2"/>
  <c r="BW140" i="2"/>
  <c r="BV140" i="2"/>
  <c r="BU140" i="2"/>
  <c r="BT140" i="2"/>
  <c r="BS140" i="2"/>
  <c r="BR140" i="2"/>
  <c r="BQ140" i="2"/>
  <c r="BP140" i="2"/>
  <c r="BO140" i="2"/>
  <c r="BN140" i="2"/>
  <c r="BM140" i="2"/>
  <c r="BL140" i="2"/>
  <c r="BK140" i="2"/>
  <c r="BJ140" i="2"/>
  <c r="BI140" i="2"/>
  <c r="BH140" i="2"/>
  <c r="BG140" i="2"/>
  <c r="BF140" i="2"/>
  <c r="BE140" i="2"/>
  <c r="BD140" i="2"/>
  <c r="BC140" i="2"/>
  <c r="BB140" i="2"/>
  <c r="BA140" i="2"/>
  <c r="AZ140" i="2"/>
  <c r="AY140" i="2"/>
  <c r="AX140" i="2"/>
  <c r="AW140" i="2"/>
  <c r="AV140" i="2"/>
  <c r="AU140" i="2"/>
  <c r="AT140" i="2"/>
  <c r="AS140" i="2"/>
  <c r="AN140" i="2"/>
  <c r="AD140" i="2"/>
  <c r="AB140" i="2"/>
  <c r="X140" i="2"/>
  <c r="W140" i="2"/>
  <c r="V140" i="2"/>
  <c r="S140" i="2"/>
  <c r="R140" i="2"/>
  <c r="P140" i="2"/>
  <c r="O140" i="2"/>
  <c r="M140" i="2"/>
  <c r="K140" i="2"/>
  <c r="J140" i="2"/>
  <c r="I140" i="2"/>
  <c r="D140" i="2"/>
  <c r="DF139" i="2"/>
  <c r="DE139" i="2"/>
  <c r="DD139" i="2"/>
  <c r="DC139" i="2"/>
  <c r="DB139" i="2"/>
  <c r="DA139" i="2"/>
  <c r="CZ139" i="2"/>
  <c r="CY139" i="2"/>
  <c r="CX139" i="2"/>
  <c r="CW139" i="2"/>
  <c r="CV139" i="2"/>
  <c r="CU139" i="2"/>
  <c r="CT139" i="2"/>
  <c r="CS139" i="2"/>
  <c r="CR139" i="2"/>
  <c r="AH139" i="2" s="1"/>
  <c r="CQ139" i="2"/>
  <c r="CP139" i="2"/>
  <c r="CO139" i="2"/>
  <c r="CN139" i="2"/>
  <c r="CM139" i="2"/>
  <c r="CL139" i="2"/>
  <c r="CK139" i="2"/>
  <c r="CJ139" i="2"/>
  <c r="CI139" i="2"/>
  <c r="CH139" i="2"/>
  <c r="CG139" i="2"/>
  <c r="CF139" i="2"/>
  <c r="CE139" i="2"/>
  <c r="CD139" i="2"/>
  <c r="CC139" i="2"/>
  <c r="CB139" i="2"/>
  <c r="CA139" i="2"/>
  <c r="BZ139" i="2"/>
  <c r="BY139" i="2"/>
  <c r="BX139" i="2"/>
  <c r="BW139" i="2"/>
  <c r="BV139" i="2"/>
  <c r="BU139" i="2"/>
  <c r="BT139" i="2"/>
  <c r="BS139" i="2"/>
  <c r="BR139" i="2"/>
  <c r="BQ139" i="2"/>
  <c r="BP139" i="2"/>
  <c r="BO139" i="2"/>
  <c r="BN139" i="2"/>
  <c r="BM139" i="2"/>
  <c r="BL139" i="2"/>
  <c r="BK139" i="2"/>
  <c r="BJ139" i="2"/>
  <c r="BI139" i="2"/>
  <c r="BH139" i="2"/>
  <c r="BG139" i="2"/>
  <c r="BF139" i="2"/>
  <c r="BE139" i="2"/>
  <c r="BD139" i="2"/>
  <c r="BC139" i="2"/>
  <c r="BB139" i="2"/>
  <c r="BA139" i="2"/>
  <c r="AZ139" i="2"/>
  <c r="AY139" i="2"/>
  <c r="AX139" i="2"/>
  <c r="AW139" i="2"/>
  <c r="AV139" i="2"/>
  <c r="AU139" i="2"/>
  <c r="AT139" i="2"/>
  <c r="AS139" i="2"/>
  <c r="AR139" i="2"/>
  <c r="AO139" i="2"/>
  <c r="AN139" i="2"/>
  <c r="AM139" i="2"/>
  <c r="AJ139" i="2"/>
  <c r="AI139" i="2"/>
  <c r="AG139" i="2"/>
  <c r="AF139" i="2"/>
  <c r="AE139" i="2"/>
  <c r="AD139" i="2"/>
  <c r="AB139" i="2"/>
  <c r="AA139" i="2"/>
  <c r="X139" i="2"/>
  <c r="W139" i="2"/>
  <c r="V139" i="2"/>
  <c r="U139" i="2"/>
  <c r="T139" i="2"/>
  <c r="S139" i="2"/>
  <c r="R139" i="2"/>
  <c r="P139" i="2"/>
  <c r="O139" i="2"/>
  <c r="N139" i="2"/>
  <c r="M139" i="2"/>
  <c r="K139" i="2"/>
  <c r="J139" i="2"/>
  <c r="I139" i="2"/>
  <c r="D139" i="2"/>
  <c r="DF138" i="2"/>
  <c r="DE138" i="2"/>
  <c r="DD138" i="2"/>
  <c r="DC138" i="2"/>
  <c r="DB138" i="2"/>
  <c r="DA138" i="2"/>
  <c r="CZ138" i="2"/>
  <c r="CY138" i="2"/>
  <c r="CX138" i="2"/>
  <c r="CW138" i="2"/>
  <c r="CV138" i="2"/>
  <c r="CU138" i="2"/>
  <c r="CT138" i="2"/>
  <c r="CS138" i="2"/>
  <c r="CR138" i="2"/>
  <c r="AH138" i="2" s="1"/>
  <c r="CQ138" i="2"/>
  <c r="CP138" i="2"/>
  <c r="CO138" i="2"/>
  <c r="CN138" i="2"/>
  <c r="CM138" i="2"/>
  <c r="CL138" i="2"/>
  <c r="CK138" i="2"/>
  <c r="CJ138" i="2"/>
  <c r="CI138" i="2"/>
  <c r="CH138" i="2"/>
  <c r="CG138" i="2"/>
  <c r="CF138" i="2"/>
  <c r="CE138" i="2"/>
  <c r="CD138" i="2"/>
  <c r="CC138" i="2"/>
  <c r="CB138" i="2"/>
  <c r="CA138" i="2"/>
  <c r="BZ138" i="2"/>
  <c r="BY138" i="2"/>
  <c r="BX138" i="2"/>
  <c r="BW138" i="2"/>
  <c r="BV138" i="2"/>
  <c r="BU138" i="2"/>
  <c r="BT138" i="2"/>
  <c r="BS138" i="2"/>
  <c r="BR138" i="2"/>
  <c r="BQ138" i="2"/>
  <c r="BP138" i="2"/>
  <c r="BO138" i="2"/>
  <c r="BN138" i="2"/>
  <c r="BM138" i="2"/>
  <c r="BL138" i="2"/>
  <c r="BK138" i="2"/>
  <c r="BJ138" i="2"/>
  <c r="BI138" i="2"/>
  <c r="BH138" i="2"/>
  <c r="BG138" i="2"/>
  <c r="BF138" i="2"/>
  <c r="BE138" i="2"/>
  <c r="BD138" i="2"/>
  <c r="BC138" i="2"/>
  <c r="BB138" i="2"/>
  <c r="BA138" i="2"/>
  <c r="AZ138" i="2"/>
  <c r="AY138" i="2"/>
  <c r="AX138" i="2"/>
  <c r="AW138" i="2"/>
  <c r="AV138" i="2"/>
  <c r="AU138" i="2"/>
  <c r="AT138" i="2"/>
  <c r="AS138" i="2"/>
  <c r="AK138" i="2"/>
  <c r="AJ138" i="2"/>
  <c r="AI138" i="2"/>
  <c r="AG138" i="2"/>
  <c r="U138" i="2"/>
  <c r="T138" i="2"/>
  <c r="S138" i="2"/>
  <c r="R138" i="2"/>
  <c r="P138" i="2"/>
  <c r="O138" i="2"/>
  <c r="N138" i="2"/>
  <c r="M138" i="2"/>
  <c r="L138" i="2"/>
  <c r="K138" i="2"/>
  <c r="J138" i="2"/>
  <c r="I138" i="2"/>
  <c r="D138" i="2"/>
  <c r="DF137" i="2"/>
  <c r="DE137" i="2"/>
  <c r="DD137" i="2"/>
  <c r="DC137" i="2"/>
  <c r="DB137" i="2"/>
  <c r="DA137" i="2"/>
  <c r="CZ137" i="2"/>
  <c r="CY137" i="2"/>
  <c r="CX137" i="2"/>
  <c r="CW137" i="2"/>
  <c r="CV137" i="2"/>
  <c r="CU137" i="2"/>
  <c r="CT137" i="2"/>
  <c r="CS137" i="2"/>
  <c r="CR137" i="2"/>
  <c r="AH137" i="2" s="1"/>
  <c r="CQ137" i="2"/>
  <c r="CP137" i="2"/>
  <c r="CO137" i="2"/>
  <c r="CN137" i="2"/>
  <c r="CM137" i="2"/>
  <c r="CL137" i="2"/>
  <c r="CK137" i="2"/>
  <c r="CJ137" i="2"/>
  <c r="CI137" i="2"/>
  <c r="CH137" i="2"/>
  <c r="CG137" i="2"/>
  <c r="CF137" i="2"/>
  <c r="CE137" i="2"/>
  <c r="CD137" i="2"/>
  <c r="CC137" i="2"/>
  <c r="CB137" i="2"/>
  <c r="CA137" i="2"/>
  <c r="BZ137" i="2"/>
  <c r="BY137" i="2"/>
  <c r="BX137" i="2"/>
  <c r="BW137" i="2"/>
  <c r="BV137" i="2"/>
  <c r="BU137" i="2"/>
  <c r="BT137" i="2"/>
  <c r="BS137" i="2"/>
  <c r="BR137" i="2"/>
  <c r="BQ137" i="2"/>
  <c r="BP137" i="2"/>
  <c r="BO137" i="2"/>
  <c r="BN137" i="2"/>
  <c r="BM137" i="2"/>
  <c r="BL137" i="2"/>
  <c r="BK137" i="2"/>
  <c r="BJ137" i="2"/>
  <c r="BI137" i="2"/>
  <c r="BH137" i="2"/>
  <c r="BG137" i="2"/>
  <c r="BF137" i="2"/>
  <c r="BE137" i="2"/>
  <c r="BD137" i="2"/>
  <c r="BC137" i="2"/>
  <c r="BB137" i="2"/>
  <c r="BA137" i="2"/>
  <c r="AZ137" i="2"/>
  <c r="AY137" i="2"/>
  <c r="AX137" i="2"/>
  <c r="AW137" i="2"/>
  <c r="AV137" i="2"/>
  <c r="AU137" i="2"/>
  <c r="AT137" i="2"/>
  <c r="AS137" i="2"/>
  <c r="AR137" i="2"/>
  <c r="AP137" i="2"/>
  <c r="AO137" i="2"/>
  <c r="AN137" i="2"/>
  <c r="AK137" i="2"/>
  <c r="AJ137" i="2"/>
  <c r="AI137" i="2"/>
  <c r="AG137" i="2"/>
  <c r="AF137" i="2"/>
  <c r="AE137" i="2"/>
  <c r="AD137" i="2"/>
  <c r="AB137" i="2"/>
  <c r="X137" i="2"/>
  <c r="W137" i="2"/>
  <c r="V137" i="2"/>
  <c r="U137" i="2"/>
  <c r="T137" i="2"/>
  <c r="S137" i="2"/>
  <c r="R137" i="2"/>
  <c r="P137" i="2"/>
  <c r="O137" i="2"/>
  <c r="N137" i="2"/>
  <c r="M137" i="2"/>
  <c r="K137" i="2"/>
  <c r="J137" i="2"/>
  <c r="I137" i="2"/>
  <c r="D137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AH135" i="2" s="1"/>
  <c r="CQ135" i="2"/>
  <c r="CP135" i="2"/>
  <c r="CO135" i="2"/>
  <c r="CN135" i="2"/>
  <c r="CM135" i="2"/>
  <c r="CL135" i="2"/>
  <c r="CK135" i="2"/>
  <c r="CJ135" i="2"/>
  <c r="CI135" i="2"/>
  <c r="CH135" i="2"/>
  <c r="CG135" i="2"/>
  <c r="CF135" i="2"/>
  <c r="CE135" i="2"/>
  <c r="CD135" i="2"/>
  <c r="CC135" i="2"/>
  <c r="CB135" i="2"/>
  <c r="CA135" i="2"/>
  <c r="BZ135" i="2"/>
  <c r="BY135" i="2"/>
  <c r="BX135" i="2"/>
  <c r="BW135" i="2"/>
  <c r="BV135" i="2"/>
  <c r="BU135" i="2"/>
  <c r="BT135" i="2"/>
  <c r="BS135" i="2"/>
  <c r="BR135" i="2"/>
  <c r="BQ135" i="2"/>
  <c r="BP135" i="2"/>
  <c r="BO135" i="2"/>
  <c r="BN135" i="2"/>
  <c r="BM135" i="2"/>
  <c r="BL135" i="2"/>
  <c r="BK135" i="2"/>
  <c r="BJ135" i="2"/>
  <c r="BI135" i="2"/>
  <c r="BH135" i="2"/>
  <c r="BG135" i="2"/>
  <c r="BF135" i="2"/>
  <c r="BE135" i="2"/>
  <c r="BD135" i="2"/>
  <c r="BC135" i="2"/>
  <c r="BB135" i="2"/>
  <c r="BA135" i="2"/>
  <c r="AZ135" i="2"/>
  <c r="AY135" i="2"/>
  <c r="AX135" i="2"/>
  <c r="AW135" i="2"/>
  <c r="AV135" i="2"/>
  <c r="AU135" i="2"/>
  <c r="AT135" i="2"/>
  <c r="AS135" i="2"/>
  <c r="AR135" i="2"/>
  <c r="AP135" i="2"/>
  <c r="AO135" i="2"/>
  <c r="AN135" i="2"/>
  <c r="AK135" i="2"/>
  <c r="AJ135" i="2"/>
  <c r="AI135" i="2"/>
  <c r="AG135" i="2"/>
  <c r="AF135" i="2"/>
  <c r="AE135" i="2"/>
  <c r="AD135" i="2"/>
  <c r="AB135" i="2"/>
  <c r="X135" i="2"/>
  <c r="W135" i="2"/>
  <c r="V135" i="2"/>
  <c r="U135" i="2"/>
  <c r="T135" i="2"/>
  <c r="S135" i="2"/>
  <c r="R135" i="2"/>
  <c r="P135" i="2"/>
  <c r="O135" i="2"/>
  <c r="N135" i="2"/>
  <c r="M135" i="2"/>
  <c r="K135" i="2"/>
  <c r="J135" i="2"/>
  <c r="I135" i="2"/>
  <c r="D135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AH134" i="2" s="1"/>
  <c r="CQ134" i="2"/>
  <c r="CP134" i="2"/>
  <c r="CO134" i="2"/>
  <c r="CN134" i="2"/>
  <c r="CM134" i="2"/>
  <c r="CL134" i="2"/>
  <c r="CK134" i="2"/>
  <c r="CJ134" i="2"/>
  <c r="CI134" i="2"/>
  <c r="CH134" i="2"/>
  <c r="CG134" i="2"/>
  <c r="CF134" i="2"/>
  <c r="CE134" i="2"/>
  <c r="CD134" i="2"/>
  <c r="CC134" i="2"/>
  <c r="CB134" i="2"/>
  <c r="CA134" i="2"/>
  <c r="BZ134" i="2"/>
  <c r="BY134" i="2"/>
  <c r="BX134" i="2"/>
  <c r="BW134" i="2"/>
  <c r="BV134" i="2"/>
  <c r="BU134" i="2"/>
  <c r="BT134" i="2"/>
  <c r="BS134" i="2"/>
  <c r="BR134" i="2"/>
  <c r="BQ134" i="2"/>
  <c r="BP134" i="2"/>
  <c r="BO134" i="2"/>
  <c r="BN134" i="2"/>
  <c r="BM134" i="2"/>
  <c r="BL134" i="2"/>
  <c r="BK134" i="2"/>
  <c r="BJ134" i="2"/>
  <c r="BI134" i="2"/>
  <c r="BH134" i="2"/>
  <c r="BG134" i="2"/>
  <c r="BF134" i="2"/>
  <c r="BE134" i="2"/>
  <c r="BD134" i="2"/>
  <c r="BC134" i="2"/>
  <c r="BB134" i="2"/>
  <c r="BA134" i="2"/>
  <c r="AZ134" i="2"/>
  <c r="AY134" i="2"/>
  <c r="AX134" i="2"/>
  <c r="AW134" i="2"/>
  <c r="AV134" i="2"/>
  <c r="AU134" i="2"/>
  <c r="AT134" i="2"/>
  <c r="AS134" i="2"/>
  <c r="AR134" i="2"/>
  <c r="AP134" i="2"/>
  <c r="AO134" i="2"/>
  <c r="AJ134" i="2"/>
  <c r="AI134" i="2"/>
  <c r="AG134" i="2"/>
  <c r="AF134" i="2"/>
  <c r="AE134" i="2"/>
  <c r="AD134" i="2"/>
  <c r="AB134" i="2"/>
  <c r="X134" i="2"/>
  <c r="W134" i="2"/>
  <c r="V134" i="2"/>
  <c r="U134" i="2"/>
  <c r="T134" i="2"/>
  <c r="S134" i="2"/>
  <c r="R134" i="2"/>
  <c r="P134" i="2"/>
  <c r="O134" i="2"/>
  <c r="N134" i="2"/>
  <c r="M134" i="2"/>
  <c r="K134" i="2"/>
  <c r="J134" i="2"/>
  <c r="I134" i="2"/>
  <c r="D134" i="2"/>
  <c r="DF133" i="2"/>
  <c r="DE133" i="2"/>
  <c r="DD133" i="2"/>
  <c r="DC133" i="2"/>
  <c r="DB133" i="2"/>
  <c r="DA133" i="2"/>
  <c r="CZ133" i="2"/>
  <c r="CY133" i="2"/>
  <c r="CX133" i="2"/>
  <c r="CW133" i="2"/>
  <c r="CV133" i="2"/>
  <c r="CU133" i="2"/>
  <c r="CT133" i="2"/>
  <c r="CS133" i="2"/>
  <c r="CR133" i="2"/>
  <c r="AH133" i="2" s="1"/>
  <c r="CQ133" i="2"/>
  <c r="CP133" i="2"/>
  <c r="CO133" i="2"/>
  <c r="CN133" i="2"/>
  <c r="CM133" i="2"/>
  <c r="CL133" i="2"/>
  <c r="CK133" i="2"/>
  <c r="CJ133" i="2"/>
  <c r="CI133" i="2"/>
  <c r="CH133" i="2"/>
  <c r="CG133" i="2"/>
  <c r="CF133" i="2"/>
  <c r="CE133" i="2"/>
  <c r="CD133" i="2"/>
  <c r="CC133" i="2"/>
  <c r="CB133" i="2"/>
  <c r="CA133" i="2"/>
  <c r="BZ133" i="2"/>
  <c r="BY133" i="2"/>
  <c r="BX133" i="2"/>
  <c r="BW133" i="2"/>
  <c r="BV133" i="2"/>
  <c r="BU133" i="2"/>
  <c r="BT133" i="2"/>
  <c r="BS133" i="2"/>
  <c r="BR133" i="2"/>
  <c r="BQ133" i="2"/>
  <c r="BP133" i="2"/>
  <c r="BO133" i="2"/>
  <c r="BN133" i="2"/>
  <c r="BM133" i="2"/>
  <c r="BL133" i="2"/>
  <c r="BK133" i="2"/>
  <c r="BJ133" i="2"/>
  <c r="BI133" i="2"/>
  <c r="BH133" i="2"/>
  <c r="BG133" i="2"/>
  <c r="BF133" i="2"/>
  <c r="BE133" i="2"/>
  <c r="BD133" i="2"/>
  <c r="BC133" i="2"/>
  <c r="BB133" i="2"/>
  <c r="BA133" i="2"/>
  <c r="AZ133" i="2"/>
  <c r="AY133" i="2"/>
  <c r="AX133" i="2"/>
  <c r="AW133" i="2"/>
  <c r="AV133" i="2"/>
  <c r="AU133" i="2"/>
  <c r="AT133" i="2"/>
  <c r="AS133" i="2"/>
  <c r="AR133" i="2"/>
  <c r="AO133" i="2"/>
  <c r="AJ133" i="2"/>
  <c r="AI133" i="2"/>
  <c r="AG133" i="2"/>
  <c r="AF133" i="2"/>
  <c r="AE133" i="2"/>
  <c r="AD133" i="2"/>
  <c r="AB133" i="2"/>
  <c r="X133" i="2"/>
  <c r="W133" i="2"/>
  <c r="V133" i="2"/>
  <c r="U133" i="2"/>
  <c r="T133" i="2"/>
  <c r="S133" i="2"/>
  <c r="R133" i="2"/>
  <c r="P133" i="2"/>
  <c r="O133" i="2"/>
  <c r="N133" i="2"/>
  <c r="M133" i="2"/>
  <c r="K133" i="2"/>
  <c r="J133" i="2"/>
  <c r="I133" i="2"/>
  <c r="D133" i="2"/>
  <c r="DF132" i="2"/>
  <c r="DE132" i="2"/>
  <c r="DD132" i="2"/>
  <c r="DC132" i="2"/>
  <c r="DB132" i="2"/>
  <c r="DA132" i="2"/>
  <c r="CZ132" i="2"/>
  <c r="CY132" i="2"/>
  <c r="CX132" i="2"/>
  <c r="CW132" i="2"/>
  <c r="CV132" i="2"/>
  <c r="CU132" i="2"/>
  <c r="CT132" i="2"/>
  <c r="CS132" i="2"/>
  <c r="CR132" i="2"/>
  <c r="AH132" i="2" s="1"/>
  <c r="CQ132" i="2"/>
  <c r="CP132" i="2"/>
  <c r="CO132" i="2"/>
  <c r="CN132" i="2"/>
  <c r="CM132" i="2"/>
  <c r="CL132" i="2"/>
  <c r="CK132" i="2"/>
  <c r="CJ132" i="2"/>
  <c r="CI132" i="2"/>
  <c r="CH132" i="2"/>
  <c r="CG132" i="2"/>
  <c r="CF132" i="2"/>
  <c r="CE132" i="2"/>
  <c r="CD132" i="2"/>
  <c r="CC132" i="2"/>
  <c r="CB132" i="2"/>
  <c r="CA132" i="2"/>
  <c r="BZ132" i="2"/>
  <c r="BY132" i="2"/>
  <c r="BX132" i="2"/>
  <c r="BW132" i="2"/>
  <c r="BV132" i="2"/>
  <c r="BU132" i="2"/>
  <c r="BT132" i="2"/>
  <c r="BS132" i="2"/>
  <c r="BR132" i="2"/>
  <c r="BQ132" i="2"/>
  <c r="BP132" i="2"/>
  <c r="BO132" i="2"/>
  <c r="BN132" i="2"/>
  <c r="BM132" i="2"/>
  <c r="BL132" i="2"/>
  <c r="BK132" i="2"/>
  <c r="BJ132" i="2"/>
  <c r="BI132" i="2"/>
  <c r="BH132" i="2"/>
  <c r="BG132" i="2"/>
  <c r="BF132" i="2"/>
  <c r="BE132" i="2"/>
  <c r="BD132" i="2"/>
  <c r="BC132" i="2"/>
  <c r="BB132" i="2"/>
  <c r="BA132" i="2"/>
  <c r="AZ132" i="2"/>
  <c r="AY132" i="2"/>
  <c r="AX132" i="2"/>
  <c r="AW132" i="2"/>
  <c r="AV132" i="2"/>
  <c r="AU132" i="2"/>
  <c r="AT132" i="2"/>
  <c r="AS132" i="2"/>
  <c r="AR132" i="2"/>
  <c r="AO132" i="2"/>
  <c r="AN132" i="2"/>
  <c r="AK132" i="2"/>
  <c r="AJ132" i="2"/>
  <c r="AI132" i="2"/>
  <c r="AG132" i="2"/>
  <c r="AF132" i="2"/>
  <c r="AE132" i="2"/>
  <c r="AD132" i="2"/>
  <c r="AB132" i="2"/>
  <c r="X132" i="2"/>
  <c r="W132" i="2"/>
  <c r="V132" i="2"/>
  <c r="U132" i="2"/>
  <c r="T132" i="2"/>
  <c r="S132" i="2"/>
  <c r="R132" i="2"/>
  <c r="P132" i="2"/>
  <c r="O132" i="2"/>
  <c r="N132" i="2"/>
  <c r="M132" i="2"/>
  <c r="K132" i="2"/>
  <c r="J132" i="2"/>
  <c r="I132" i="2"/>
  <c r="D132" i="2"/>
  <c r="DF130" i="2"/>
  <c r="DE130" i="2"/>
  <c r="DD130" i="2"/>
  <c r="DC130" i="2"/>
  <c r="DB130" i="2"/>
  <c r="DA130" i="2"/>
  <c r="CZ130" i="2"/>
  <c r="CY130" i="2"/>
  <c r="CX130" i="2"/>
  <c r="CW130" i="2"/>
  <c r="CV130" i="2"/>
  <c r="CU130" i="2"/>
  <c r="CT130" i="2"/>
  <c r="CS130" i="2"/>
  <c r="CR130" i="2"/>
  <c r="AH130" i="2" s="1"/>
  <c r="CQ130" i="2"/>
  <c r="CP130" i="2"/>
  <c r="CO130" i="2"/>
  <c r="CN130" i="2"/>
  <c r="CM130" i="2"/>
  <c r="CL130" i="2"/>
  <c r="CK130" i="2"/>
  <c r="CJ130" i="2"/>
  <c r="CI130" i="2"/>
  <c r="CH130" i="2"/>
  <c r="CG130" i="2"/>
  <c r="CF130" i="2"/>
  <c r="CE130" i="2"/>
  <c r="CD130" i="2"/>
  <c r="CC130" i="2"/>
  <c r="CB130" i="2"/>
  <c r="CA130" i="2"/>
  <c r="BZ130" i="2"/>
  <c r="BY130" i="2"/>
  <c r="BX130" i="2"/>
  <c r="BW130" i="2"/>
  <c r="BV130" i="2"/>
  <c r="BU130" i="2"/>
  <c r="BT130" i="2"/>
  <c r="BS130" i="2"/>
  <c r="BR130" i="2"/>
  <c r="BQ130" i="2"/>
  <c r="BP130" i="2"/>
  <c r="BO130" i="2"/>
  <c r="BN130" i="2"/>
  <c r="BM130" i="2"/>
  <c r="BL130" i="2"/>
  <c r="BK130" i="2"/>
  <c r="BJ130" i="2"/>
  <c r="BI130" i="2"/>
  <c r="BH130" i="2"/>
  <c r="BG130" i="2"/>
  <c r="BF130" i="2"/>
  <c r="BE130" i="2"/>
  <c r="BD130" i="2"/>
  <c r="BC130" i="2"/>
  <c r="BB130" i="2"/>
  <c r="BA130" i="2"/>
  <c r="AZ130" i="2"/>
  <c r="AY130" i="2"/>
  <c r="AX130" i="2"/>
  <c r="AW130" i="2"/>
  <c r="AV130" i="2"/>
  <c r="AU130" i="2"/>
  <c r="AT130" i="2"/>
  <c r="AS130" i="2"/>
  <c r="AR130" i="2"/>
  <c r="AP130" i="2"/>
  <c r="AN130" i="2"/>
  <c r="AK130" i="2"/>
  <c r="AJ130" i="2"/>
  <c r="AI130" i="2"/>
  <c r="AG130" i="2"/>
  <c r="AF130" i="2"/>
  <c r="AE130" i="2"/>
  <c r="AD130" i="2"/>
  <c r="AB130" i="2"/>
  <c r="X130" i="2"/>
  <c r="W130" i="2"/>
  <c r="V130" i="2"/>
  <c r="U130" i="2"/>
  <c r="T130" i="2"/>
  <c r="S130" i="2"/>
  <c r="R130" i="2"/>
  <c r="P130" i="2"/>
  <c r="O130" i="2"/>
  <c r="N130" i="2"/>
  <c r="M130" i="2"/>
  <c r="K130" i="2"/>
  <c r="J130" i="2"/>
  <c r="I130" i="2"/>
  <c r="D130" i="2"/>
  <c r="DF129" i="2"/>
  <c r="DE129" i="2"/>
  <c r="DD129" i="2"/>
  <c r="DC129" i="2"/>
  <c r="DB129" i="2"/>
  <c r="DA129" i="2"/>
  <c r="CZ129" i="2"/>
  <c r="CY129" i="2"/>
  <c r="CX129" i="2"/>
  <c r="CW129" i="2"/>
  <c r="CV129" i="2"/>
  <c r="CU129" i="2"/>
  <c r="CT129" i="2"/>
  <c r="CS129" i="2"/>
  <c r="CR129" i="2"/>
  <c r="AH129" i="2" s="1"/>
  <c r="CQ129" i="2"/>
  <c r="CP129" i="2"/>
  <c r="CO129" i="2"/>
  <c r="CN129" i="2"/>
  <c r="CM129" i="2"/>
  <c r="CL129" i="2"/>
  <c r="CK129" i="2"/>
  <c r="CJ129" i="2"/>
  <c r="CI129" i="2"/>
  <c r="CH129" i="2"/>
  <c r="CG129" i="2"/>
  <c r="CF129" i="2"/>
  <c r="CE129" i="2"/>
  <c r="CD129" i="2"/>
  <c r="CC129" i="2"/>
  <c r="CB129" i="2"/>
  <c r="CA129" i="2"/>
  <c r="BZ129" i="2"/>
  <c r="BY129" i="2"/>
  <c r="BX129" i="2"/>
  <c r="BW129" i="2"/>
  <c r="BV129" i="2"/>
  <c r="BU129" i="2"/>
  <c r="BT129" i="2"/>
  <c r="BS129" i="2"/>
  <c r="BR129" i="2"/>
  <c r="BQ129" i="2"/>
  <c r="BP129" i="2"/>
  <c r="BO129" i="2"/>
  <c r="BN129" i="2"/>
  <c r="BM129" i="2"/>
  <c r="BL129" i="2"/>
  <c r="BK129" i="2"/>
  <c r="BJ129" i="2"/>
  <c r="BI129" i="2"/>
  <c r="BH129" i="2"/>
  <c r="BG129" i="2"/>
  <c r="BF129" i="2"/>
  <c r="BE129" i="2"/>
  <c r="BD129" i="2"/>
  <c r="BC129" i="2"/>
  <c r="BB129" i="2"/>
  <c r="BA129" i="2"/>
  <c r="AZ129" i="2"/>
  <c r="AY129" i="2"/>
  <c r="AX129" i="2"/>
  <c r="AW129" i="2"/>
  <c r="AV129" i="2"/>
  <c r="AU129" i="2"/>
  <c r="AT129" i="2"/>
  <c r="AS129" i="2"/>
  <c r="AR129" i="2"/>
  <c r="AP129" i="2"/>
  <c r="AO129" i="2"/>
  <c r="AJ129" i="2"/>
  <c r="AI129" i="2"/>
  <c r="AG129" i="2"/>
  <c r="AF129" i="2"/>
  <c r="AE129" i="2"/>
  <c r="AD129" i="2"/>
  <c r="AB129" i="2"/>
  <c r="X129" i="2"/>
  <c r="W129" i="2"/>
  <c r="V129" i="2"/>
  <c r="U129" i="2"/>
  <c r="T129" i="2"/>
  <c r="S129" i="2"/>
  <c r="R129" i="2"/>
  <c r="P129" i="2"/>
  <c r="O129" i="2"/>
  <c r="N129" i="2"/>
  <c r="M129" i="2"/>
  <c r="K129" i="2"/>
  <c r="J129" i="2"/>
  <c r="I129" i="2"/>
  <c r="D129" i="2"/>
  <c r="DF128" i="2"/>
  <c r="DE128" i="2"/>
  <c r="DD128" i="2"/>
  <c r="DC128" i="2"/>
  <c r="DB128" i="2"/>
  <c r="DA128" i="2"/>
  <c r="CZ128" i="2"/>
  <c r="CY128" i="2"/>
  <c r="CX128" i="2"/>
  <c r="CW128" i="2"/>
  <c r="CV128" i="2"/>
  <c r="CU128" i="2"/>
  <c r="CT128" i="2"/>
  <c r="CS128" i="2"/>
  <c r="CR128" i="2"/>
  <c r="AH128" i="2" s="1"/>
  <c r="CQ128" i="2"/>
  <c r="CP128" i="2"/>
  <c r="CO128" i="2"/>
  <c r="CN128" i="2"/>
  <c r="CM128" i="2"/>
  <c r="CL128" i="2"/>
  <c r="CK128" i="2"/>
  <c r="CJ128" i="2"/>
  <c r="CI128" i="2"/>
  <c r="CH128" i="2"/>
  <c r="CG128" i="2"/>
  <c r="CF128" i="2"/>
  <c r="CE128" i="2"/>
  <c r="CD128" i="2"/>
  <c r="CC128" i="2"/>
  <c r="CB128" i="2"/>
  <c r="CA128" i="2"/>
  <c r="BZ128" i="2"/>
  <c r="BY128" i="2"/>
  <c r="BX128" i="2"/>
  <c r="BW128" i="2"/>
  <c r="BV128" i="2"/>
  <c r="BU128" i="2"/>
  <c r="BT128" i="2"/>
  <c r="BS128" i="2"/>
  <c r="BR128" i="2"/>
  <c r="BQ128" i="2"/>
  <c r="BP128" i="2"/>
  <c r="BO128" i="2"/>
  <c r="BN128" i="2"/>
  <c r="BM128" i="2"/>
  <c r="BL128" i="2"/>
  <c r="BK128" i="2"/>
  <c r="BJ128" i="2"/>
  <c r="BI128" i="2"/>
  <c r="BH128" i="2"/>
  <c r="BG128" i="2"/>
  <c r="BF128" i="2"/>
  <c r="BE128" i="2"/>
  <c r="BD128" i="2"/>
  <c r="BC128" i="2"/>
  <c r="BB128" i="2"/>
  <c r="BA128" i="2"/>
  <c r="AZ128" i="2"/>
  <c r="AY128" i="2"/>
  <c r="AX128" i="2"/>
  <c r="AW128" i="2"/>
  <c r="AV128" i="2"/>
  <c r="AU128" i="2"/>
  <c r="AT128" i="2"/>
  <c r="AS128" i="2"/>
  <c r="AR128" i="2"/>
  <c r="AO128" i="2"/>
  <c r="AK128" i="2"/>
  <c r="AJ128" i="2"/>
  <c r="AI128" i="2"/>
  <c r="AG128" i="2"/>
  <c r="AF128" i="2"/>
  <c r="AE128" i="2"/>
  <c r="AD128" i="2"/>
  <c r="AB128" i="2"/>
  <c r="X128" i="2"/>
  <c r="W128" i="2"/>
  <c r="V128" i="2"/>
  <c r="U128" i="2"/>
  <c r="T128" i="2"/>
  <c r="S128" i="2"/>
  <c r="R128" i="2"/>
  <c r="P128" i="2"/>
  <c r="O128" i="2"/>
  <c r="N128" i="2"/>
  <c r="M128" i="2"/>
  <c r="K128" i="2"/>
  <c r="J128" i="2"/>
  <c r="I128" i="2"/>
  <c r="D128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AH127" i="2" s="1"/>
  <c r="CQ127" i="2"/>
  <c r="CP127" i="2"/>
  <c r="CO127" i="2"/>
  <c r="CN127" i="2"/>
  <c r="CM127" i="2"/>
  <c r="CL127" i="2"/>
  <c r="CK127" i="2"/>
  <c r="CJ127" i="2"/>
  <c r="CI127" i="2"/>
  <c r="CH127" i="2"/>
  <c r="CG127" i="2"/>
  <c r="CF127" i="2"/>
  <c r="CE127" i="2"/>
  <c r="CD127" i="2"/>
  <c r="CC127" i="2"/>
  <c r="CB127" i="2"/>
  <c r="CA127" i="2"/>
  <c r="BZ127" i="2"/>
  <c r="BY127" i="2"/>
  <c r="BX127" i="2"/>
  <c r="BW127" i="2"/>
  <c r="BV127" i="2"/>
  <c r="BU127" i="2"/>
  <c r="BT127" i="2"/>
  <c r="BS127" i="2"/>
  <c r="BR127" i="2"/>
  <c r="BQ127" i="2"/>
  <c r="BP127" i="2"/>
  <c r="BO127" i="2"/>
  <c r="BN127" i="2"/>
  <c r="BM127" i="2"/>
  <c r="BL127" i="2"/>
  <c r="BK127" i="2"/>
  <c r="BJ127" i="2"/>
  <c r="BI127" i="2"/>
  <c r="BH127" i="2"/>
  <c r="BG127" i="2"/>
  <c r="BF127" i="2"/>
  <c r="BE127" i="2"/>
  <c r="BD127" i="2"/>
  <c r="BC127" i="2"/>
  <c r="BB127" i="2"/>
  <c r="BA127" i="2"/>
  <c r="AZ127" i="2"/>
  <c r="AY127" i="2"/>
  <c r="AX127" i="2"/>
  <c r="AW127" i="2"/>
  <c r="AV127" i="2"/>
  <c r="AU127" i="2"/>
  <c r="AT127" i="2"/>
  <c r="AS127" i="2"/>
  <c r="AR127" i="2"/>
  <c r="AQ127" i="2"/>
  <c r="AP127" i="2"/>
  <c r="AM127" i="2"/>
  <c r="AL127" i="2"/>
  <c r="AK127" i="2"/>
  <c r="AJ127" i="2"/>
  <c r="AI127" i="2"/>
  <c r="AG127" i="2"/>
  <c r="AF127" i="2"/>
  <c r="AE127" i="2"/>
  <c r="AD127" i="2"/>
  <c r="AC127" i="2"/>
  <c r="AB127" i="2"/>
  <c r="AA127" i="2"/>
  <c r="X127" i="2"/>
  <c r="W127" i="2"/>
  <c r="V127" i="2"/>
  <c r="U127" i="2"/>
  <c r="T127" i="2"/>
  <c r="S127" i="2"/>
  <c r="R127" i="2"/>
  <c r="P127" i="2"/>
  <c r="O127" i="2"/>
  <c r="N127" i="2"/>
  <c r="M127" i="2"/>
  <c r="K127" i="2"/>
  <c r="J127" i="2"/>
  <c r="I127" i="2"/>
  <c r="D127" i="2"/>
  <c r="DF125" i="2"/>
  <c r="DE125" i="2"/>
  <c r="DD125" i="2"/>
  <c r="DC125" i="2"/>
  <c r="DB125" i="2"/>
  <c r="DA125" i="2"/>
  <c r="CZ125" i="2"/>
  <c r="CY125" i="2"/>
  <c r="CX125" i="2"/>
  <c r="CW125" i="2"/>
  <c r="CV125" i="2"/>
  <c r="CU125" i="2"/>
  <c r="CT125" i="2"/>
  <c r="CS125" i="2"/>
  <c r="CR125" i="2"/>
  <c r="AH125" i="2" s="1"/>
  <c r="CQ125" i="2"/>
  <c r="CP125" i="2"/>
  <c r="CO125" i="2"/>
  <c r="CN125" i="2"/>
  <c r="CM125" i="2"/>
  <c r="CL125" i="2"/>
  <c r="CK125" i="2"/>
  <c r="CJ125" i="2"/>
  <c r="CI125" i="2"/>
  <c r="CH125" i="2"/>
  <c r="CG125" i="2"/>
  <c r="CF125" i="2"/>
  <c r="CE125" i="2"/>
  <c r="CD125" i="2"/>
  <c r="CC125" i="2"/>
  <c r="CB125" i="2"/>
  <c r="CA125" i="2"/>
  <c r="BZ125" i="2"/>
  <c r="BY125" i="2"/>
  <c r="BX125" i="2"/>
  <c r="BW125" i="2"/>
  <c r="BV125" i="2"/>
  <c r="BU125" i="2"/>
  <c r="BT125" i="2"/>
  <c r="BS125" i="2"/>
  <c r="BR125" i="2"/>
  <c r="BQ125" i="2"/>
  <c r="BP125" i="2"/>
  <c r="BO125" i="2"/>
  <c r="BN125" i="2"/>
  <c r="BM125" i="2"/>
  <c r="BL125" i="2"/>
  <c r="BK125" i="2"/>
  <c r="BJ125" i="2"/>
  <c r="BI125" i="2"/>
  <c r="BH125" i="2"/>
  <c r="BG125" i="2"/>
  <c r="BF125" i="2"/>
  <c r="BE125" i="2"/>
  <c r="BD125" i="2"/>
  <c r="BC125" i="2"/>
  <c r="BB125" i="2"/>
  <c r="BA125" i="2"/>
  <c r="AZ125" i="2"/>
  <c r="AY125" i="2"/>
  <c r="AX125" i="2"/>
  <c r="AW125" i="2"/>
  <c r="AV125" i="2"/>
  <c r="AU125" i="2"/>
  <c r="AT125" i="2"/>
  <c r="AS125" i="2"/>
  <c r="AR125" i="2"/>
  <c r="AP125" i="2"/>
  <c r="AO125" i="2"/>
  <c r="AM125" i="2"/>
  <c r="AK125" i="2"/>
  <c r="AJ125" i="2"/>
  <c r="AI125" i="2"/>
  <c r="AG125" i="2"/>
  <c r="AF125" i="2"/>
  <c r="AE125" i="2"/>
  <c r="AD125" i="2"/>
  <c r="AC125" i="2"/>
  <c r="AB125" i="2"/>
  <c r="W125" i="2"/>
  <c r="V125" i="2"/>
  <c r="U125" i="2"/>
  <c r="T125" i="2"/>
  <c r="S125" i="2"/>
  <c r="R125" i="2"/>
  <c r="P125" i="2"/>
  <c r="O125" i="2"/>
  <c r="N125" i="2"/>
  <c r="M125" i="2"/>
  <c r="K125" i="2"/>
  <c r="J125" i="2"/>
  <c r="I125" i="2"/>
  <c r="D125" i="2"/>
  <c r="DF124" i="2"/>
  <c r="DE124" i="2"/>
  <c r="DD124" i="2"/>
  <c r="DC124" i="2"/>
  <c r="DB124" i="2"/>
  <c r="DA124" i="2"/>
  <c r="CZ124" i="2"/>
  <c r="CY124" i="2"/>
  <c r="CX124" i="2"/>
  <c r="CW124" i="2"/>
  <c r="CV124" i="2"/>
  <c r="CU124" i="2"/>
  <c r="CT124" i="2"/>
  <c r="CS124" i="2"/>
  <c r="CR124" i="2"/>
  <c r="AH124" i="2" s="1"/>
  <c r="CQ124" i="2"/>
  <c r="CP124" i="2"/>
  <c r="CO124" i="2"/>
  <c r="CN124" i="2"/>
  <c r="CM124" i="2"/>
  <c r="CL124" i="2"/>
  <c r="CK124" i="2"/>
  <c r="CJ124" i="2"/>
  <c r="CI124" i="2"/>
  <c r="CH124" i="2"/>
  <c r="CG124" i="2"/>
  <c r="CF124" i="2"/>
  <c r="CE124" i="2"/>
  <c r="CD124" i="2"/>
  <c r="CC124" i="2"/>
  <c r="CB124" i="2"/>
  <c r="CA124" i="2"/>
  <c r="BZ124" i="2"/>
  <c r="BY124" i="2"/>
  <c r="BX124" i="2"/>
  <c r="BW124" i="2"/>
  <c r="BV124" i="2"/>
  <c r="BU124" i="2"/>
  <c r="BT124" i="2"/>
  <c r="BS124" i="2"/>
  <c r="BR124" i="2"/>
  <c r="BQ124" i="2"/>
  <c r="BP124" i="2"/>
  <c r="BO124" i="2"/>
  <c r="BN124" i="2"/>
  <c r="BM124" i="2"/>
  <c r="BL124" i="2"/>
  <c r="BK124" i="2"/>
  <c r="BJ124" i="2"/>
  <c r="BI124" i="2"/>
  <c r="BH124" i="2"/>
  <c r="BG124" i="2"/>
  <c r="BF124" i="2"/>
  <c r="BE124" i="2"/>
  <c r="BD124" i="2"/>
  <c r="BC124" i="2"/>
  <c r="BB124" i="2"/>
  <c r="BA124" i="2"/>
  <c r="AZ124" i="2"/>
  <c r="AY124" i="2"/>
  <c r="AX124" i="2"/>
  <c r="AW124" i="2"/>
  <c r="AV124" i="2"/>
  <c r="AU124" i="2"/>
  <c r="AT124" i="2"/>
  <c r="AS124" i="2"/>
  <c r="AR124" i="2"/>
  <c r="AP124" i="2"/>
  <c r="AO124" i="2"/>
  <c r="AN124" i="2"/>
  <c r="AJ124" i="2"/>
  <c r="AI124" i="2"/>
  <c r="AG124" i="2"/>
  <c r="AF124" i="2"/>
  <c r="AE124" i="2"/>
  <c r="AD124" i="2"/>
  <c r="AB124" i="2"/>
  <c r="X124" i="2"/>
  <c r="W124" i="2"/>
  <c r="V124" i="2"/>
  <c r="U124" i="2"/>
  <c r="T124" i="2"/>
  <c r="S124" i="2"/>
  <c r="R124" i="2"/>
  <c r="P124" i="2"/>
  <c r="O124" i="2"/>
  <c r="N124" i="2"/>
  <c r="M124" i="2"/>
  <c r="K124" i="2"/>
  <c r="J124" i="2"/>
  <c r="I124" i="2"/>
  <c r="D124" i="2"/>
  <c r="DF123" i="2"/>
  <c r="DE123" i="2"/>
  <c r="DD123" i="2"/>
  <c r="DC123" i="2"/>
  <c r="DB123" i="2"/>
  <c r="DA123" i="2"/>
  <c r="CZ123" i="2"/>
  <c r="CY123" i="2"/>
  <c r="CX123" i="2"/>
  <c r="CW123" i="2"/>
  <c r="CV123" i="2"/>
  <c r="CU123" i="2"/>
  <c r="CT123" i="2"/>
  <c r="CS123" i="2"/>
  <c r="CR123" i="2"/>
  <c r="AH123" i="2" s="1"/>
  <c r="CQ123" i="2"/>
  <c r="CP123" i="2"/>
  <c r="CO123" i="2"/>
  <c r="CN123" i="2"/>
  <c r="CM123" i="2"/>
  <c r="CL123" i="2"/>
  <c r="CK123" i="2"/>
  <c r="CJ123" i="2"/>
  <c r="CI123" i="2"/>
  <c r="CH123" i="2"/>
  <c r="CG123" i="2"/>
  <c r="CF123" i="2"/>
  <c r="CE123" i="2"/>
  <c r="CD123" i="2"/>
  <c r="CC123" i="2"/>
  <c r="CB123" i="2"/>
  <c r="CA123" i="2"/>
  <c r="BZ123" i="2"/>
  <c r="BY123" i="2"/>
  <c r="BX123" i="2"/>
  <c r="BW123" i="2"/>
  <c r="BV123" i="2"/>
  <c r="BU123" i="2"/>
  <c r="BT123" i="2"/>
  <c r="BS123" i="2"/>
  <c r="BR123" i="2"/>
  <c r="BQ123" i="2"/>
  <c r="BP123" i="2"/>
  <c r="BO123" i="2"/>
  <c r="BN123" i="2"/>
  <c r="BM123" i="2"/>
  <c r="BL123" i="2"/>
  <c r="BK123" i="2"/>
  <c r="BJ123" i="2"/>
  <c r="BI123" i="2"/>
  <c r="BH123" i="2"/>
  <c r="BG123" i="2"/>
  <c r="BF123" i="2"/>
  <c r="BE123" i="2"/>
  <c r="BD123" i="2"/>
  <c r="BC123" i="2"/>
  <c r="BB123" i="2"/>
  <c r="BA123" i="2"/>
  <c r="AZ123" i="2"/>
  <c r="AY123" i="2"/>
  <c r="AX123" i="2"/>
  <c r="AW123" i="2"/>
  <c r="AV123" i="2"/>
  <c r="AU123" i="2"/>
  <c r="AT123" i="2"/>
  <c r="AS123" i="2"/>
  <c r="AR123" i="2"/>
  <c r="AQ123" i="2"/>
  <c r="AP123" i="2"/>
  <c r="AO123" i="2"/>
  <c r="AN123" i="2"/>
  <c r="AK123" i="2"/>
  <c r="AJ123" i="2"/>
  <c r="AI123" i="2"/>
  <c r="AG123" i="2"/>
  <c r="AF123" i="2"/>
  <c r="AE123" i="2"/>
  <c r="AD123" i="2"/>
  <c r="AB123" i="2"/>
  <c r="X123" i="2"/>
  <c r="W123" i="2"/>
  <c r="V123" i="2"/>
  <c r="U123" i="2"/>
  <c r="T123" i="2"/>
  <c r="S123" i="2"/>
  <c r="R123" i="2"/>
  <c r="P123" i="2"/>
  <c r="O123" i="2"/>
  <c r="N123" i="2"/>
  <c r="M123" i="2"/>
  <c r="K123" i="2"/>
  <c r="J123" i="2"/>
  <c r="I123" i="2"/>
  <c r="D123" i="2"/>
  <c r="DF122" i="2"/>
  <c r="DE122" i="2"/>
  <c r="DD122" i="2"/>
  <c r="DC122" i="2"/>
  <c r="DB122" i="2"/>
  <c r="DA122" i="2"/>
  <c r="CZ122" i="2"/>
  <c r="CY122" i="2"/>
  <c r="CX122" i="2"/>
  <c r="CW122" i="2"/>
  <c r="CV122" i="2"/>
  <c r="CU122" i="2"/>
  <c r="CT122" i="2"/>
  <c r="CS122" i="2"/>
  <c r="CR122" i="2"/>
  <c r="AH122" i="2" s="1"/>
  <c r="CQ122" i="2"/>
  <c r="CP122" i="2"/>
  <c r="CO122" i="2"/>
  <c r="CN122" i="2"/>
  <c r="CM122" i="2"/>
  <c r="CL122" i="2"/>
  <c r="CK122" i="2"/>
  <c r="CJ122" i="2"/>
  <c r="CI122" i="2"/>
  <c r="CH122" i="2"/>
  <c r="CG122" i="2"/>
  <c r="CF122" i="2"/>
  <c r="CE122" i="2"/>
  <c r="CD122" i="2"/>
  <c r="CC122" i="2"/>
  <c r="CB122" i="2"/>
  <c r="CA122" i="2"/>
  <c r="BZ122" i="2"/>
  <c r="BY122" i="2"/>
  <c r="BX122" i="2"/>
  <c r="BW122" i="2"/>
  <c r="BV122" i="2"/>
  <c r="BU122" i="2"/>
  <c r="BT122" i="2"/>
  <c r="BS122" i="2"/>
  <c r="BR122" i="2"/>
  <c r="BQ122" i="2"/>
  <c r="BP122" i="2"/>
  <c r="BO122" i="2"/>
  <c r="BN122" i="2"/>
  <c r="BM122" i="2"/>
  <c r="BL122" i="2"/>
  <c r="BK122" i="2"/>
  <c r="BJ122" i="2"/>
  <c r="BI122" i="2"/>
  <c r="BH122" i="2"/>
  <c r="BG122" i="2"/>
  <c r="BF122" i="2"/>
  <c r="BE122" i="2"/>
  <c r="BD122" i="2"/>
  <c r="BC122" i="2"/>
  <c r="BB122" i="2"/>
  <c r="BA122" i="2"/>
  <c r="AZ122" i="2"/>
  <c r="AY122" i="2"/>
  <c r="AX122" i="2"/>
  <c r="AW122" i="2"/>
  <c r="AV122" i="2"/>
  <c r="AU122" i="2"/>
  <c r="AT122" i="2"/>
  <c r="AS122" i="2"/>
  <c r="AR122" i="2"/>
  <c r="AO122" i="2"/>
  <c r="AN122" i="2"/>
  <c r="AK122" i="2"/>
  <c r="AJ122" i="2"/>
  <c r="AI122" i="2"/>
  <c r="AG122" i="2"/>
  <c r="AF122" i="2"/>
  <c r="AE122" i="2"/>
  <c r="AD122" i="2"/>
  <c r="AB122" i="2"/>
  <c r="X122" i="2"/>
  <c r="W122" i="2"/>
  <c r="V122" i="2"/>
  <c r="U122" i="2"/>
  <c r="T122" i="2"/>
  <c r="S122" i="2"/>
  <c r="R122" i="2"/>
  <c r="P122" i="2"/>
  <c r="O122" i="2"/>
  <c r="N122" i="2"/>
  <c r="M122" i="2"/>
  <c r="K122" i="2"/>
  <c r="J122" i="2"/>
  <c r="I122" i="2"/>
  <c r="D122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AH119" i="2" s="1"/>
  <c r="CQ119" i="2"/>
  <c r="CP119" i="2"/>
  <c r="CO119" i="2"/>
  <c r="CN119" i="2"/>
  <c r="CM119" i="2"/>
  <c r="CL119" i="2"/>
  <c r="CK119" i="2"/>
  <c r="CJ119" i="2"/>
  <c r="CI119" i="2"/>
  <c r="CH119" i="2"/>
  <c r="CG119" i="2"/>
  <c r="CF119" i="2"/>
  <c r="CE119" i="2"/>
  <c r="CD119" i="2"/>
  <c r="CC119" i="2"/>
  <c r="CB119" i="2"/>
  <c r="CA119" i="2"/>
  <c r="BZ119" i="2"/>
  <c r="BY119" i="2"/>
  <c r="BX119" i="2"/>
  <c r="BW119" i="2"/>
  <c r="BV119" i="2"/>
  <c r="BU119" i="2"/>
  <c r="BT119" i="2"/>
  <c r="BS119" i="2"/>
  <c r="BR119" i="2"/>
  <c r="BQ119" i="2"/>
  <c r="BP119" i="2"/>
  <c r="BO119" i="2"/>
  <c r="BN119" i="2"/>
  <c r="BM119" i="2"/>
  <c r="BL119" i="2"/>
  <c r="BK119" i="2"/>
  <c r="BJ119" i="2"/>
  <c r="BI119" i="2"/>
  <c r="BH119" i="2"/>
  <c r="BG119" i="2"/>
  <c r="BF119" i="2"/>
  <c r="BE119" i="2"/>
  <c r="BD119" i="2"/>
  <c r="BC119" i="2"/>
  <c r="BB119" i="2"/>
  <c r="BA119" i="2"/>
  <c r="AZ119" i="2"/>
  <c r="AY119" i="2"/>
  <c r="AX119" i="2"/>
  <c r="AW119" i="2"/>
  <c r="AV119" i="2"/>
  <c r="AU119" i="2"/>
  <c r="AT119" i="2"/>
  <c r="AS119" i="2"/>
  <c r="AR119" i="2"/>
  <c r="AP119" i="2"/>
  <c r="AO119" i="2"/>
  <c r="AN119" i="2"/>
  <c r="AK119" i="2"/>
  <c r="AJ119" i="2"/>
  <c r="AI119" i="2"/>
  <c r="AG119" i="2"/>
  <c r="AF119" i="2"/>
  <c r="AE119" i="2"/>
  <c r="AD119" i="2"/>
  <c r="AC119" i="2"/>
  <c r="AB119" i="2"/>
  <c r="X119" i="2"/>
  <c r="W119" i="2"/>
  <c r="V119" i="2"/>
  <c r="U119" i="2"/>
  <c r="T119" i="2"/>
  <c r="S119" i="2"/>
  <c r="R119" i="2"/>
  <c r="P119" i="2"/>
  <c r="O119" i="2"/>
  <c r="N119" i="2"/>
  <c r="M119" i="2"/>
  <c r="K119" i="2"/>
  <c r="J119" i="2"/>
  <c r="I119" i="2"/>
  <c r="D119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AH118" i="2" s="1"/>
  <c r="CQ118" i="2"/>
  <c r="CP118" i="2"/>
  <c r="CO118" i="2"/>
  <c r="CN118" i="2"/>
  <c r="CM118" i="2"/>
  <c r="CL118" i="2"/>
  <c r="CK118" i="2"/>
  <c r="CJ118" i="2"/>
  <c r="CI118" i="2"/>
  <c r="CH118" i="2"/>
  <c r="CG118" i="2"/>
  <c r="CF118" i="2"/>
  <c r="CE118" i="2"/>
  <c r="CD118" i="2"/>
  <c r="CC118" i="2"/>
  <c r="CB118" i="2"/>
  <c r="CA118" i="2"/>
  <c r="BZ118" i="2"/>
  <c r="BY118" i="2"/>
  <c r="BX118" i="2"/>
  <c r="BW118" i="2"/>
  <c r="BV118" i="2"/>
  <c r="BU118" i="2"/>
  <c r="BT118" i="2"/>
  <c r="BS118" i="2"/>
  <c r="BR118" i="2"/>
  <c r="BQ118" i="2"/>
  <c r="BP118" i="2"/>
  <c r="BO118" i="2"/>
  <c r="BN118" i="2"/>
  <c r="BM118" i="2"/>
  <c r="BL118" i="2"/>
  <c r="BK118" i="2"/>
  <c r="BJ118" i="2"/>
  <c r="BI118" i="2"/>
  <c r="BH118" i="2"/>
  <c r="BG118" i="2"/>
  <c r="BF118" i="2"/>
  <c r="BE118" i="2"/>
  <c r="BD118" i="2"/>
  <c r="BC118" i="2"/>
  <c r="BB118" i="2"/>
  <c r="BA118" i="2"/>
  <c r="AZ118" i="2"/>
  <c r="AY118" i="2"/>
  <c r="AX118" i="2"/>
  <c r="AW118" i="2"/>
  <c r="AV118" i="2"/>
  <c r="AU118" i="2"/>
  <c r="AT118" i="2"/>
  <c r="AS118" i="2"/>
  <c r="AR118" i="2"/>
  <c r="AO118" i="2"/>
  <c r="AK118" i="2"/>
  <c r="AJ118" i="2"/>
  <c r="AI118" i="2"/>
  <c r="AG118" i="2"/>
  <c r="AF118" i="2"/>
  <c r="AE118" i="2"/>
  <c r="AD118" i="2"/>
  <c r="AB118" i="2"/>
  <c r="AA118" i="2"/>
  <c r="X118" i="2"/>
  <c r="W118" i="2"/>
  <c r="V118" i="2"/>
  <c r="U118" i="2"/>
  <c r="T118" i="2"/>
  <c r="S118" i="2"/>
  <c r="R118" i="2"/>
  <c r="P118" i="2"/>
  <c r="O118" i="2"/>
  <c r="N118" i="2"/>
  <c r="M118" i="2"/>
  <c r="K118" i="2"/>
  <c r="J118" i="2"/>
  <c r="I118" i="2"/>
  <c r="D118" i="2"/>
  <c r="DF116" i="2"/>
  <c r="DE116" i="2"/>
  <c r="DD116" i="2"/>
  <c r="DC116" i="2"/>
  <c r="DB116" i="2"/>
  <c r="DA116" i="2"/>
  <c r="CZ116" i="2"/>
  <c r="CY116" i="2"/>
  <c r="CX116" i="2"/>
  <c r="CW116" i="2"/>
  <c r="CV116" i="2"/>
  <c r="CU116" i="2"/>
  <c r="CT116" i="2"/>
  <c r="CS116" i="2"/>
  <c r="CR116" i="2"/>
  <c r="AH116" i="2" s="1"/>
  <c r="CQ116" i="2"/>
  <c r="CP116" i="2"/>
  <c r="CO116" i="2"/>
  <c r="CN116" i="2"/>
  <c r="CM116" i="2"/>
  <c r="CL116" i="2"/>
  <c r="CK116" i="2"/>
  <c r="CJ116" i="2"/>
  <c r="CI116" i="2"/>
  <c r="CH116" i="2"/>
  <c r="CG116" i="2"/>
  <c r="CF116" i="2"/>
  <c r="CE116" i="2"/>
  <c r="CD116" i="2"/>
  <c r="CC116" i="2"/>
  <c r="CB116" i="2"/>
  <c r="CA116" i="2"/>
  <c r="BZ116" i="2"/>
  <c r="BY116" i="2"/>
  <c r="BX116" i="2"/>
  <c r="BW116" i="2"/>
  <c r="BV116" i="2"/>
  <c r="BU116" i="2"/>
  <c r="BT116" i="2"/>
  <c r="BS116" i="2"/>
  <c r="BR116" i="2"/>
  <c r="BQ116" i="2"/>
  <c r="BP116" i="2"/>
  <c r="BO116" i="2"/>
  <c r="BN116" i="2"/>
  <c r="BM116" i="2"/>
  <c r="BL116" i="2"/>
  <c r="BK116" i="2"/>
  <c r="BJ116" i="2"/>
  <c r="BI116" i="2"/>
  <c r="BH116" i="2"/>
  <c r="BG116" i="2"/>
  <c r="BF116" i="2"/>
  <c r="BE116" i="2"/>
  <c r="BD116" i="2"/>
  <c r="BC116" i="2"/>
  <c r="BB116" i="2"/>
  <c r="BA116" i="2"/>
  <c r="AZ116" i="2"/>
  <c r="AY116" i="2"/>
  <c r="AX116" i="2"/>
  <c r="AW116" i="2"/>
  <c r="AV116" i="2"/>
  <c r="AU116" i="2"/>
  <c r="AT116" i="2"/>
  <c r="AS116" i="2"/>
  <c r="AR116" i="2"/>
  <c r="AQ116" i="2"/>
  <c r="AP116" i="2"/>
  <c r="AO116" i="2"/>
  <c r="AN116" i="2"/>
  <c r="AK116" i="2"/>
  <c r="AJ116" i="2"/>
  <c r="AI116" i="2"/>
  <c r="AG116" i="2"/>
  <c r="AF116" i="2"/>
  <c r="AE116" i="2"/>
  <c r="AD116" i="2"/>
  <c r="AB116" i="2"/>
  <c r="X116" i="2"/>
  <c r="W116" i="2"/>
  <c r="V116" i="2"/>
  <c r="U116" i="2"/>
  <c r="T116" i="2"/>
  <c r="S116" i="2"/>
  <c r="R116" i="2"/>
  <c r="P116" i="2"/>
  <c r="O116" i="2"/>
  <c r="N116" i="2"/>
  <c r="M116" i="2"/>
  <c r="K116" i="2"/>
  <c r="J116" i="2"/>
  <c r="I116" i="2"/>
  <c r="D116" i="2"/>
  <c r="DF115" i="2"/>
  <c r="DE115" i="2"/>
  <c r="DD115" i="2"/>
  <c r="DC115" i="2"/>
  <c r="DB115" i="2"/>
  <c r="DA115" i="2"/>
  <c r="CZ115" i="2"/>
  <c r="CY115" i="2"/>
  <c r="CX115" i="2"/>
  <c r="CW115" i="2"/>
  <c r="CV115" i="2"/>
  <c r="CU115" i="2"/>
  <c r="CT115" i="2"/>
  <c r="CS115" i="2"/>
  <c r="CR115" i="2"/>
  <c r="AH115" i="2" s="1"/>
  <c r="CQ115" i="2"/>
  <c r="CP115" i="2"/>
  <c r="CO115" i="2"/>
  <c r="CN115" i="2"/>
  <c r="CM115" i="2"/>
  <c r="CL115" i="2"/>
  <c r="CK115" i="2"/>
  <c r="CJ115" i="2"/>
  <c r="CI115" i="2"/>
  <c r="CH115" i="2"/>
  <c r="CG115" i="2"/>
  <c r="CF115" i="2"/>
  <c r="CE115" i="2"/>
  <c r="CD115" i="2"/>
  <c r="CC115" i="2"/>
  <c r="CB115" i="2"/>
  <c r="CA115" i="2"/>
  <c r="BZ115" i="2"/>
  <c r="BY115" i="2"/>
  <c r="BX115" i="2"/>
  <c r="BW115" i="2"/>
  <c r="BV115" i="2"/>
  <c r="BU115" i="2"/>
  <c r="BT115" i="2"/>
  <c r="BS115" i="2"/>
  <c r="BR115" i="2"/>
  <c r="BQ115" i="2"/>
  <c r="BP115" i="2"/>
  <c r="BO115" i="2"/>
  <c r="BN115" i="2"/>
  <c r="BM115" i="2"/>
  <c r="BL115" i="2"/>
  <c r="BK115" i="2"/>
  <c r="BJ115" i="2"/>
  <c r="BI115" i="2"/>
  <c r="BH115" i="2"/>
  <c r="BG115" i="2"/>
  <c r="BF115" i="2"/>
  <c r="BE115" i="2"/>
  <c r="BD115" i="2"/>
  <c r="BC115" i="2"/>
  <c r="BB115" i="2"/>
  <c r="BA115" i="2"/>
  <c r="AZ115" i="2"/>
  <c r="AY115" i="2"/>
  <c r="AX115" i="2"/>
  <c r="AW115" i="2"/>
  <c r="AV115" i="2"/>
  <c r="AU115" i="2"/>
  <c r="AT115" i="2"/>
  <c r="AS115" i="2"/>
  <c r="AR115" i="2"/>
  <c r="AO115" i="2"/>
  <c r="AN115" i="2"/>
  <c r="AK115" i="2"/>
  <c r="AJ115" i="2"/>
  <c r="AI115" i="2"/>
  <c r="AG115" i="2"/>
  <c r="AF115" i="2"/>
  <c r="AE115" i="2"/>
  <c r="AD115" i="2"/>
  <c r="AB115" i="2"/>
  <c r="Y115" i="2"/>
  <c r="X115" i="2"/>
  <c r="W115" i="2"/>
  <c r="V115" i="2"/>
  <c r="U115" i="2"/>
  <c r="T115" i="2"/>
  <c r="S115" i="2"/>
  <c r="R115" i="2"/>
  <c r="P115" i="2"/>
  <c r="O115" i="2"/>
  <c r="N115" i="2"/>
  <c r="M115" i="2"/>
  <c r="K115" i="2"/>
  <c r="J115" i="2"/>
  <c r="I115" i="2"/>
  <c r="D115" i="2"/>
  <c r="DF114" i="2"/>
  <c r="DE114" i="2"/>
  <c r="DD114" i="2"/>
  <c r="DC114" i="2"/>
  <c r="DB114" i="2"/>
  <c r="DA114" i="2"/>
  <c r="CZ114" i="2"/>
  <c r="CY114" i="2"/>
  <c r="CX114" i="2"/>
  <c r="CW114" i="2"/>
  <c r="CV114" i="2"/>
  <c r="CU114" i="2"/>
  <c r="CT114" i="2"/>
  <c r="CS114" i="2"/>
  <c r="CR114" i="2"/>
  <c r="AH114" i="2" s="1"/>
  <c r="CQ114" i="2"/>
  <c r="CP114" i="2"/>
  <c r="CO114" i="2"/>
  <c r="CN114" i="2"/>
  <c r="CM114" i="2"/>
  <c r="CL114" i="2"/>
  <c r="CK114" i="2"/>
  <c r="CJ114" i="2"/>
  <c r="CI114" i="2"/>
  <c r="CH114" i="2"/>
  <c r="CG114" i="2"/>
  <c r="CF114" i="2"/>
  <c r="CE114" i="2"/>
  <c r="CD114" i="2"/>
  <c r="CC114" i="2"/>
  <c r="CB114" i="2"/>
  <c r="CA114" i="2"/>
  <c r="BZ114" i="2"/>
  <c r="BY114" i="2"/>
  <c r="BX114" i="2"/>
  <c r="BW114" i="2"/>
  <c r="BV114" i="2"/>
  <c r="BU114" i="2"/>
  <c r="BT114" i="2"/>
  <c r="BS114" i="2"/>
  <c r="BR114" i="2"/>
  <c r="BQ114" i="2"/>
  <c r="BP114" i="2"/>
  <c r="BO114" i="2"/>
  <c r="BN114" i="2"/>
  <c r="BM114" i="2"/>
  <c r="BL114" i="2"/>
  <c r="BK114" i="2"/>
  <c r="BJ114" i="2"/>
  <c r="BI114" i="2"/>
  <c r="BH114" i="2"/>
  <c r="BG114" i="2"/>
  <c r="BF114" i="2"/>
  <c r="BE114" i="2"/>
  <c r="BD114" i="2"/>
  <c r="BC114" i="2"/>
  <c r="BB114" i="2"/>
  <c r="BA114" i="2"/>
  <c r="AZ114" i="2"/>
  <c r="AY114" i="2"/>
  <c r="AX114" i="2"/>
  <c r="AW114" i="2"/>
  <c r="AV114" i="2"/>
  <c r="AU114" i="2"/>
  <c r="AT114" i="2"/>
  <c r="AS114" i="2"/>
  <c r="AR114" i="2"/>
  <c r="AG114" i="2"/>
  <c r="AE114" i="2"/>
  <c r="AD114" i="2"/>
  <c r="AC114" i="2"/>
  <c r="AB114" i="2"/>
  <c r="S114" i="2"/>
  <c r="R114" i="2"/>
  <c r="P114" i="2"/>
  <c r="O114" i="2"/>
  <c r="M114" i="2"/>
  <c r="K114" i="2"/>
  <c r="J114" i="2"/>
  <c r="I114" i="2"/>
  <c r="D114" i="2"/>
  <c r="DF112" i="2"/>
  <c r="DE112" i="2"/>
  <c r="DD112" i="2"/>
  <c r="DC112" i="2"/>
  <c r="DB112" i="2"/>
  <c r="DA112" i="2"/>
  <c r="CZ112" i="2"/>
  <c r="CY112" i="2"/>
  <c r="CX112" i="2"/>
  <c r="CW112" i="2"/>
  <c r="CV112" i="2"/>
  <c r="CU112" i="2"/>
  <c r="CT112" i="2"/>
  <c r="CS112" i="2"/>
  <c r="CR112" i="2"/>
  <c r="AH112" i="2" s="1"/>
  <c r="CQ112" i="2"/>
  <c r="CP112" i="2"/>
  <c r="CO112" i="2"/>
  <c r="CN112" i="2"/>
  <c r="CM112" i="2"/>
  <c r="CL112" i="2"/>
  <c r="CK112" i="2"/>
  <c r="CJ112" i="2"/>
  <c r="CI112" i="2"/>
  <c r="CH112" i="2"/>
  <c r="CG112" i="2"/>
  <c r="CF112" i="2"/>
  <c r="CE112" i="2"/>
  <c r="CD112" i="2"/>
  <c r="CC112" i="2"/>
  <c r="CB112" i="2"/>
  <c r="CA112" i="2"/>
  <c r="BZ112" i="2"/>
  <c r="BY112" i="2"/>
  <c r="BX112" i="2"/>
  <c r="BW112" i="2"/>
  <c r="BV112" i="2"/>
  <c r="BU112" i="2"/>
  <c r="BT112" i="2"/>
  <c r="BS112" i="2"/>
  <c r="BR112" i="2"/>
  <c r="BQ112" i="2"/>
  <c r="BP112" i="2"/>
  <c r="BO112" i="2"/>
  <c r="BN112" i="2"/>
  <c r="BM112" i="2"/>
  <c r="BL112" i="2"/>
  <c r="BK112" i="2"/>
  <c r="BJ112" i="2"/>
  <c r="BI112" i="2"/>
  <c r="BH112" i="2"/>
  <c r="BG112" i="2"/>
  <c r="BF112" i="2"/>
  <c r="BE112" i="2"/>
  <c r="BD112" i="2"/>
  <c r="BC112" i="2"/>
  <c r="BB112" i="2"/>
  <c r="BA112" i="2"/>
  <c r="AZ112" i="2"/>
  <c r="AY112" i="2"/>
  <c r="AX112" i="2"/>
  <c r="AW112" i="2"/>
  <c r="AV112" i="2"/>
  <c r="AU112" i="2"/>
  <c r="AT112" i="2"/>
  <c r="AS112" i="2"/>
  <c r="AR112" i="2"/>
  <c r="AO112" i="2"/>
  <c r="AN112" i="2"/>
  <c r="AJ112" i="2"/>
  <c r="AI112" i="2"/>
  <c r="AG112" i="2"/>
  <c r="AF112" i="2"/>
  <c r="AE112" i="2"/>
  <c r="AD112" i="2"/>
  <c r="AB112" i="2"/>
  <c r="X112" i="2"/>
  <c r="W112" i="2"/>
  <c r="V112" i="2"/>
  <c r="U112" i="2"/>
  <c r="T112" i="2"/>
  <c r="S112" i="2"/>
  <c r="R112" i="2"/>
  <c r="P112" i="2"/>
  <c r="O112" i="2"/>
  <c r="N112" i="2"/>
  <c r="M112" i="2"/>
  <c r="K112" i="2"/>
  <c r="J112" i="2"/>
  <c r="I112" i="2"/>
  <c r="D112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AH110" i="2" s="1"/>
  <c r="CQ110" i="2"/>
  <c r="CP110" i="2"/>
  <c r="CO110" i="2"/>
  <c r="CN110" i="2"/>
  <c r="CM110" i="2"/>
  <c r="CL110" i="2"/>
  <c r="CK110" i="2"/>
  <c r="CJ110" i="2"/>
  <c r="CI110" i="2"/>
  <c r="CH110" i="2"/>
  <c r="CG110" i="2"/>
  <c r="CF110" i="2"/>
  <c r="CE110" i="2"/>
  <c r="CD110" i="2"/>
  <c r="CC110" i="2"/>
  <c r="CB110" i="2"/>
  <c r="CA110" i="2"/>
  <c r="BZ110" i="2"/>
  <c r="BY110" i="2"/>
  <c r="BX110" i="2"/>
  <c r="BW110" i="2"/>
  <c r="BV110" i="2"/>
  <c r="BU110" i="2"/>
  <c r="BT110" i="2"/>
  <c r="BS110" i="2"/>
  <c r="BR110" i="2"/>
  <c r="BQ110" i="2"/>
  <c r="BP110" i="2"/>
  <c r="BO110" i="2"/>
  <c r="BN110" i="2"/>
  <c r="BM110" i="2"/>
  <c r="BL110" i="2"/>
  <c r="BK110" i="2"/>
  <c r="BJ110" i="2"/>
  <c r="BI110" i="2"/>
  <c r="BH110" i="2"/>
  <c r="BG110" i="2"/>
  <c r="BF110" i="2"/>
  <c r="BE110" i="2"/>
  <c r="BD110" i="2"/>
  <c r="BC110" i="2"/>
  <c r="BB110" i="2"/>
  <c r="BA110" i="2"/>
  <c r="AZ110" i="2"/>
  <c r="AY110" i="2"/>
  <c r="AX110" i="2"/>
  <c r="AW110" i="2"/>
  <c r="AV110" i="2"/>
  <c r="AU110" i="2"/>
  <c r="AT110" i="2"/>
  <c r="AS110" i="2"/>
  <c r="AR110" i="2"/>
  <c r="AP110" i="2"/>
  <c r="AO110" i="2"/>
  <c r="AN110" i="2"/>
  <c r="AJ110" i="2"/>
  <c r="AI110" i="2"/>
  <c r="AG110" i="2"/>
  <c r="AF110" i="2"/>
  <c r="AE110" i="2"/>
  <c r="AD110" i="2"/>
  <c r="AB110" i="2"/>
  <c r="X110" i="2"/>
  <c r="W110" i="2"/>
  <c r="V110" i="2"/>
  <c r="U110" i="2"/>
  <c r="T110" i="2"/>
  <c r="S110" i="2"/>
  <c r="R110" i="2"/>
  <c r="P110" i="2"/>
  <c r="O110" i="2"/>
  <c r="N110" i="2"/>
  <c r="M110" i="2"/>
  <c r="K110" i="2"/>
  <c r="J110" i="2"/>
  <c r="I110" i="2"/>
  <c r="D110" i="2"/>
  <c r="DF109" i="2"/>
  <c r="DE109" i="2"/>
  <c r="DD109" i="2"/>
  <c r="DC109" i="2"/>
  <c r="DB109" i="2"/>
  <c r="DA109" i="2"/>
  <c r="CZ109" i="2"/>
  <c r="CY109" i="2"/>
  <c r="CX109" i="2"/>
  <c r="CW109" i="2"/>
  <c r="CV109" i="2"/>
  <c r="CU109" i="2"/>
  <c r="CT109" i="2"/>
  <c r="CS109" i="2"/>
  <c r="CR109" i="2"/>
  <c r="AH109" i="2" s="1"/>
  <c r="CQ109" i="2"/>
  <c r="CP109" i="2"/>
  <c r="CO109" i="2"/>
  <c r="CN109" i="2"/>
  <c r="CM109" i="2"/>
  <c r="CL109" i="2"/>
  <c r="CK109" i="2"/>
  <c r="CJ109" i="2"/>
  <c r="CI109" i="2"/>
  <c r="CH109" i="2"/>
  <c r="CG109" i="2"/>
  <c r="CF109" i="2"/>
  <c r="CE109" i="2"/>
  <c r="CD109" i="2"/>
  <c r="CC109" i="2"/>
  <c r="CB109" i="2"/>
  <c r="CA109" i="2"/>
  <c r="BZ109" i="2"/>
  <c r="BY109" i="2"/>
  <c r="BX109" i="2"/>
  <c r="BW109" i="2"/>
  <c r="BV109" i="2"/>
  <c r="BU109" i="2"/>
  <c r="BT109" i="2"/>
  <c r="BS109" i="2"/>
  <c r="BR109" i="2"/>
  <c r="BQ109" i="2"/>
  <c r="BP109" i="2"/>
  <c r="BO109" i="2"/>
  <c r="BN109" i="2"/>
  <c r="BM109" i="2"/>
  <c r="BL109" i="2"/>
  <c r="BK109" i="2"/>
  <c r="BJ109" i="2"/>
  <c r="BI109" i="2"/>
  <c r="BH109" i="2"/>
  <c r="BG109" i="2"/>
  <c r="BF109" i="2"/>
  <c r="BE109" i="2"/>
  <c r="BD109" i="2"/>
  <c r="BC109" i="2"/>
  <c r="BB109" i="2"/>
  <c r="BA109" i="2"/>
  <c r="AZ109" i="2"/>
  <c r="AY109" i="2"/>
  <c r="AX109" i="2"/>
  <c r="AW109" i="2"/>
  <c r="AV109" i="2"/>
  <c r="AU109" i="2"/>
  <c r="AT109" i="2"/>
  <c r="AS109" i="2"/>
  <c r="AR109" i="2"/>
  <c r="AP109" i="2"/>
  <c r="AO109" i="2"/>
  <c r="AJ109" i="2"/>
  <c r="AI109" i="2"/>
  <c r="AG109" i="2"/>
  <c r="AF109" i="2"/>
  <c r="AE109" i="2"/>
  <c r="AD109" i="2"/>
  <c r="AB109" i="2"/>
  <c r="X109" i="2"/>
  <c r="W109" i="2"/>
  <c r="V109" i="2"/>
  <c r="U109" i="2"/>
  <c r="T109" i="2"/>
  <c r="S109" i="2"/>
  <c r="R109" i="2"/>
  <c r="P109" i="2"/>
  <c r="O109" i="2"/>
  <c r="N109" i="2"/>
  <c r="M109" i="2"/>
  <c r="K109" i="2"/>
  <c r="J109" i="2"/>
  <c r="I109" i="2"/>
  <c r="D109" i="2"/>
  <c r="DF107" i="2"/>
  <c r="DE107" i="2"/>
  <c r="DD107" i="2"/>
  <c r="DC107" i="2"/>
  <c r="DB107" i="2"/>
  <c r="DA107" i="2"/>
  <c r="CZ107" i="2"/>
  <c r="CY107" i="2"/>
  <c r="CX107" i="2"/>
  <c r="CW107" i="2"/>
  <c r="CV107" i="2"/>
  <c r="CU107" i="2"/>
  <c r="CT107" i="2"/>
  <c r="CS107" i="2"/>
  <c r="CR107" i="2"/>
  <c r="AH107" i="2" s="1"/>
  <c r="CQ107" i="2"/>
  <c r="CP107" i="2"/>
  <c r="CO107" i="2"/>
  <c r="CN107" i="2"/>
  <c r="CM107" i="2"/>
  <c r="CL107" i="2"/>
  <c r="CK107" i="2"/>
  <c r="CJ107" i="2"/>
  <c r="CI107" i="2"/>
  <c r="CH107" i="2"/>
  <c r="CG107" i="2"/>
  <c r="CF107" i="2"/>
  <c r="CE107" i="2"/>
  <c r="CD107" i="2"/>
  <c r="CC107" i="2"/>
  <c r="CB107" i="2"/>
  <c r="CA107" i="2"/>
  <c r="BZ107" i="2"/>
  <c r="BY107" i="2"/>
  <c r="BX107" i="2"/>
  <c r="BW107" i="2"/>
  <c r="BV107" i="2"/>
  <c r="BU107" i="2"/>
  <c r="BT107" i="2"/>
  <c r="BS107" i="2"/>
  <c r="BR107" i="2"/>
  <c r="BQ107" i="2"/>
  <c r="BP107" i="2"/>
  <c r="BO107" i="2"/>
  <c r="BN107" i="2"/>
  <c r="BM107" i="2"/>
  <c r="BL107" i="2"/>
  <c r="BK107" i="2"/>
  <c r="BJ107" i="2"/>
  <c r="BI107" i="2"/>
  <c r="BH107" i="2"/>
  <c r="BG107" i="2"/>
  <c r="BF107" i="2"/>
  <c r="BE107" i="2"/>
  <c r="BD107" i="2"/>
  <c r="BC107" i="2"/>
  <c r="BB107" i="2"/>
  <c r="BA107" i="2"/>
  <c r="AZ107" i="2"/>
  <c r="AY107" i="2"/>
  <c r="AX107" i="2"/>
  <c r="AW107" i="2"/>
  <c r="AV107" i="2"/>
  <c r="AU107" i="2"/>
  <c r="AT107" i="2"/>
  <c r="AS107" i="2"/>
  <c r="AR107" i="2"/>
  <c r="AP107" i="2"/>
  <c r="AJ107" i="2"/>
  <c r="AI107" i="2"/>
  <c r="AG107" i="2"/>
  <c r="AF107" i="2"/>
  <c r="AE107" i="2"/>
  <c r="AD107" i="2"/>
  <c r="AB107" i="2"/>
  <c r="X107" i="2"/>
  <c r="W107" i="2"/>
  <c r="V107" i="2"/>
  <c r="U107" i="2"/>
  <c r="T107" i="2"/>
  <c r="S107" i="2"/>
  <c r="R107" i="2"/>
  <c r="P107" i="2"/>
  <c r="O107" i="2"/>
  <c r="N107" i="2"/>
  <c r="M107" i="2"/>
  <c r="K107" i="2"/>
  <c r="J107" i="2"/>
  <c r="I107" i="2"/>
  <c r="D107" i="2"/>
  <c r="DF106" i="2"/>
  <c r="DE106" i="2"/>
  <c r="DD106" i="2"/>
  <c r="DC106" i="2"/>
  <c r="DB106" i="2"/>
  <c r="DA106" i="2"/>
  <c r="CZ106" i="2"/>
  <c r="CY106" i="2"/>
  <c r="CX106" i="2"/>
  <c r="CW106" i="2"/>
  <c r="CV106" i="2"/>
  <c r="CU106" i="2"/>
  <c r="CT106" i="2"/>
  <c r="CS106" i="2"/>
  <c r="CR106" i="2"/>
  <c r="AH106" i="2" s="1"/>
  <c r="CQ106" i="2"/>
  <c r="CP106" i="2"/>
  <c r="CO106" i="2"/>
  <c r="CN106" i="2"/>
  <c r="CM106" i="2"/>
  <c r="CL106" i="2"/>
  <c r="CK106" i="2"/>
  <c r="CJ106" i="2"/>
  <c r="CI106" i="2"/>
  <c r="CH106" i="2"/>
  <c r="CG106" i="2"/>
  <c r="CF106" i="2"/>
  <c r="CE106" i="2"/>
  <c r="CD106" i="2"/>
  <c r="CC106" i="2"/>
  <c r="CB106" i="2"/>
  <c r="CA106" i="2"/>
  <c r="BZ106" i="2"/>
  <c r="BY106" i="2"/>
  <c r="BX106" i="2"/>
  <c r="BW106" i="2"/>
  <c r="BV106" i="2"/>
  <c r="BU106" i="2"/>
  <c r="BT106" i="2"/>
  <c r="BS106" i="2"/>
  <c r="BR106" i="2"/>
  <c r="BQ106" i="2"/>
  <c r="BP106" i="2"/>
  <c r="BO106" i="2"/>
  <c r="BN106" i="2"/>
  <c r="BM106" i="2"/>
  <c r="BL106" i="2"/>
  <c r="BK106" i="2"/>
  <c r="BJ106" i="2"/>
  <c r="BI106" i="2"/>
  <c r="BH106" i="2"/>
  <c r="BG106" i="2"/>
  <c r="BF106" i="2"/>
  <c r="BE106" i="2"/>
  <c r="BD106" i="2"/>
  <c r="BC106" i="2"/>
  <c r="BB106" i="2"/>
  <c r="BA106" i="2"/>
  <c r="AZ106" i="2"/>
  <c r="AY106" i="2"/>
  <c r="AX106" i="2"/>
  <c r="AW106" i="2"/>
  <c r="AV106" i="2"/>
  <c r="AU106" i="2"/>
  <c r="AT106" i="2"/>
  <c r="AS106" i="2"/>
  <c r="AR106" i="2"/>
  <c r="AP106" i="2"/>
  <c r="AO106" i="2"/>
  <c r="AN106" i="2"/>
  <c r="AJ106" i="2"/>
  <c r="AI106" i="2"/>
  <c r="AG106" i="2"/>
  <c r="AF106" i="2"/>
  <c r="AE106" i="2"/>
  <c r="AD106" i="2"/>
  <c r="AB106" i="2"/>
  <c r="AA106" i="2"/>
  <c r="X106" i="2"/>
  <c r="W106" i="2"/>
  <c r="V106" i="2"/>
  <c r="U106" i="2"/>
  <c r="T106" i="2"/>
  <c r="S106" i="2"/>
  <c r="R106" i="2"/>
  <c r="P106" i="2"/>
  <c r="O106" i="2"/>
  <c r="N106" i="2"/>
  <c r="M106" i="2"/>
  <c r="K106" i="2"/>
  <c r="J106" i="2"/>
  <c r="I106" i="2"/>
  <c r="D106" i="2"/>
  <c r="DF105" i="2"/>
  <c r="DE105" i="2"/>
  <c r="DD105" i="2"/>
  <c r="DC105" i="2"/>
  <c r="DB105" i="2"/>
  <c r="DA105" i="2"/>
  <c r="CZ105" i="2"/>
  <c r="CY105" i="2"/>
  <c r="CX105" i="2"/>
  <c r="CW105" i="2"/>
  <c r="CV105" i="2"/>
  <c r="CU105" i="2"/>
  <c r="CT105" i="2"/>
  <c r="CS105" i="2"/>
  <c r="CR105" i="2"/>
  <c r="AH105" i="2" s="1"/>
  <c r="CQ105" i="2"/>
  <c r="CP105" i="2"/>
  <c r="CO105" i="2"/>
  <c r="CN105" i="2"/>
  <c r="CM105" i="2"/>
  <c r="CL105" i="2"/>
  <c r="CK105" i="2"/>
  <c r="CJ105" i="2"/>
  <c r="CI105" i="2"/>
  <c r="CH105" i="2"/>
  <c r="CG105" i="2"/>
  <c r="CF105" i="2"/>
  <c r="CE105" i="2"/>
  <c r="CD105" i="2"/>
  <c r="CC105" i="2"/>
  <c r="CB105" i="2"/>
  <c r="CA105" i="2"/>
  <c r="BZ105" i="2"/>
  <c r="BY105" i="2"/>
  <c r="BX105" i="2"/>
  <c r="BW105" i="2"/>
  <c r="BV105" i="2"/>
  <c r="BU105" i="2"/>
  <c r="BT105" i="2"/>
  <c r="BS105" i="2"/>
  <c r="BR105" i="2"/>
  <c r="BQ105" i="2"/>
  <c r="BP105" i="2"/>
  <c r="BO105" i="2"/>
  <c r="BN105" i="2"/>
  <c r="BM105" i="2"/>
  <c r="BL105" i="2"/>
  <c r="BK105" i="2"/>
  <c r="BJ105" i="2"/>
  <c r="BI105" i="2"/>
  <c r="BH105" i="2"/>
  <c r="BG105" i="2"/>
  <c r="BF105" i="2"/>
  <c r="BE105" i="2"/>
  <c r="BD105" i="2"/>
  <c r="BC105" i="2"/>
  <c r="BB105" i="2"/>
  <c r="BA105" i="2"/>
  <c r="AZ105" i="2"/>
  <c r="AY105" i="2"/>
  <c r="AX105" i="2"/>
  <c r="AW105" i="2"/>
  <c r="AV105" i="2"/>
  <c r="AU105" i="2"/>
  <c r="AT105" i="2"/>
  <c r="AS105" i="2"/>
  <c r="AR105" i="2"/>
  <c r="AO105" i="2"/>
  <c r="AK105" i="2"/>
  <c r="AJ105" i="2"/>
  <c r="AI105" i="2"/>
  <c r="AG105" i="2"/>
  <c r="AF105" i="2"/>
  <c r="AE105" i="2"/>
  <c r="AD105" i="2"/>
  <c r="AB105" i="2"/>
  <c r="X105" i="2"/>
  <c r="W105" i="2"/>
  <c r="V105" i="2"/>
  <c r="U105" i="2"/>
  <c r="T105" i="2"/>
  <c r="S105" i="2"/>
  <c r="R105" i="2"/>
  <c r="P105" i="2"/>
  <c r="O105" i="2"/>
  <c r="N105" i="2"/>
  <c r="M105" i="2"/>
  <c r="K105" i="2"/>
  <c r="J105" i="2"/>
  <c r="I105" i="2"/>
  <c r="D105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AH102" i="2" s="1"/>
  <c r="CQ102" i="2"/>
  <c r="CP102" i="2"/>
  <c r="CO102" i="2"/>
  <c r="CN102" i="2"/>
  <c r="CM102" i="2"/>
  <c r="CL102" i="2"/>
  <c r="CK102" i="2"/>
  <c r="CJ102" i="2"/>
  <c r="CI102" i="2"/>
  <c r="CH102" i="2"/>
  <c r="CG102" i="2"/>
  <c r="CF102" i="2"/>
  <c r="CE102" i="2"/>
  <c r="CD102" i="2"/>
  <c r="CC102" i="2"/>
  <c r="CB102" i="2"/>
  <c r="CA102" i="2"/>
  <c r="BZ102" i="2"/>
  <c r="BY102" i="2"/>
  <c r="BX102" i="2"/>
  <c r="BW102" i="2"/>
  <c r="BV102" i="2"/>
  <c r="BU102" i="2"/>
  <c r="BT102" i="2"/>
  <c r="BS102" i="2"/>
  <c r="BR102" i="2"/>
  <c r="BQ102" i="2"/>
  <c r="BP102" i="2"/>
  <c r="BO102" i="2"/>
  <c r="BN102" i="2"/>
  <c r="BM102" i="2"/>
  <c r="BL102" i="2"/>
  <c r="BK102" i="2"/>
  <c r="BJ102" i="2"/>
  <c r="BI102" i="2"/>
  <c r="BH102" i="2"/>
  <c r="BG102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O102" i="2"/>
  <c r="AN102" i="2"/>
  <c r="AJ102" i="2"/>
  <c r="AI102" i="2"/>
  <c r="AG102" i="2"/>
  <c r="AF102" i="2"/>
  <c r="AE102" i="2"/>
  <c r="AD102" i="2"/>
  <c r="AB102" i="2"/>
  <c r="X102" i="2"/>
  <c r="W102" i="2"/>
  <c r="V102" i="2"/>
  <c r="U102" i="2"/>
  <c r="T102" i="2"/>
  <c r="S102" i="2"/>
  <c r="R102" i="2"/>
  <c r="P102" i="2"/>
  <c r="O102" i="2"/>
  <c r="N102" i="2"/>
  <c r="M102" i="2"/>
  <c r="K102" i="2"/>
  <c r="J102" i="2"/>
  <c r="I102" i="2"/>
  <c r="D102" i="2"/>
  <c r="DF100" i="2"/>
  <c r="DE100" i="2"/>
  <c r="DD100" i="2"/>
  <c r="DC100" i="2"/>
  <c r="DB100" i="2"/>
  <c r="DA100" i="2"/>
  <c r="CZ100" i="2"/>
  <c r="CY100" i="2"/>
  <c r="CX100" i="2"/>
  <c r="CW100" i="2"/>
  <c r="CV100" i="2"/>
  <c r="CU100" i="2"/>
  <c r="CT100" i="2"/>
  <c r="CS100" i="2"/>
  <c r="CR100" i="2"/>
  <c r="AH100" i="2" s="1"/>
  <c r="CQ100" i="2"/>
  <c r="CP100" i="2"/>
  <c r="CO100" i="2"/>
  <c r="CN100" i="2"/>
  <c r="CM100" i="2"/>
  <c r="CL100" i="2"/>
  <c r="CK100" i="2"/>
  <c r="CJ100" i="2"/>
  <c r="CI100" i="2"/>
  <c r="CH100" i="2"/>
  <c r="CG100" i="2"/>
  <c r="CF100" i="2"/>
  <c r="CE100" i="2"/>
  <c r="CD100" i="2"/>
  <c r="CC100" i="2"/>
  <c r="CB100" i="2"/>
  <c r="CA100" i="2"/>
  <c r="BZ100" i="2"/>
  <c r="BY100" i="2"/>
  <c r="BX100" i="2"/>
  <c r="BW100" i="2"/>
  <c r="BV100" i="2"/>
  <c r="BU100" i="2"/>
  <c r="BT100" i="2"/>
  <c r="BS100" i="2"/>
  <c r="BR100" i="2"/>
  <c r="BQ100" i="2"/>
  <c r="BP100" i="2"/>
  <c r="BO100" i="2"/>
  <c r="BN100" i="2"/>
  <c r="BM100" i="2"/>
  <c r="BL100" i="2"/>
  <c r="BK100" i="2"/>
  <c r="BJ100" i="2"/>
  <c r="BI100" i="2"/>
  <c r="BH100" i="2"/>
  <c r="BG100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P100" i="2"/>
  <c r="AO100" i="2"/>
  <c r="AN100" i="2"/>
  <c r="AJ100" i="2"/>
  <c r="AI100" i="2"/>
  <c r="AG100" i="2"/>
  <c r="AF100" i="2"/>
  <c r="AE100" i="2"/>
  <c r="AD100" i="2"/>
  <c r="AB100" i="2"/>
  <c r="AA100" i="2"/>
  <c r="Z100" i="2"/>
  <c r="Y100" i="2"/>
  <c r="X100" i="2"/>
  <c r="W100" i="2"/>
  <c r="V100" i="2"/>
  <c r="U100" i="2"/>
  <c r="T100" i="2"/>
  <c r="S100" i="2"/>
  <c r="R100" i="2"/>
  <c r="P100" i="2"/>
  <c r="O100" i="2"/>
  <c r="N100" i="2"/>
  <c r="M100" i="2"/>
  <c r="K100" i="2"/>
  <c r="J100" i="2"/>
  <c r="I100" i="2"/>
  <c r="D100" i="2"/>
  <c r="DF99" i="2"/>
  <c r="DE99" i="2"/>
  <c r="DD99" i="2"/>
  <c r="DC99" i="2"/>
  <c r="DB99" i="2"/>
  <c r="DA99" i="2"/>
  <c r="CZ99" i="2"/>
  <c r="CY99" i="2"/>
  <c r="CX99" i="2"/>
  <c r="CW99" i="2"/>
  <c r="CV99" i="2"/>
  <c r="CU99" i="2"/>
  <c r="CT99" i="2"/>
  <c r="CS99" i="2"/>
  <c r="CR99" i="2"/>
  <c r="AH99" i="2" s="1"/>
  <c r="CQ99" i="2"/>
  <c r="CP99" i="2"/>
  <c r="CO99" i="2"/>
  <c r="CN99" i="2"/>
  <c r="CM99" i="2"/>
  <c r="CL99" i="2"/>
  <c r="CK99" i="2"/>
  <c r="CJ99" i="2"/>
  <c r="CI99" i="2"/>
  <c r="CH99" i="2"/>
  <c r="CG99" i="2"/>
  <c r="CF99" i="2"/>
  <c r="CE99" i="2"/>
  <c r="CD99" i="2"/>
  <c r="CC99" i="2"/>
  <c r="CB99" i="2"/>
  <c r="CA99" i="2"/>
  <c r="BZ99" i="2"/>
  <c r="BY99" i="2"/>
  <c r="BX99" i="2"/>
  <c r="BW99" i="2"/>
  <c r="BV99" i="2"/>
  <c r="BU99" i="2"/>
  <c r="BT99" i="2"/>
  <c r="BS99" i="2"/>
  <c r="BR99" i="2"/>
  <c r="BQ99" i="2"/>
  <c r="BP99" i="2"/>
  <c r="BO99" i="2"/>
  <c r="BN99" i="2"/>
  <c r="BM99" i="2"/>
  <c r="BL99" i="2"/>
  <c r="BK99" i="2"/>
  <c r="BJ99" i="2"/>
  <c r="BI99" i="2"/>
  <c r="BH99" i="2"/>
  <c r="BG99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P99" i="2"/>
  <c r="AO99" i="2"/>
  <c r="AJ99" i="2"/>
  <c r="AI99" i="2"/>
  <c r="AG99" i="2"/>
  <c r="AF99" i="2"/>
  <c r="AE99" i="2"/>
  <c r="AD99" i="2"/>
  <c r="AB99" i="2"/>
  <c r="AA99" i="2"/>
  <c r="X99" i="2"/>
  <c r="W99" i="2"/>
  <c r="V99" i="2"/>
  <c r="U99" i="2"/>
  <c r="T99" i="2"/>
  <c r="S99" i="2"/>
  <c r="R99" i="2"/>
  <c r="P99" i="2"/>
  <c r="O99" i="2"/>
  <c r="N99" i="2"/>
  <c r="M99" i="2"/>
  <c r="K99" i="2"/>
  <c r="J99" i="2"/>
  <c r="I99" i="2"/>
  <c r="D99" i="2"/>
  <c r="DF113" i="2"/>
  <c r="DE113" i="2"/>
  <c r="DD113" i="2"/>
  <c r="DC113" i="2"/>
  <c r="DB113" i="2"/>
  <c r="DA113" i="2"/>
  <c r="CZ113" i="2"/>
  <c r="CY113" i="2"/>
  <c r="CX113" i="2"/>
  <c r="CW113" i="2"/>
  <c r="CV113" i="2"/>
  <c r="CU113" i="2"/>
  <c r="CT113" i="2"/>
  <c r="CS113" i="2"/>
  <c r="CR113" i="2"/>
  <c r="AH113" i="2" s="1"/>
  <c r="CQ113" i="2"/>
  <c r="CP113" i="2"/>
  <c r="CO113" i="2"/>
  <c r="CN113" i="2"/>
  <c r="CM113" i="2"/>
  <c r="CL113" i="2"/>
  <c r="CK113" i="2"/>
  <c r="CJ113" i="2"/>
  <c r="CI113" i="2"/>
  <c r="CH113" i="2"/>
  <c r="CG113" i="2"/>
  <c r="CF113" i="2"/>
  <c r="CE113" i="2"/>
  <c r="CD113" i="2"/>
  <c r="CC113" i="2"/>
  <c r="CB113" i="2"/>
  <c r="CA113" i="2"/>
  <c r="BZ113" i="2"/>
  <c r="BY113" i="2"/>
  <c r="BX113" i="2"/>
  <c r="BW113" i="2"/>
  <c r="BV113" i="2"/>
  <c r="BU113" i="2"/>
  <c r="BT113" i="2"/>
  <c r="BS113" i="2"/>
  <c r="BR113" i="2"/>
  <c r="BQ113" i="2"/>
  <c r="BP113" i="2"/>
  <c r="BO113" i="2"/>
  <c r="BN113" i="2"/>
  <c r="BM113" i="2"/>
  <c r="BL113" i="2"/>
  <c r="BK113" i="2"/>
  <c r="BJ113" i="2"/>
  <c r="BI113" i="2"/>
  <c r="BH113" i="2"/>
  <c r="BG113" i="2"/>
  <c r="BF113" i="2"/>
  <c r="BE113" i="2"/>
  <c r="BD113" i="2"/>
  <c r="BC113" i="2"/>
  <c r="BB113" i="2"/>
  <c r="BA113" i="2"/>
  <c r="AZ113" i="2"/>
  <c r="AY113" i="2"/>
  <c r="AX113" i="2"/>
  <c r="AW113" i="2"/>
  <c r="AV113" i="2"/>
  <c r="AU113" i="2"/>
  <c r="AT113" i="2"/>
  <c r="AS113" i="2"/>
  <c r="AP113" i="2"/>
  <c r="AJ113" i="2"/>
  <c r="AI113" i="2"/>
  <c r="AG113" i="2"/>
  <c r="AE113" i="2"/>
  <c r="AD113" i="2"/>
  <c r="AB113" i="2"/>
  <c r="S113" i="2"/>
  <c r="R113" i="2"/>
  <c r="P113" i="2"/>
  <c r="O113" i="2"/>
  <c r="N113" i="2"/>
  <c r="M113" i="2"/>
  <c r="K113" i="2"/>
  <c r="J113" i="2"/>
  <c r="I113" i="2"/>
  <c r="D113" i="2"/>
  <c r="DF98" i="2"/>
  <c r="DE98" i="2"/>
  <c r="DD98" i="2"/>
  <c r="DC98" i="2"/>
  <c r="DB98" i="2"/>
  <c r="DA98" i="2"/>
  <c r="CZ98" i="2"/>
  <c r="CY98" i="2"/>
  <c r="CX98" i="2"/>
  <c r="CW98" i="2"/>
  <c r="CV98" i="2"/>
  <c r="CU98" i="2"/>
  <c r="CT98" i="2"/>
  <c r="CS98" i="2"/>
  <c r="CR98" i="2"/>
  <c r="AH98" i="2" s="1"/>
  <c r="CQ98" i="2"/>
  <c r="CP98" i="2"/>
  <c r="CO98" i="2"/>
  <c r="CN98" i="2"/>
  <c r="CM98" i="2"/>
  <c r="CL98" i="2"/>
  <c r="CK98" i="2"/>
  <c r="CJ98" i="2"/>
  <c r="CI98" i="2"/>
  <c r="CH98" i="2"/>
  <c r="CG98" i="2"/>
  <c r="CF98" i="2"/>
  <c r="CE98" i="2"/>
  <c r="CD98" i="2"/>
  <c r="CC98" i="2"/>
  <c r="CB98" i="2"/>
  <c r="CA98" i="2"/>
  <c r="BZ98" i="2"/>
  <c r="BY98" i="2"/>
  <c r="BX98" i="2"/>
  <c r="BW98" i="2"/>
  <c r="BV98" i="2"/>
  <c r="BU98" i="2"/>
  <c r="BT98" i="2"/>
  <c r="BS98" i="2"/>
  <c r="BR98" i="2"/>
  <c r="BQ98" i="2"/>
  <c r="BP98" i="2"/>
  <c r="BO98" i="2"/>
  <c r="BN98" i="2"/>
  <c r="BM98" i="2"/>
  <c r="BL98" i="2"/>
  <c r="BK98" i="2"/>
  <c r="BJ98" i="2"/>
  <c r="BI98" i="2"/>
  <c r="BH98" i="2"/>
  <c r="BG98" i="2"/>
  <c r="BF98" i="2"/>
  <c r="BE98" i="2"/>
  <c r="BD98" i="2"/>
  <c r="BC98" i="2"/>
  <c r="BB98" i="2"/>
  <c r="BA98" i="2"/>
  <c r="AZ98" i="2"/>
  <c r="AY98" i="2"/>
  <c r="AX98" i="2"/>
  <c r="AW98" i="2"/>
  <c r="AV98" i="2"/>
  <c r="AU98" i="2"/>
  <c r="AT98" i="2"/>
  <c r="AS98" i="2"/>
  <c r="AR98" i="2"/>
  <c r="X98" i="2"/>
  <c r="W98" i="2"/>
  <c r="V98" i="2"/>
  <c r="U98" i="2"/>
  <c r="T98" i="2"/>
  <c r="S98" i="2"/>
  <c r="R98" i="2"/>
  <c r="P98" i="2"/>
  <c r="O98" i="2"/>
  <c r="M98" i="2"/>
  <c r="K98" i="2"/>
  <c r="J98" i="2"/>
  <c r="I98" i="2"/>
  <c r="D98" i="2"/>
  <c r="DF97" i="2"/>
  <c r="DE97" i="2"/>
  <c r="DD97" i="2"/>
  <c r="DC97" i="2"/>
  <c r="DB97" i="2"/>
  <c r="DA97" i="2"/>
  <c r="CZ97" i="2"/>
  <c r="CY97" i="2"/>
  <c r="CX97" i="2"/>
  <c r="CW97" i="2"/>
  <c r="CV97" i="2"/>
  <c r="CU97" i="2"/>
  <c r="CT97" i="2"/>
  <c r="CS97" i="2"/>
  <c r="CR97" i="2"/>
  <c r="AH97" i="2" s="1"/>
  <c r="CQ97" i="2"/>
  <c r="CP97" i="2"/>
  <c r="CO97" i="2"/>
  <c r="CN97" i="2"/>
  <c r="CM97" i="2"/>
  <c r="CL97" i="2"/>
  <c r="CK97" i="2"/>
  <c r="CJ97" i="2"/>
  <c r="CI97" i="2"/>
  <c r="CH97" i="2"/>
  <c r="CG97" i="2"/>
  <c r="CF97" i="2"/>
  <c r="CE97" i="2"/>
  <c r="CD97" i="2"/>
  <c r="CC97" i="2"/>
  <c r="CB97" i="2"/>
  <c r="CA97" i="2"/>
  <c r="BZ97" i="2"/>
  <c r="BY97" i="2"/>
  <c r="BX97" i="2"/>
  <c r="BW97" i="2"/>
  <c r="BV97" i="2"/>
  <c r="BU97" i="2"/>
  <c r="BT97" i="2"/>
  <c r="BS97" i="2"/>
  <c r="BR97" i="2"/>
  <c r="BQ97" i="2"/>
  <c r="BP97" i="2"/>
  <c r="BO97" i="2"/>
  <c r="BN97" i="2"/>
  <c r="BM97" i="2"/>
  <c r="BL97" i="2"/>
  <c r="BK97" i="2"/>
  <c r="BJ97" i="2"/>
  <c r="BI97" i="2"/>
  <c r="BH97" i="2"/>
  <c r="BG97" i="2"/>
  <c r="BF97" i="2"/>
  <c r="BE97" i="2"/>
  <c r="BD97" i="2"/>
  <c r="BC97" i="2"/>
  <c r="BB97" i="2"/>
  <c r="BA97" i="2"/>
  <c r="AZ97" i="2"/>
  <c r="AY97" i="2"/>
  <c r="AX97" i="2"/>
  <c r="AW97" i="2"/>
  <c r="AV97" i="2"/>
  <c r="AU97" i="2"/>
  <c r="AT97" i="2"/>
  <c r="AS97" i="2"/>
  <c r="S97" i="2"/>
  <c r="R97" i="2"/>
  <c r="P97" i="2"/>
  <c r="O97" i="2"/>
  <c r="N97" i="2"/>
  <c r="M97" i="2"/>
  <c r="K97" i="2"/>
  <c r="J97" i="2"/>
  <c r="I97" i="2"/>
  <c r="D97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AH95" i="2" s="1"/>
  <c r="CQ95" i="2"/>
  <c r="CP95" i="2"/>
  <c r="CO95" i="2"/>
  <c r="CN95" i="2"/>
  <c r="CM95" i="2"/>
  <c r="CL95" i="2"/>
  <c r="CK95" i="2"/>
  <c r="CJ95" i="2"/>
  <c r="CI95" i="2"/>
  <c r="CH95" i="2"/>
  <c r="CG95" i="2"/>
  <c r="CF95" i="2"/>
  <c r="CE95" i="2"/>
  <c r="CD95" i="2"/>
  <c r="CC95" i="2"/>
  <c r="CB95" i="2"/>
  <c r="CA95" i="2"/>
  <c r="BZ95" i="2"/>
  <c r="BY95" i="2"/>
  <c r="BX95" i="2"/>
  <c r="BW95" i="2"/>
  <c r="BV95" i="2"/>
  <c r="BU95" i="2"/>
  <c r="BT95" i="2"/>
  <c r="BS95" i="2"/>
  <c r="BR95" i="2"/>
  <c r="BQ95" i="2"/>
  <c r="BP95" i="2"/>
  <c r="BO95" i="2"/>
  <c r="BN95" i="2"/>
  <c r="BM95" i="2"/>
  <c r="BL95" i="2"/>
  <c r="BK95" i="2"/>
  <c r="BJ95" i="2"/>
  <c r="BI95" i="2"/>
  <c r="BH95" i="2"/>
  <c r="BG95" i="2"/>
  <c r="BF95" i="2"/>
  <c r="BE95" i="2"/>
  <c r="BD95" i="2"/>
  <c r="BC95" i="2"/>
  <c r="BB95" i="2"/>
  <c r="BA95" i="2"/>
  <c r="AZ95" i="2"/>
  <c r="AY95" i="2"/>
  <c r="AX95" i="2"/>
  <c r="AW95" i="2"/>
  <c r="AV95" i="2"/>
  <c r="AU95" i="2"/>
  <c r="AT95" i="2"/>
  <c r="AS95" i="2"/>
  <c r="AR95" i="2"/>
  <c r="AQ95" i="2"/>
  <c r="AO95" i="2"/>
  <c r="AN95" i="2"/>
  <c r="AK95" i="2"/>
  <c r="AJ95" i="2"/>
  <c r="AI95" i="2"/>
  <c r="AG95" i="2"/>
  <c r="AF95" i="2"/>
  <c r="AE95" i="2"/>
  <c r="AD95" i="2"/>
  <c r="AB95" i="2"/>
  <c r="AA95" i="2"/>
  <c r="X95" i="2"/>
  <c r="W95" i="2"/>
  <c r="V95" i="2"/>
  <c r="U95" i="2"/>
  <c r="T95" i="2"/>
  <c r="S95" i="2"/>
  <c r="R95" i="2"/>
  <c r="P95" i="2"/>
  <c r="O95" i="2"/>
  <c r="N95" i="2"/>
  <c r="M95" i="2"/>
  <c r="K95" i="2"/>
  <c r="J95" i="2"/>
  <c r="I95" i="2"/>
  <c r="D95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AH94" i="2" s="1"/>
  <c r="CQ94" i="2"/>
  <c r="CP94" i="2"/>
  <c r="CO94" i="2"/>
  <c r="CN94" i="2"/>
  <c r="CM94" i="2"/>
  <c r="CL94" i="2"/>
  <c r="CK94" i="2"/>
  <c r="CJ94" i="2"/>
  <c r="CI94" i="2"/>
  <c r="CH94" i="2"/>
  <c r="CG94" i="2"/>
  <c r="CF94" i="2"/>
  <c r="CE94" i="2"/>
  <c r="CD94" i="2"/>
  <c r="CC94" i="2"/>
  <c r="CB94" i="2"/>
  <c r="CA94" i="2"/>
  <c r="BZ94" i="2"/>
  <c r="BY94" i="2"/>
  <c r="BX94" i="2"/>
  <c r="BW94" i="2"/>
  <c r="BV94" i="2"/>
  <c r="BU94" i="2"/>
  <c r="BT94" i="2"/>
  <c r="BS94" i="2"/>
  <c r="BR94" i="2"/>
  <c r="BQ94" i="2"/>
  <c r="BP94" i="2"/>
  <c r="BO94" i="2"/>
  <c r="BN94" i="2"/>
  <c r="BM94" i="2"/>
  <c r="BL94" i="2"/>
  <c r="BK94" i="2"/>
  <c r="BJ94" i="2"/>
  <c r="BI94" i="2"/>
  <c r="BH94" i="2"/>
  <c r="BG94" i="2"/>
  <c r="BF94" i="2"/>
  <c r="BE94" i="2"/>
  <c r="BD94" i="2"/>
  <c r="BC94" i="2"/>
  <c r="BB94" i="2"/>
  <c r="BA94" i="2"/>
  <c r="AZ94" i="2"/>
  <c r="AY94" i="2"/>
  <c r="AX94" i="2"/>
  <c r="AW94" i="2"/>
  <c r="AV94" i="2"/>
  <c r="AU94" i="2"/>
  <c r="AT94" i="2"/>
  <c r="AS94" i="2"/>
  <c r="AR94" i="2"/>
  <c r="AP94" i="2"/>
  <c r="AO94" i="2"/>
  <c r="AK94" i="2"/>
  <c r="AJ94" i="2"/>
  <c r="AI94" i="2"/>
  <c r="AG94" i="2"/>
  <c r="AF94" i="2"/>
  <c r="AE94" i="2"/>
  <c r="AD94" i="2"/>
  <c r="AB94" i="2"/>
  <c r="X94" i="2"/>
  <c r="W94" i="2"/>
  <c r="V94" i="2"/>
  <c r="U94" i="2"/>
  <c r="T94" i="2"/>
  <c r="S94" i="2"/>
  <c r="R94" i="2"/>
  <c r="P94" i="2"/>
  <c r="O94" i="2"/>
  <c r="N94" i="2"/>
  <c r="M94" i="2"/>
  <c r="K94" i="2"/>
  <c r="J94" i="2"/>
  <c r="I94" i="2"/>
  <c r="D94" i="2"/>
  <c r="DF93" i="2"/>
  <c r="DE93" i="2"/>
  <c r="DD93" i="2"/>
  <c r="DC93" i="2"/>
  <c r="DB93" i="2"/>
  <c r="DA93" i="2"/>
  <c r="CZ93" i="2"/>
  <c r="CY93" i="2"/>
  <c r="CX93" i="2"/>
  <c r="CW93" i="2"/>
  <c r="CV93" i="2"/>
  <c r="CU93" i="2"/>
  <c r="CT93" i="2"/>
  <c r="CS93" i="2"/>
  <c r="CR93" i="2"/>
  <c r="AH93" i="2" s="1"/>
  <c r="CQ93" i="2"/>
  <c r="CP93" i="2"/>
  <c r="CO93" i="2"/>
  <c r="CN93" i="2"/>
  <c r="CM93" i="2"/>
  <c r="CL93" i="2"/>
  <c r="CK93" i="2"/>
  <c r="CJ93" i="2"/>
  <c r="CI93" i="2"/>
  <c r="CH93" i="2"/>
  <c r="CG93" i="2"/>
  <c r="CF93" i="2"/>
  <c r="CE93" i="2"/>
  <c r="CD93" i="2"/>
  <c r="CC93" i="2"/>
  <c r="CB93" i="2"/>
  <c r="CA93" i="2"/>
  <c r="BZ93" i="2"/>
  <c r="BY93" i="2"/>
  <c r="BX93" i="2"/>
  <c r="BW93" i="2"/>
  <c r="BV93" i="2"/>
  <c r="BU93" i="2"/>
  <c r="BT93" i="2"/>
  <c r="BS93" i="2"/>
  <c r="BR93" i="2"/>
  <c r="BQ93" i="2"/>
  <c r="BP93" i="2"/>
  <c r="BO93" i="2"/>
  <c r="BN93" i="2"/>
  <c r="BM93" i="2"/>
  <c r="BL93" i="2"/>
  <c r="BK93" i="2"/>
  <c r="BJ93" i="2"/>
  <c r="BI93" i="2"/>
  <c r="BH93" i="2"/>
  <c r="BG93" i="2"/>
  <c r="BF93" i="2"/>
  <c r="BE93" i="2"/>
  <c r="BD93" i="2"/>
  <c r="BC93" i="2"/>
  <c r="BB93" i="2"/>
  <c r="BA93" i="2"/>
  <c r="AZ93" i="2"/>
  <c r="AY93" i="2"/>
  <c r="AX93" i="2"/>
  <c r="AW93" i="2"/>
  <c r="AV93" i="2"/>
  <c r="AU93" i="2"/>
  <c r="AT93" i="2"/>
  <c r="AS93" i="2"/>
  <c r="AR93" i="2"/>
  <c r="AO93" i="2"/>
  <c r="AN93" i="2"/>
  <c r="AK93" i="2"/>
  <c r="AJ93" i="2"/>
  <c r="AI93" i="2"/>
  <c r="AG93" i="2"/>
  <c r="AF93" i="2"/>
  <c r="AE93" i="2"/>
  <c r="AD93" i="2"/>
  <c r="AB93" i="2"/>
  <c r="X93" i="2"/>
  <c r="W93" i="2"/>
  <c r="V93" i="2"/>
  <c r="U93" i="2"/>
  <c r="T93" i="2"/>
  <c r="S93" i="2"/>
  <c r="R93" i="2"/>
  <c r="P93" i="2"/>
  <c r="O93" i="2"/>
  <c r="N93" i="2"/>
  <c r="M93" i="2"/>
  <c r="K93" i="2"/>
  <c r="J93" i="2"/>
  <c r="I93" i="2"/>
  <c r="D93" i="2"/>
  <c r="DF92" i="2"/>
  <c r="DE92" i="2"/>
  <c r="DD92" i="2"/>
  <c r="DC92" i="2"/>
  <c r="DB92" i="2"/>
  <c r="DA92" i="2"/>
  <c r="CZ92" i="2"/>
  <c r="CY92" i="2"/>
  <c r="CX92" i="2"/>
  <c r="CW92" i="2"/>
  <c r="CV92" i="2"/>
  <c r="CU92" i="2"/>
  <c r="CT92" i="2"/>
  <c r="CS92" i="2"/>
  <c r="CR92" i="2"/>
  <c r="AH92" i="2" s="1"/>
  <c r="CQ92" i="2"/>
  <c r="CP92" i="2"/>
  <c r="CO92" i="2"/>
  <c r="CN92" i="2"/>
  <c r="CM92" i="2"/>
  <c r="CL92" i="2"/>
  <c r="CK92" i="2"/>
  <c r="CJ92" i="2"/>
  <c r="CI92" i="2"/>
  <c r="CH92" i="2"/>
  <c r="CG92" i="2"/>
  <c r="CF92" i="2"/>
  <c r="CE92" i="2"/>
  <c r="CD92" i="2"/>
  <c r="CC92" i="2"/>
  <c r="CB92" i="2"/>
  <c r="CA92" i="2"/>
  <c r="BZ92" i="2"/>
  <c r="BY92" i="2"/>
  <c r="BX92" i="2"/>
  <c r="BW92" i="2"/>
  <c r="BV92" i="2"/>
  <c r="BU92" i="2"/>
  <c r="BT92" i="2"/>
  <c r="BS92" i="2"/>
  <c r="BR92" i="2"/>
  <c r="BQ92" i="2"/>
  <c r="BP92" i="2"/>
  <c r="BO92" i="2"/>
  <c r="BN92" i="2"/>
  <c r="BM92" i="2"/>
  <c r="BL92" i="2"/>
  <c r="BK92" i="2"/>
  <c r="BJ92" i="2"/>
  <c r="BI92" i="2"/>
  <c r="BH92" i="2"/>
  <c r="BG92" i="2"/>
  <c r="BF92" i="2"/>
  <c r="BE92" i="2"/>
  <c r="BD92" i="2"/>
  <c r="BC92" i="2"/>
  <c r="BB92" i="2"/>
  <c r="BA92" i="2"/>
  <c r="AZ92" i="2"/>
  <c r="AY92" i="2"/>
  <c r="AX92" i="2"/>
  <c r="AW92" i="2"/>
  <c r="AV92" i="2"/>
  <c r="AU92" i="2"/>
  <c r="AT92" i="2"/>
  <c r="AS92" i="2"/>
  <c r="AR92" i="2"/>
  <c r="AP92" i="2"/>
  <c r="AO92" i="2"/>
  <c r="AN92" i="2"/>
  <c r="AK92" i="2"/>
  <c r="AJ92" i="2"/>
  <c r="AI92" i="2"/>
  <c r="AG92" i="2"/>
  <c r="AF92" i="2"/>
  <c r="AE92" i="2"/>
  <c r="AD92" i="2"/>
  <c r="AB92" i="2"/>
  <c r="X92" i="2"/>
  <c r="W92" i="2"/>
  <c r="V92" i="2"/>
  <c r="U92" i="2"/>
  <c r="T92" i="2"/>
  <c r="S92" i="2"/>
  <c r="R92" i="2"/>
  <c r="P92" i="2"/>
  <c r="O92" i="2"/>
  <c r="N92" i="2"/>
  <c r="M92" i="2"/>
  <c r="K92" i="2"/>
  <c r="J92" i="2"/>
  <c r="I92" i="2"/>
  <c r="D92" i="2"/>
  <c r="DF91" i="2"/>
  <c r="DE91" i="2"/>
  <c r="DD91" i="2"/>
  <c r="DC91" i="2"/>
  <c r="DB91" i="2"/>
  <c r="DA91" i="2"/>
  <c r="CZ91" i="2"/>
  <c r="CY91" i="2"/>
  <c r="CX91" i="2"/>
  <c r="CW91" i="2"/>
  <c r="CV91" i="2"/>
  <c r="CU91" i="2"/>
  <c r="CT91" i="2"/>
  <c r="CS91" i="2"/>
  <c r="CR91" i="2"/>
  <c r="AH91" i="2" s="1"/>
  <c r="CQ91" i="2"/>
  <c r="CP91" i="2"/>
  <c r="CO91" i="2"/>
  <c r="CN91" i="2"/>
  <c r="CM91" i="2"/>
  <c r="CL91" i="2"/>
  <c r="CK91" i="2"/>
  <c r="CJ91" i="2"/>
  <c r="CI91" i="2"/>
  <c r="CH91" i="2"/>
  <c r="CG91" i="2"/>
  <c r="CF91" i="2"/>
  <c r="CE91" i="2"/>
  <c r="CD91" i="2"/>
  <c r="CC91" i="2"/>
  <c r="CB91" i="2"/>
  <c r="CA91" i="2"/>
  <c r="BZ91" i="2"/>
  <c r="BY91" i="2"/>
  <c r="BX91" i="2"/>
  <c r="BW91" i="2"/>
  <c r="BV91" i="2"/>
  <c r="BU91" i="2"/>
  <c r="BT91" i="2"/>
  <c r="BS91" i="2"/>
  <c r="BR91" i="2"/>
  <c r="BQ91" i="2"/>
  <c r="BP91" i="2"/>
  <c r="BO91" i="2"/>
  <c r="BN91" i="2"/>
  <c r="BM91" i="2"/>
  <c r="BL91" i="2"/>
  <c r="BK91" i="2"/>
  <c r="BJ91" i="2"/>
  <c r="BI91" i="2"/>
  <c r="BH91" i="2"/>
  <c r="BG91" i="2"/>
  <c r="BF91" i="2"/>
  <c r="BE91" i="2"/>
  <c r="BD91" i="2"/>
  <c r="BC91" i="2"/>
  <c r="BB91" i="2"/>
  <c r="BA91" i="2"/>
  <c r="AZ91" i="2"/>
  <c r="AY91" i="2"/>
  <c r="AX91" i="2"/>
  <c r="AW91" i="2"/>
  <c r="AV91" i="2"/>
  <c r="AU91" i="2"/>
  <c r="AT91" i="2"/>
  <c r="AS91" i="2"/>
  <c r="AR91" i="2"/>
  <c r="AO91" i="2"/>
  <c r="AK91" i="2"/>
  <c r="AJ91" i="2"/>
  <c r="AI91" i="2"/>
  <c r="AG91" i="2"/>
  <c r="AF91" i="2"/>
  <c r="AE91" i="2"/>
  <c r="AD91" i="2"/>
  <c r="AB91" i="2"/>
  <c r="X91" i="2"/>
  <c r="W91" i="2"/>
  <c r="V91" i="2"/>
  <c r="U91" i="2"/>
  <c r="T91" i="2"/>
  <c r="S91" i="2"/>
  <c r="R91" i="2"/>
  <c r="P91" i="2"/>
  <c r="O91" i="2"/>
  <c r="N91" i="2"/>
  <c r="M91" i="2"/>
  <c r="K91" i="2"/>
  <c r="J91" i="2"/>
  <c r="I91" i="2"/>
  <c r="D91" i="2"/>
  <c r="DF90" i="2"/>
  <c r="DE90" i="2"/>
  <c r="DD90" i="2"/>
  <c r="DC90" i="2"/>
  <c r="DB90" i="2"/>
  <c r="DA90" i="2"/>
  <c r="CZ90" i="2"/>
  <c r="CY90" i="2"/>
  <c r="CX90" i="2"/>
  <c r="CW90" i="2"/>
  <c r="CV90" i="2"/>
  <c r="CU90" i="2"/>
  <c r="CT90" i="2"/>
  <c r="CS90" i="2"/>
  <c r="CR90" i="2"/>
  <c r="AH90" i="2" s="1"/>
  <c r="CQ90" i="2"/>
  <c r="CP90" i="2"/>
  <c r="CO90" i="2"/>
  <c r="CN90" i="2"/>
  <c r="CM90" i="2"/>
  <c r="CL90" i="2"/>
  <c r="CK90" i="2"/>
  <c r="CJ90" i="2"/>
  <c r="CI90" i="2"/>
  <c r="CH90" i="2"/>
  <c r="CG90" i="2"/>
  <c r="CF90" i="2"/>
  <c r="CE90" i="2"/>
  <c r="CD90" i="2"/>
  <c r="CC90" i="2"/>
  <c r="CB90" i="2"/>
  <c r="CA90" i="2"/>
  <c r="BZ90" i="2"/>
  <c r="BY90" i="2"/>
  <c r="BX90" i="2"/>
  <c r="BW90" i="2"/>
  <c r="BV90" i="2"/>
  <c r="BU90" i="2"/>
  <c r="BT90" i="2"/>
  <c r="BS90" i="2"/>
  <c r="BR90" i="2"/>
  <c r="BQ90" i="2"/>
  <c r="BP90" i="2"/>
  <c r="BO90" i="2"/>
  <c r="BN90" i="2"/>
  <c r="BM90" i="2"/>
  <c r="BL90" i="2"/>
  <c r="BK90" i="2"/>
  <c r="BJ90" i="2"/>
  <c r="BI90" i="2"/>
  <c r="BH90" i="2"/>
  <c r="BG90" i="2"/>
  <c r="BF90" i="2"/>
  <c r="BE90" i="2"/>
  <c r="BD90" i="2"/>
  <c r="BC90" i="2"/>
  <c r="BB90" i="2"/>
  <c r="BA90" i="2"/>
  <c r="AZ90" i="2"/>
  <c r="AY90" i="2"/>
  <c r="AX90" i="2"/>
  <c r="AW90" i="2"/>
  <c r="AV90" i="2"/>
  <c r="AU90" i="2"/>
  <c r="AT90" i="2"/>
  <c r="AS90" i="2"/>
  <c r="AR90" i="2"/>
  <c r="AP90" i="2"/>
  <c r="AO90" i="2"/>
  <c r="AJ90" i="2"/>
  <c r="AI90" i="2"/>
  <c r="AG90" i="2"/>
  <c r="AF90" i="2"/>
  <c r="AE90" i="2"/>
  <c r="AD90" i="2"/>
  <c r="AB90" i="2"/>
  <c r="X90" i="2"/>
  <c r="W90" i="2"/>
  <c r="V90" i="2"/>
  <c r="U90" i="2"/>
  <c r="T90" i="2"/>
  <c r="S90" i="2"/>
  <c r="R90" i="2"/>
  <c r="P90" i="2"/>
  <c r="O90" i="2"/>
  <c r="N90" i="2"/>
  <c r="M90" i="2"/>
  <c r="K90" i="2"/>
  <c r="J90" i="2"/>
  <c r="I90" i="2"/>
  <c r="D90" i="2"/>
  <c r="DF89" i="2"/>
  <c r="DE89" i="2"/>
  <c r="DD89" i="2"/>
  <c r="DC89" i="2"/>
  <c r="DB89" i="2"/>
  <c r="DA89" i="2"/>
  <c r="CZ89" i="2"/>
  <c r="CY89" i="2"/>
  <c r="CX89" i="2"/>
  <c r="CW89" i="2"/>
  <c r="CV89" i="2"/>
  <c r="CU89" i="2"/>
  <c r="CT89" i="2"/>
  <c r="CS89" i="2"/>
  <c r="CR89" i="2"/>
  <c r="AH89" i="2" s="1"/>
  <c r="CQ89" i="2"/>
  <c r="CP89" i="2"/>
  <c r="CO89" i="2"/>
  <c r="CN89" i="2"/>
  <c r="CM89" i="2"/>
  <c r="CL89" i="2"/>
  <c r="CK89" i="2"/>
  <c r="CJ89" i="2"/>
  <c r="CI89" i="2"/>
  <c r="CH89" i="2"/>
  <c r="CG89" i="2"/>
  <c r="CF89" i="2"/>
  <c r="CE89" i="2"/>
  <c r="CD89" i="2"/>
  <c r="CC89" i="2"/>
  <c r="CB89" i="2"/>
  <c r="CA89" i="2"/>
  <c r="BZ89" i="2"/>
  <c r="BY89" i="2"/>
  <c r="BX89" i="2"/>
  <c r="BW89" i="2"/>
  <c r="BV89" i="2"/>
  <c r="BU89" i="2"/>
  <c r="BT89" i="2"/>
  <c r="BS89" i="2"/>
  <c r="BR89" i="2"/>
  <c r="BQ89" i="2"/>
  <c r="BP89" i="2"/>
  <c r="BO89" i="2"/>
  <c r="BN89" i="2"/>
  <c r="BM89" i="2"/>
  <c r="BL89" i="2"/>
  <c r="BK89" i="2"/>
  <c r="BJ89" i="2"/>
  <c r="BI89" i="2"/>
  <c r="BH89" i="2"/>
  <c r="BG89" i="2"/>
  <c r="BF89" i="2"/>
  <c r="BE89" i="2"/>
  <c r="BD89" i="2"/>
  <c r="BC89" i="2"/>
  <c r="BB89" i="2"/>
  <c r="BA89" i="2"/>
  <c r="AZ89" i="2"/>
  <c r="AY89" i="2"/>
  <c r="AX89" i="2"/>
  <c r="AW89" i="2"/>
  <c r="AV89" i="2"/>
  <c r="AU89" i="2"/>
  <c r="AT89" i="2"/>
  <c r="AS89" i="2"/>
  <c r="AR89" i="2"/>
  <c r="AO89" i="2"/>
  <c r="AN89" i="2"/>
  <c r="AK89" i="2"/>
  <c r="AJ89" i="2"/>
  <c r="AI89" i="2"/>
  <c r="AG89" i="2"/>
  <c r="AF89" i="2"/>
  <c r="AE89" i="2"/>
  <c r="AD89" i="2"/>
  <c r="AB89" i="2"/>
  <c r="AA89" i="2"/>
  <c r="X89" i="2"/>
  <c r="W89" i="2"/>
  <c r="V89" i="2"/>
  <c r="U89" i="2"/>
  <c r="T89" i="2"/>
  <c r="S89" i="2"/>
  <c r="R89" i="2"/>
  <c r="P89" i="2"/>
  <c r="O89" i="2"/>
  <c r="N89" i="2"/>
  <c r="M89" i="2"/>
  <c r="K89" i="2"/>
  <c r="J89" i="2"/>
  <c r="I89" i="2"/>
  <c r="D89" i="2"/>
  <c r="DF88" i="2"/>
  <c r="DE88" i="2"/>
  <c r="DD88" i="2"/>
  <c r="DC88" i="2"/>
  <c r="DB88" i="2"/>
  <c r="DA88" i="2"/>
  <c r="CZ88" i="2"/>
  <c r="CY88" i="2"/>
  <c r="CX88" i="2"/>
  <c r="CW88" i="2"/>
  <c r="CV88" i="2"/>
  <c r="CU88" i="2"/>
  <c r="CT88" i="2"/>
  <c r="CS88" i="2"/>
  <c r="CR88" i="2"/>
  <c r="AH88" i="2" s="1"/>
  <c r="CQ88" i="2"/>
  <c r="CP88" i="2"/>
  <c r="CO88" i="2"/>
  <c r="CN88" i="2"/>
  <c r="CM88" i="2"/>
  <c r="CL88" i="2"/>
  <c r="CK88" i="2"/>
  <c r="CJ88" i="2"/>
  <c r="CI88" i="2"/>
  <c r="CH88" i="2"/>
  <c r="CG88" i="2"/>
  <c r="CF88" i="2"/>
  <c r="CE88" i="2"/>
  <c r="CD88" i="2"/>
  <c r="CC88" i="2"/>
  <c r="CB88" i="2"/>
  <c r="CA88" i="2"/>
  <c r="BZ88" i="2"/>
  <c r="BY88" i="2"/>
  <c r="BX88" i="2"/>
  <c r="BW88" i="2"/>
  <c r="BV88" i="2"/>
  <c r="BU88" i="2"/>
  <c r="BT88" i="2"/>
  <c r="BS88" i="2"/>
  <c r="BR88" i="2"/>
  <c r="BQ88" i="2"/>
  <c r="BP88" i="2"/>
  <c r="BO88" i="2"/>
  <c r="BN88" i="2"/>
  <c r="BM88" i="2"/>
  <c r="BL88" i="2"/>
  <c r="BK88" i="2"/>
  <c r="BJ88" i="2"/>
  <c r="BI88" i="2"/>
  <c r="BH88" i="2"/>
  <c r="BG88" i="2"/>
  <c r="BF88" i="2"/>
  <c r="BE88" i="2"/>
  <c r="BD88" i="2"/>
  <c r="BC88" i="2"/>
  <c r="BB88" i="2"/>
  <c r="BA88" i="2"/>
  <c r="AZ88" i="2"/>
  <c r="AY88" i="2"/>
  <c r="AX88" i="2"/>
  <c r="AW88" i="2"/>
  <c r="AV88" i="2"/>
  <c r="AU88" i="2"/>
  <c r="AT88" i="2"/>
  <c r="AS88" i="2"/>
  <c r="AR88" i="2"/>
  <c r="AP88" i="2"/>
  <c r="AO88" i="2"/>
  <c r="AJ88" i="2"/>
  <c r="AI88" i="2"/>
  <c r="AG88" i="2"/>
  <c r="AF88" i="2"/>
  <c r="AE88" i="2"/>
  <c r="AD88" i="2"/>
  <c r="AB88" i="2"/>
  <c r="AA88" i="2"/>
  <c r="X88" i="2"/>
  <c r="W88" i="2"/>
  <c r="V88" i="2"/>
  <c r="U88" i="2"/>
  <c r="T88" i="2"/>
  <c r="S88" i="2"/>
  <c r="R88" i="2"/>
  <c r="P88" i="2"/>
  <c r="O88" i="2"/>
  <c r="N88" i="2"/>
  <c r="M88" i="2"/>
  <c r="K88" i="2"/>
  <c r="J88" i="2"/>
  <c r="I88" i="2"/>
  <c r="D88" i="2"/>
  <c r="DF96" i="2"/>
  <c r="DE96" i="2"/>
  <c r="DD96" i="2"/>
  <c r="DC96" i="2"/>
  <c r="DB96" i="2"/>
  <c r="DA96" i="2"/>
  <c r="CZ96" i="2"/>
  <c r="CY96" i="2"/>
  <c r="CX96" i="2"/>
  <c r="CW96" i="2"/>
  <c r="CV96" i="2"/>
  <c r="CU96" i="2"/>
  <c r="CT96" i="2"/>
  <c r="CS96" i="2"/>
  <c r="CR96" i="2"/>
  <c r="AH96" i="2" s="1"/>
  <c r="CQ96" i="2"/>
  <c r="CP96" i="2"/>
  <c r="CO96" i="2"/>
  <c r="CN96" i="2"/>
  <c r="CM96" i="2"/>
  <c r="CL96" i="2"/>
  <c r="CK96" i="2"/>
  <c r="CJ96" i="2"/>
  <c r="CI96" i="2"/>
  <c r="CH96" i="2"/>
  <c r="CG96" i="2"/>
  <c r="CF96" i="2"/>
  <c r="CE96" i="2"/>
  <c r="CD96" i="2"/>
  <c r="CC96" i="2"/>
  <c r="CB96" i="2"/>
  <c r="CA96" i="2"/>
  <c r="BZ96" i="2"/>
  <c r="BY96" i="2"/>
  <c r="BX96" i="2"/>
  <c r="BW96" i="2"/>
  <c r="BV96" i="2"/>
  <c r="BU96" i="2"/>
  <c r="BT96" i="2"/>
  <c r="BS96" i="2"/>
  <c r="BR96" i="2"/>
  <c r="BQ96" i="2"/>
  <c r="BP96" i="2"/>
  <c r="BO96" i="2"/>
  <c r="BN96" i="2"/>
  <c r="BM96" i="2"/>
  <c r="BL96" i="2"/>
  <c r="BK96" i="2"/>
  <c r="BJ96" i="2"/>
  <c r="BI96" i="2"/>
  <c r="BH96" i="2"/>
  <c r="BG96" i="2"/>
  <c r="BF96" i="2"/>
  <c r="BE96" i="2"/>
  <c r="BD96" i="2"/>
  <c r="BC96" i="2"/>
  <c r="BB96" i="2"/>
  <c r="BA96" i="2"/>
  <c r="AZ96" i="2"/>
  <c r="AY96" i="2"/>
  <c r="AX96" i="2"/>
  <c r="AW96" i="2"/>
  <c r="AV96" i="2"/>
  <c r="AU96" i="2"/>
  <c r="AT96" i="2"/>
  <c r="AS96" i="2"/>
  <c r="AJ96" i="2"/>
  <c r="AI96" i="2"/>
  <c r="AD96" i="2"/>
  <c r="AC96" i="2"/>
  <c r="AB96" i="2"/>
  <c r="X96" i="2"/>
  <c r="S96" i="2"/>
  <c r="R96" i="2"/>
  <c r="P96" i="2"/>
  <c r="O96" i="2"/>
  <c r="M96" i="2"/>
  <c r="K96" i="2"/>
  <c r="J96" i="2"/>
  <c r="I96" i="2"/>
  <c r="D96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AH87" i="2" s="1"/>
  <c r="CQ87" i="2"/>
  <c r="CP87" i="2"/>
  <c r="CO87" i="2"/>
  <c r="CN87" i="2"/>
  <c r="CM87" i="2"/>
  <c r="CL87" i="2"/>
  <c r="CK87" i="2"/>
  <c r="CJ87" i="2"/>
  <c r="CI87" i="2"/>
  <c r="CH87" i="2"/>
  <c r="CG87" i="2"/>
  <c r="CF87" i="2"/>
  <c r="CE87" i="2"/>
  <c r="CD87" i="2"/>
  <c r="CC87" i="2"/>
  <c r="CB87" i="2"/>
  <c r="CA87" i="2"/>
  <c r="BZ87" i="2"/>
  <c r="BY87" i="2"/>
  <c r="BX87" i="2"/>
  <c r="BW87" i="2"/>
  <c r="BV87" i="2"/>
  <c r="BU87" i="2"/>
  <c r="BT87" i="2"/>
  <c r="BS87" i="2"/>
  <c r="BR87" i="2"/>
  <c r="BQ87" i="2"/>
  <c r="BP87" i="2"/>
  <c r="BO87" i="2"/>
  <c r="BN87" i="2"/>
  <c r="BM87" i="2"/>
  <c r="BL87" i="2"/>
  <c r="BK87" i="2"/>
  <c r="BJ87" i="2"/>
  <c r="BI87" i="2"/>
  <c r="BH87" i="2"/>
  <c r="BG87" i="2"/>
  <c r="BF87" i="2"/>
  <c r="BE87" i="2"/>
  <c r="BD87" i="2"/>
  <c r="BC87" i="2"/>
  <c r="BB87" i="2"/>
  <c r="BA87" i="2"/>
  <c r="AZ87" i="2"/>
  <c r="AY87" i="2"/>
  <c r="AX87" i="2"/>
  <c r="AW87" i="2"/>
  <c r="AV87" i="2"/>
  <c r="AU87" i="2"/>
  <c r="AT87" i="2"/>
  <c r="AS87" i="2"/>
  <c r="AF87" i="2"/>
  <c r="AE87" i="2"/>
  <c r="AD87" i="2"/>
  <c r="AC87" i="2"/>
  <c r="AB87" i="2"/>
  <c r="X87" i="2"/>
  <c r="S87" i="2"/>
  <c r="R87" i="2"/>
  <c r="P87" i="2"/>
  <c r="O87" i="2"/>
  <c r="N87" i="2"/>
  <c r="M87" i="2"/>
  <c r="K87" i="2"/>
  <c r="J87" i="2"/>
  <c r="I87" i="2"/>
  <c r="D87" i="2"/>
  <c r="DF85" i="2"/>
  <c r="DE85" i="2"/>
  <c r="DD85" i="2"/>
  <c r="DC85" i="2"/>
  <c r="DB85" i="2"/>
  <c r="DA85" i="2"/>
  <c r="CZ85" i="2"/>
  <c r="CY85" i="2"/>
  <c r="CX85" i="2"/>
  <c r="CW85" i="2"/>
  <c r="CV85" i="2"/>
  <c r="CU85" i="2"/>
  <c r="CT85" i="2"/>
  <c r="CS85" i="2"/>
  <c r="CR85" i="2"/>
  <c r="AH85" i="2" s="1"/>
  <c r="CQ85" i="2"/>
  <c r="CP85" i="2"/>
  <c r="CO85" i="2"/>
  <c r="CN85" i="2"/>
  <c r="CM85" i="2"/>
  <c r="CL85" i="2"/>
  <c r="CK85" i="2"/>
  <c r="CJ85" i="2"/>
  <c r="CI85" i="2"/>
  <c r="CH85" i="2"/>
  <c r="CG85" i="2"/>
  <c r="CF85" i="2"/>
  <c r="CE85" i="2"/>
  <c r="CD85" i="2"/>
  <c r="CC85" i="2"/>
  <c r="CB85" i="2"/>
  <c r="CA85" i="2"/>
  <c r="BZ85" i="2"/>
  <c r="BY85" i="2"/>
  <c r="BX85" i="2"/>
  <c r="BW85" i="2"/>
  <c r="BV85" i="2"/>
  <c r="BU85" i="2"/>
  <c r="BT85" i="2"/>
  <c r="BS85" i="2"/>
  <c r="BR85" i="2"/>
  <c r="BQ85" i="2"/>
  <c r="BP85" i="2"/>
  <c r="BO85" i="2"/>
  <c r="BN85" i="2"/>
  <c r="BM85" i="2"/>
  <c r="BL85" i="2"/>
  <c r="BK85" i="2"/>
  <c r="BJ85" i="2"/>
  <c r="BI85" i="2"/>
  <c r="BH85" i="2"/>
  <c r="BG85" i="2"/>
  <c r="BF85" i="2"/>
  <c r="BE85" i="2"/>
  <c r="BD85" i="2"/>
  <c r="BC85" i="2"/>
  <c r="BB85" i="2"/>
  <c r="BA85" i="2"/>
  <c r="AZ85" i="2"/>
  <c r="AY85" i="2"/>
  <c r="AX85" i="2"/>
  <c r="AW85" i="2"/>
  <c r="AV85" i="2"/>
  <c r="AU85" i="2"/>
  <c r="AT85" i="2"/>
  <c r="AS85" i="2"/>
  <c r="AR85" i="2"/>
  <c r="AO85" i="2"/>
  <c r="AK85" i="2"/>
  <c r="AJ85" i="2"/>
  <c r="AI85" i="2"/>
  <c r="AG85" i="2"/>
  <c r="AF85" i="2"/>
  <c r="AE85" i="2"/>
  <c r="AD85" i="2"/>
  <c r="AB85" i="2"/>
  <c r="X85" i="2"/>
  <c r="W85" i="2"/>
  <c r="V85" i="2"/>
  <c r="U85" i="2"/>
  <c r="T85" i="2"/>
  <c r="S85" i="2"/>
  <c r="R85" i="2"/>
  <c r="P85" i="2"/>
  <c r="O85" i="2"/>
  <c r="N85" i="2"/>
  <c r="M85" i="2"/>
  <c r="K85" i="2"/>
  <c r="J85" i="2"/>
  <c r="I85" i="2"/>
  <c r="D85" i="2"/>
  <c r="DF84" i="2"/>
  <c r="DE84" i="2"/>
  <c r="DD84" i="2"/>
  <c r="DC84" i="2"/>
  <c r="DB84" i="2"/>
  <c r="DA84" i="2"/>
  <c r="CZ84" i="2"/>
  <c r="CY84" i="2"/>
  <c r="CX84" i="2"/>
  <c r="CW84" i="2"/>
  <c r="CV84" i="2"/>
  <c r="CU84" i="2"/>
  <c r="CT84" i="2"/>
  <c r="CS84" i="2"/>
  <c r="CR84" i="2"/>
  <c r="AH84" i="2" s="1"/>
  <c r="CQ84" i="2"/>
  <c r="CP84" i="2"/>
  <c r="CO84" i="2"/>
  <c r="CN84" i="2"/>
  <c r="CM84" i="2"/>
  <c r="CL84" i="2"/>
  <c r="CK84" i="2"/>
  <c r="CJ84" i="2"/>
  <c r="CI84" i="2"/>
  <c r="CH84" i="2"/>
  <c r="CG84" i="2"/>
  <c r="CF84" i="2"/>
  <c r="CE84" i="2"/>
  <c r="CD84" i="2"/>
  <c r="CC84" i="2"/>
  <c r="CB84" i="2"/>
  <c r="CA84" i="2"/>
  <c r="BZ84" i="2"/>
  <c r="BY84" i="2"/>
  <c r="BX84" i="2"/>
  <c r="BW84" i="2"/>
  <c r="BV84" i="2"/>
  <c r="BU84" i="2"/>
  <c r="BT84" i="2"/>
  <c r="BS84" i="2"/>
  <c r="BR84" i="2"/>
  <c r="BQ84" i="2"/>
  <c r="BP84" i="2"/>
  <c r="BO84" i="2"/>
  <c r="BN84" i="2"/>
  <c r="BM84" i="2"/>
  <c r="BL84" i="2"/>
  <c r="BK84" i="2"/>
  <c r="BJ84" i="2"/>
  <c r="BI84" i="2"/>
  <c r="BH84" i="2"/>
  <c r="BG84" i="2"/>
  <c r="BF84" i="2"/>
  <c r="BE84" i="2"/>
  <c r="BD84" i="2"/>
  <c r="BC84" i="2"/>
  <c r="BB84" i="2"/>
  <c r="BA84" i="2"/>
  <c r="AZ84" i="2"/>
  <c r="AY84" i="2"/>
  <c r="AX84" i="2"/>
  <c r="AW84" i="2"/>
  <c r="AV84" i="2"/>
  <c r="AU84" i="2"/>
  <c r="AT84" i="2"/>
  <c r="AS84" i="2"/>
  <c r="AR84" i="2"/>
  <c r="AP84" i="2"/>
  <c r="AO84" i="2"/>
  <c r="AJ84" i="2"/>
  <c r="AI84" i="2"/>
  <c r="AG84" i="2"/>
  <c r="AF84" i="2"/>
  <c r="AE84" i="2"/>
  <c r="AD84" i="2"/>
  <c r="AB84" i="2"/>
  <c r="X84" i="2"/>
  <c r="W84" i="2"/>
  <c r="V84" i="2"/>
  <c r="U84" i="2"/>
  <c r="T84" i="2"/>
  <c r="S84" i="2"/>
  <c r="R84" i="2"/>
  <c r="P84" i="2"/>
  <c r="O84" i="2"/>
  <c r="N84" i="2"/>
  <c r="M84" i="2"/>
  <c r="K84" i="2"/>
  <c r="J84" i="2"/>
  <c r="I84" i="2"/>
  <c r="D84" i="2"/>
  <c r="DF83" i="2"/>
  <c r="DE83" i="2"/>
  <c r="DD83" i="2"/>
  <c r="DC83" i="2"/>
  <c r="DB83" i="2"/>
  <c r="DA83" i="2"/>
  <c r="CZ83" i="2"/>
  <c r="CY83" i="2"/>
  <c r="CX83" i="2"/>
  <c r="CW83" i="2"/>
  <c r="CV83" i="2"/>
  <c r="CU83" i="2"/>
  <c r="CT83" i="2"/>
  <c r="CS83" i="2"/>
  <c r="CR83" i="2"/>
  <c r="AH83" i="2" s="1"/>
  <c r="CQ83" i="2"/>
  <c r="CP83" i="2"/>
  <c r="CO83" i="2"/>
  <c r="CN83" i="2"/>
  <c r="CM83" i="2"/>
  <c r="CL83" i="2"/>
  <c r="CK83" i="2"/>
  <c r="CJ83" i="2"/>
  <c r="CI83" i="2"/>
  <c r="CH83" i="2"/>
  <c r="CG83" i="2"/>
  <c r="CF83" i="2"/>
  <c r="CE83" i="2"/>
  <c r="CD83" i="2"/>
  <c r="CC83" i="2"/>
  <c r="CB83" i="2"/>
  <c r="CA83" i="2"/>
  <c r="BZ83" i="2"/>
  <c r="BY83" i="2"/>
  <c r="BX83" i="2"/>
  <c r="BW83" i="2"/>
  <c r="BV83" i="2"/>
  <c r="BU83" i="2"/>
  <c r="BT83" i="2"/>
  <c r="BS83" i="2"/>
  <c r="BR83" i="2"/>
  <c r="BQ83" i="2"/>
  <c r="BP83" i="2"/>
  <c r="BO83" i="2"/>
  <c r="BN83" i="2"/>
  <c r="BM83" i="2"/>
  <c r="BL83" i="2"/>
  <c r="BK83" i="2"/>
  <c r="BJ83" i="2"/>
  <c r="BI83" i="2"/>
  <c r="BH83" i="2"/>
  <c r="BG83" i="2"/>
  <c r="BF83" i="2"/>
  <c r="BE83" i="2"/>
  <c r="BD83" i="2"/>
  <c r="BC83" i="2"/>
  <c r="BB83" i="2"/>
  <c r="BA83" i="2"/>
  <c r="AZ83" i="2"/>
  <c r="AY83" i="2"/>
  <c r="AX83" i="2"/>
  <c r="AW83" i="2"/>
  <c r="AV83" i="2"/>
  <c r="AU83" i="2"/>
  <c r="AT83" i="2"/>
  <c r="AS83" i="2"/>
  <c r="AR83" i="2"/>
  <c r="AO83" i="2"/>
  <c r="AJ83" i="2"/>
  <c r="AI83" i="2"/>
  <c r="AG83" i="2"/>
  <c r="AF83" i="2"/>
  <c r="AE83" i="2"/>
  <c r="AD83" i="2"/>
  <c r="AB83" i="2"/>
  <c r="AA83" i="2"/>
  <c r="X83" i="2"/>
  <c r="W83" i="2"/>
  <c r="V83" i="2"/>
  <c r="U83" i="2"/>
  <c r="T83" i="2"/>
  <c r="S83" i="2"/>
  <c r="R83" i="2"/>
  <c r="P83" i="2"/>
  <c r="O83" i="2"/>
  <c r="N83" i="2"/>
  <c r="M83" i="2"/>
  <c r="K83" i="2"/>
  <c r="J83" i="2"/>
  <c r="I83" i="2"/>
  <c r="D83" i="2"/>
  <c r="DF82" i="2"/>
  <c r="DE82" i="2"/>
  <c r="DD82" i="2"/>
  <c r="DC82" i="2"/>
  <c r="DB82" i="2"/>
  <c r="DA82" i="2"/>
  <c r="CZ82" i="2"/>
  <c r="CY82" i="2"/>
  <c r="CX82" i="2"/>
  <c r="CW82" i="2"/>
  <c r="CV82" i="2"/>
  <c r="CU82" i="2"/>
  <c r="CT82" i="2"/>
  <c r="CS82" i="2"/>
  <c r="CR82" i="2"/>
  <c r="AH82" i="2" s="1"/>
  <c r="CQ82" i="2"/>
  <c r="CP82" i="2"/>
  <c r="CO82" i="2"/>
  <c r="CN82" i="2"/>
  <c r="CM82" i="2"/>
  <c r="CL82" i="2"/>
  <c r="CK82" i="2"/>
  <c r="CJ82" i="2"/>
  <c r="CI82" i="2"/>
  <c r="CH82" i="2"/>
  <c r="CG82" i="2"/>
  <c r="CF82" i="2"/>
  <c r="CE82" i="2"/>
  <c r="CD82" i="2"/>
  <c r="CC82" i="2"/>
  <c r="CB82" i="2"/>
  <c r="CA82" i="2"/>
  <c r="BZ82" i="2"/>
  <c r="BY82" i="2"/>
  <c r="BX82" i="2"/>
  <c r="BW82" i="2"/>
  <c r="BV82" i="2"/>
  <c r="BU82" i="2"/>
  <c r="BT82" i="2"/>
  <c r="BS82" i="2"/>
  <c r="BR82" i="2"/>
  <c r="BQ82" i="2"/>
  <c r="BP82" i="2"/>
  <c r="BO82" i="2"/>
  <c r="BN82" i="2"/>
  <c r="BM82" i="2"/>
  <c r="BL82" i="2"/>
  <c r="BK82" i="2"/>
  <c r="BJ82" i="2"/>
  <c r="BI82" i="2"/>
  <c r="BH82" i="2"/>
  <c r="BG82" i="2"/>
  <c r="BF82" i="2"/>
  <c r="BE82" i="2"/>
  <c r="BD82" i="2"/>
  <c r="BC82" i="2"/>
  <c r="BB82" i="2"/>
  <c r="BA82" i="2"/>
  <c r="AZ82" i="2"/>
  <c r="AY82" i="2"/>
  <c r="AX82" i="2"/>
  <c r="AW82" i="2"/>
  <c r="AV82" i="2"/>
  <c r="AU82" i="2"/>
  <c r="AT82" i="2"/>
  <c r="AS82" i="2"/>
  <c r="AR82" i="2"/>
  <c r="AP82" i="2"/>
  <c r="AO82" i="2"/>
  <c r="AN82" i="2"/>
  <c r="AJ82" i="2"/>
  <c r="AI82" i="2"/>
  <c r="AG82" i="2"/>
  <c r="AF82" i="2"/>
  <c r="AE82" i="2"/>
  <c r="AD82" i="2"/>
  <c r="AC82" i="2"/>
  <c r="AB82" i="2"/>
  <c r="AA82" i="2"/>
  <c r="X82" i="2"/>
  <c r="W82" i="2"/>
  <c r="V82" i="2"/>
  <c r="U82" i="2"/>
  <c r="T82" i="2"/>
  <c r="S82" i="2"/>
  <c r="R82" i="2"/>
  <c r="P82" i="2"/>
  <c r="O82" i="2"/>
  <c r="N82" i="2"/>
  <c r="M82" i="2"/>
  <c r="K82" i="2"/>
  <c r="J82" i="2"/>
  <c r="I82" i="2"/>
  <c r="D82" i="2"/>
  <c r="DF81" i="2"/>
  <c r="DE81" i="2"/>
  <c r="DD81" i="2"/>
  <c r="DC81" i="2"/>
  <c r="DB81" i="2"/>
  <c r="DA81" i="2"/>
  <c r="CZ81" i="2"/>
  <c r="CY81" i="2"/>
  <c r="CX81" i="2"/>
  <c r="CW81" i="2"/>
  <c r="CV81" i="2"/>
  <c r="CU81" i="2"/>
  <c r="CT81" i="2"/>
  <c r="CS81" i="2"/>
  <c r="CR81" i="2"/>
  <c r="AH81" i="2" s="1"/>
  <c r="CQ81" i="2"/>
  <c r="CP81" i="2"/>
  <c r="CO81" i="2"/>
  <c r="CN81" i="2"/>
  <c r="CM81" i="2"/>
  <c r="CL81" i="2"/>
  <c r="CK81" i="2"/>
  <c r="CJ81" i="2"/>
  <c r="CI81" i="2"/>
  <c r="CH81" i="2"/>
  <c r="CG81" i="2"/>
  <c r="CF81" i="2"/>
  <c r="CE81" i="2"/>
  <c r="CD81" i="2"/>
  <c r="CC81" i="2"/>
  <c r="CB81" i="2"/>
  <c r="CA81" i="2"/>
  <c r="BZ81" i="2"/>
  <c r="BY81" i="2"/>
  <c r="BX81" i="2"/>
  <c r="BW81" i="2"/>
  <c r="BV81" i="2"/>
  <c r="BU81" i="2"/>
  <c r="BT81" i="2"/>
  <c r="BS81" i="2"/>
  <c r="BR81" i="2"/>
  <c r="BQ81" i="2"/>
  <c r="BP81" i="2"/>
  <c r="BO81" i="2"/>
  <c r="BN81" i="2"/>
  <c r="BM81" i="2"/>
  <c r="BL81" i="2"/>
  <c r="BK81" i="2"/>
  <c r="BJ81" i="2"/>
  <c r="BI81" i="2"/>
  <c r="BH81" i="2"/>
  <c r="BG81" i="2"/>
  <c r="BF81" i="2"/>
  <c r="BE81" i="2"/>
  <c r="BD81" i="2"/>
  <c r="BC81" i="2"/>
  <c r="BB81" i="2"/>
  <c r="BA81" i="2"/>
  <c r="AZ81" i="2"/>
  <c r="AY81" i="2"/>
  <c r="AX81" i="2"/>
  <c r="AW81" i="2"/>
  <c r="AV81" i="2"/>
  <c r="AU81" i="2"/>
  <c r="AT81" i="2"/>
  <c r="AS81" i="2"/>
  <c r="AR81" i="2"/>
  <c r="AP81" i="2"/>
  <c r="AO81" i="2"/>
  <c r="AJ81" i="2"/>
  <c r="AI81" i="2"/>
  <c r="AG81" i="2"/>
  <c r="AF81" i="2"/>
  <c r="AE81" i="2"/>
  <c r="AD81" i="2"/>
  <c r="AB81" i="2"/>
  <c r="Y81" i="2"/>
  <c r="X81" i="2"/>
  <c r="W81" i="2"/>
  <c r="V81" i="2"/>
  <c r="U81" i="2"/>
  <c r="T81" i="2"/>
  <c r="S81" i="2"/>
  <c r="R81" i="2"/>
  <c r="P81" i="2"/>
  <c r="O81" i="2"/>
  <c r="N81" i="2"/>
  <c r="M81" i="2"/>
  <c r="K81" i="2"/>
  <c r="J81" i="2"/>
  <c r="I81" i="2"/>
  <c r="D81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AH79" i="2" s="1"/>
  <c r="CQ79" i="2"/>
  <c r="CP79" i="2"/>
  <c r="CO79" i="2"/>
  <c r="CN79" i="2"/>
  <c r="CM79" i="2"/>
  <c r="CL79" i="2"/>
  <c r="CK79" i="2"/>
  <c r="CJ79" i="2"/>
  <c r="CI79" i="2"/>
  <c r="CH79" i="2"/>
  <c r="CG79" i="2"/>
  <c r="CF79" i="2"/>
  <c r="CE79" i="2"/>
  <c r="CD79" i="2"/>
  <c r="CC79" i="2"/>
  <c r="CB79" i="2"/>
  <c r="CA79" i="2"/>
  <c r="BZ79" i="2"/>
  <c r="BY79" i="2"/>
  <c r="BX79" i="2"/>
  <c r="BW79" i="2"/>
  <c r="BV79" i="2"/>
  <c r="BU79" i="2"/>
  <c r="BT79" i="2"/>
  <c r="BS79" i="2"/>
  <c r="BR79" i="2"/>
  <c r="BQ79" i="2"/>
  <c r="BP79" i="2"/>
  <c r="BO79" i="2"/>
  <c r="BN79" i="2"/>
  <c r="BM79" i="2"/>
  <c r="BL79" i="2"/>
  <c r="BK79" i="2"/>
  <c r="BJ79" i="2"/>
  <c r="BI79" i="2"/>
  <c r="BH79" i="2"/>
  <c r="BG79" i="2"/>
  <c r="BF79" i="2"/>
  <c r="BE79" i="2"/>
  <c r="BD79" i="2"/>
  <c r="BC79" i="2"/>
  <c r="BB79" i="2"/>
  <c r="BA79" i="2"/>
  <c r="AZ79" i="2"/>
  <c r="AY79" i="2"/>
  <c r="AX79" i="2"/>
  <c r="AW79" i="2"/>
  <c r="AV79" i="2"/>
  <c r="AU79" i="2"/>
  <c r="AT79" i="2"/>
  <c r="AS79" i="2"/>
  <c r="AR79" i="2"/>
  <c r="AQ79" i="2"/>
  <c r="AO79" i="2"/>
  <c r="AN79" i="2"/>
  <c r="AK79" i="2"/>
  <c r="AJ79" i="2"/>
  <c r="AI79" i="2"/>
  <c r="AG79" i="2"/>
  <c r="AF79" i="2"/>
  <c r="AE79" i="2"/>
  <c r="AD79" i="2"/>
  <c r="AB79" i="2"/>
  <c r="X79" i="2"/>
  <c r="W79" i="2"/>
  <c r="V79" i="2"/>
  <c r="U79" i="2"/>
  <c r="T79" i="2"/>
  <c r="S79" i="2"/>
  <c r="R79" i="2"/>
  <c r="P79" i="2"/>
  <c r="O79" i="2"/>
  <c r="N79" i="2"/>
  <c r="M79" i="2"/>
  <c r="K79" i="2"/>
  <c r="J79" i="2"/>
  <c r="I79" i="2"/>
  <c r="D79" i="2"/>
  <c r="DF77" i="2"/>
  <c r="DE77" i="2"/>
  <c r="DD77" i="2"/>
  <c r="DC77" i="2"/>
  <c r="DB77" i="2"/>
  <c r="DA77" i="2"/>
  <c r="CZ77" i="2"/>
  <c r="CY77" i="2"/>
  <c r="CX77" i="2"/>
  <c r="CW77" i="2"/>
  <c r="CV77" i="2"/>
  <c r="CU77" i="2"/>
  <c r="CT77" i="2"/>
  <c r="CS77" i="2"/>
  <c r="CR77" i="2"/>
  <c r="AH77" i="2" s="1"/>
  <c r="CQ77" i="2"/>
  <c r="CP77" i="2"/>
  <c r="CO77" i="2"/>
  <c r="CN77" i="2"/>
  <c r="CM77" i="2"/>
  <c r="CL77" i="2"/>
  <c r="CK77" i="2"/>
  <c r="CJ77" i="2"/>
  <c r="CI77" i="2"/>
  <c r="CH77" i="2"/>
  <c r="CG77" i="2"/>
  <c r="CF77" i="2"/>
  <c r="CE77" i="2"/>
  <c r="CD77" i="2"/>
  <c r="CC77" i="2"/>
  <c r="CB77" i="2"/>
  <c r="CA77" i="2"/>
  <c r="BZ77" i="2"/>
  <c r="BY77" i="2"/>
  <c r="BX77" i="2"/>
  <c r="BW77" i="2"/>
  <c r="BV77" i="2"/>
  <c r="BU77" i="2"/>
  <c r="BT77" i="2"/>
  <c r="BS77" i="2"/>
  <c r="BR77" i="2"/>
  <c r="BQ77" i="2"/>
  <c r="BP77" i="2"/>
  <c r="BO77" i="2"/>
  <c r="BN77" i="2"/>
  <c r="BM77" i="2"/>
  <c r="BL77" i="2"/>
  <c r="BK77" i="2"/>
  <c r="BJ77" i="2"/>
  <c r="BI77" i="2"/>
  <c r="BH77" i="2"/>
  <c r="BG77" i="2"/>
  <c r="BF77" i="2"/>
  <c r="BE77" i="2"/>
  <c r="BD77" i="2"/>
  <c r="BC77" i="2"/>
  <c r="BB77" i="2"/>
  <c r="BA77" i="2"/>
  <c r="AZ77" i="2"/>
  <c r="AY77" i="2"/>
  <c r="AX77" i="2"/>
  <c r="AW77" i="2"/>
  <c r="AV77" i="2"/>
  <c r="AU77" i="2"/>
  <c r="AT77" i="2"/>
  <c r="AS77" i="2"/>
  <c r="AR77" i="2"/>
  <c r="AP77" i="2"/>
  <c r="AO77" i="2"/>
  <c r="AJ77" i="2"/>
  <c r="AI77" i="2"/>
  <c r="AG77" i="2"/>
  <c r="AF77" i="2"/>
  <c r="AE77" i="2"/>
  <c r="AD77" i="2"/>
  <c r="AB77" i="2"/>
  <c r="X77" i="2"/>
  <c r="W77" i="2"/>
  <c r="V77" i="2"/>
  <c r="U77" i="2"/>
  <c r="T77" i="2"/>
  <c r="S77" i="2"/>
  <c r="R77" i="2"/>
  <c r="P77" i="2"/>
  <c r="O77" i="2"/>
  <c r="N77" i="2"/>
  <c r="M77" i="2"/>
  <c r="K77" i="2"/>
  <c r="J77" i="2"/>
  <c r="I77" i="2"/>
  <c r="D77" i="2"/>
  <c r="DF75" i="2"/>
  <c r="DE75" i="2"/>
  <c r="DD75" i="2"/>
  <c r="DC75" i="2"/>
  <c r="DB75" i="2"/>
  <c r="DA75" i="2"/>
  <c r="CZ75" i="2"/>
  <c r="CY75" i="2"/>
  <c r="CX75" i="2"/>
  <c r="CW75" i="2"/>
  <c r="CV75" i="2"/>
  <c r="CU75" i="2"/>
  <c r="CT75" i="2"/>
  <c r="CS75" i="2"/>
  <c r="CR75" i="2"/>
  <c r="AH75" i="2" s="1"/>
  <c r="CQ75" i="2"/>
  <c r="CP75" i="2"/>
  <c r="CO75" i="2"/>
  <c r="CN75" i="2"/>
  <c r="CM75" i="2"/>
  <c r="CL75" i="2"/>
  <c r="CK75" i="2"/>
  <c r="CJ75" i="2"/>
  <c r="CI75" i="2"/>
  <c r="CH75" i="2"/>
  <c r="CG75" i="2"/>
  <c r="CF75" i="2"/>
  <c r="CE75" i="2"/>
  <c r="CD75" i="2"/>
  <c r="CC75" i="2"/>
  <c r="CB75" i="2"/>
  <c r="CA75" i="2"/>
  <c r="BZ75" i="2"/>
  <c r="BY75" i="2"/>
  <c r="BX75" i="2"/>
  <c r="BW75" i="2"/>
  <c r="BV75" i="2"/>
  <c r="BU75" i="2"/>
  <c r="BT75" i="2"/>
  <c r="BS75" i="2"/>
  <c r="BR75" i="2"/>
  <c r="BQ75" i="2"/>
  <c r="BP75" i="2"/>
  <c r="BO75" i="2"/>
  <c r="BN75" i="2"/>
  <c r="BM75" i="2"/>
  <c r="BL75" i="2"/>
  <c r="BK75" i="2"/>
  <c r="BJ75" i="2"/>
  <c r="BI75" i="2"/>
  <c r="BH75" i="2"/>
  <c r="BG75" i="2"/>
  <c r="BF75" i="2"/>
  <c r="BE75" i="2"/>
  <c r="BD75" i="2"/>
  <c r="BC75" i="2"/>
  <c r="BB75" i="2"/>
  <c r="BA75" i="2"/>
  <c r="AZ75" i="2"/>
  <c r="AY75" i="2"/>
  <c r="AX75" i="2"/>
  <c r="AW75" i="2"/>
  <c r="AV75" i="2"/>
  <c r="AU75" i="2"/>
  <c r="AT75" i="2"/>
  <c r="AS75" i="2"/>
  <c r="AR75" i="2"/>
  <c r="AP75" i="2"/>
  <c r="AN75" i="2"/>
  <c r="AJ75" i="2"/>
  <c r="AI75" i="2"/>
  <c r="AG75" i="2"/>
  <c r="AF75" i="2"/>
  <c r="AE75" i="2"/>
  <c r="AD75" i="2"/>
  <c r="AC75" i="2"/>
  <c r="AB75" i="2"/>
  <c r="Y75" i="2"/>
  <c r="X75" i="2"/>
  <c r="W75" i="2"/>
  <c r="V75" i="2"/>
  <c r="U75" i="2"/>
  <c r="T75" i="2"/>
  <c r="S75" i="2"/>
  <c r="R75" i="2"/>
  <c r="P75" i="2"/>
  <c r="O75" i="2"/>
  <c r="N75" i="2"/>
  <c r="M75" i="2"/>
  <c r="K75" i="2"/>
  <c r="J75" i="2"/>
  <c r="I75" i="2"/>
  <c r="D75" i="2"/>
  <c r="DF74" i="2"/>
  <c r="DE74" i="2"/>
  <c r="DD74" i="2"/>
  <c r="DC74" i="2"/>
  <c r="DB74" i="2"/>
  <c r="DA74" i="2"/>
  <c r="CZ74" i="2"/>
  <c r="CY74" i="2"/>
  <c r="CX74" i="2"/>
  <c r="CW74" i="2"/>
  <c r="CV74" i="2"/>
  <c r="CU74" i="2"/>
  <c r="CT74" i="2"/>
  <c r="CS74" i="2"/>
  <c r="CR74" i="2"/>
  <c r="AH74" i="2" s="1"/>
  <c r="CQ74" i="2"/>
  <c r="CP74" i="2"/>
  <c r="CO74" i="2"/>
  <c r="CN74" i="2"/>
  <c r="CM74" i="2"/>
  <c r="CL74" i="2"/>
  <c r="CK74" i="2"/>
  <c r="CJ74" i="2"/>
  <c r="CI74" i="2"/>
  <c r="CH74" i="2"/>
  <c r="CG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BT74" i="2"/>
  <c r="BS74" i="2"/>
  <c r="BR74" i="2"/>
  <c r="BQ74" i="2"/>
  <c r="BP74" i="2"/>
  <c r="BO74" i="2"/>
  <c r="BN74" i="2"/>
  <c r="BM74" i="2"/>
  <c r="BL74" i="2"/>
  <c r="BK74" i="2"/>
  <c r="BJ74" i="2"/>
  <c r="BI74" i="2"/>
  <c r="BH74" i="2"/>
  <c r="BG74" i="2"/>
  <c r="BF74" i="2"/>
  <c r="BE74" i="2"/>
  <c r="BD74" i="2"/>
  <c r="BC74" i="2"/>
  <c r="BB74" i="2"/>
  <c r="BA74" i="2"/>
  <c r="AZ74" i="2"/>
  <c r="AY74" i="2"/>
  <c r="AX74" i="2"/>
  <c r="AW74" i="2"/>
  <c r="AV74" i="2"/>
  <c r="AU74" i="2"/>
  <c r="AT74" i="2"/>
  <c r="AS74" i="2"/>
  <c r="AR74" i="2"/>
  <c r="AO74" i="2"/>
  <c r="AJ74" i="2"/>
  <c r="AI74" i="2"/>
  <c r="AG74" i="2"/>
  <c r="AF74" i="2"/>
  <c r="AE74" i="2"/>
  <c r="AD74" i="2"/>
  <c r="AB74" i="2"/>
  <c r="X74" i="2"/>
  <c r="W74" i="2"/>
  <c r="V74" i="2"/>
  <c r="U74" i="2"/>
  <c r="T74" i="2"/>
  <c r="S74" i="2"/>
  <c r="R74" i="2"/>
  <c r="P74" i="2"/>
  <c r="O74" i="2"/>
  <c r="N74" i="2"/>
  <c r="M74" i="2"/>
  <c r="K74" i="2"/>
  <c r="J74" i="2"/>
  <c r="I74" i="2"/>
  <c r="D74" i="2"/>
  <c r="DF73" i="2"/>
  <c r="DE73" i="2"/>
  <c r="DD73" i="2"/>
  <c r="DC73" i="2"/>
  <c r="DB73" i="2"/>
  <c r="DA73" i="2"/>
  <c r="CZ73" i="2"/>
  <c r="CY73" i="2"/>
  <c r="CX73" i="2"/>
  <c r="CW73" i="2"/>
  <c r="CV73" i="2"/>
  <c r="CU73" i="2"/>
  <c r="CT73" i="2"/>
  <c r="CS73" i="2"/>
  <c r="CR73" i="2"/>
  <c r="AH73" i="2" s="1"/>
  <c r="CQ73" i="2"/>
  <c r="CP73" i="2"/>
  <c r="CO73" i="2"/>
  <c r="CN73" i="2"/>
  <c r="CM73" i="2"/>
  <c r="CL73" i="2"/>
  <c r="CK73" i="2"/>
  <c r="CJ73" i="2"/>
  <c r="CI73" i="2"/>
  <c r="CH73" i="2"/>
  <c r="CG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BS73" i="2"/>
  <c r="BR73" i="2"/>
  <c r="BQ73" i="2"/>
  <c r="BP73" i="2"/>
  <c r="BO73" i="2"/>
  <c r="BN73" i="2"/>
  <c r="BM73" i="2"/>
  <c r="BL73" i="2"/>
  <c r="BK73" i="2"/>
  <c r="BJ73" i="2"/>
  <c r="BI73" i="2"/>
  <c r="BH73" i="2"/>
  <c r="BG73" i="2"/>
  <c r="BF73" i="2"/>
  <c r="BE73" i="2"/>
  <c r="BD73" i="2"/>
  <c r="BC73" i="2"/>
  <c r="BB73" i="2"/>
  <c r="BA73" i="2"/>
  <c r="AZ73" i="2"/>
  <c r="AY73" i="2"/>
  <c r="AX73" i="2"/>
  <c r="AW73" i="2"/>
  <c r="AV73" i="2"/>
  <c r="AU73" i="2"/>
  <c r="AT73" i="2"/>
  <c r="AS73" i="2"/>
  <c r="AR73" i="2"/>
  <c r="AP73" i="2"/>
  <c r="AO73" i="2"/>
  <c r="AJ73" i="2"/>
  <c r="AI73" i="2"/>
  <c r="AG73" i="2"/>
  <c r="AF73" i="2"/>
  <c r="AE73" i="2"/>
  <c r="AD73" i="2"/>
  <c r="AB73" i="2"/>
  <c r="AA73" i="2"/>
  <c r="Y73" i="2"/>
  <c r="X73" i="2"/>
  <c r="W73" i="2"/>
  <c r="V73" i="2"/>
  <c r="U73" i="2"/>
  <c r="T73" i="2"/>
  <c r="S73" i="2"/>
  <c r="R73" i="2"/>
  <c r="P73" i="2"/>
  <c r="O73" i="2"/>
  <c r="N73" i="2"/>
  <c r="M73" i="2"/>
  <c r="K73" i="2"/>
  <c r="J73" i="2"/>
  <c r="I73" i="2"/>
  <c r="D73" i="2"/>
  <c r="DF72" i="2"/>
  <c r="DE72" i="2"/>
  <c r="DD72" i="2"/>
  <c r="DC72" i="2"/>
  <c r="DB72" i="2"/>
  <c r="DA72" i="2"/>
  <c r="CZ72" i="2"/>
  <c r="CY72" i="2"/>
  <c r="CX72" i="2"/>
  <c r="CW72" i="2"/>
  <c r="CV72" i="2"/>
  <c r="CU72" i="2"/>
  <c r="CT72" i="2"/>
  <c r="CS72" i="2"/>
  <c r="CR72" i="2"/>
  <c r="AH72" i="2" s="1"/>
  <c r="CQ72" i="2"/>
  <c r="CP72" i="2"/>
  <c r="CO72" i="2"/>
  <c r="CN72" i="2"/>
  <c r="CM72" i="2"/>
  <c r="CL72" i="2"/>
  <c r="CK72" i="2"/>
  <c r="CJ72" i="2"/>
  <c r="CI72" i="2"/>
  <c r="CH72" i="2"/>
  <c r="CG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BR72" i="2"/>
  <c r="BQ72" i="2"/>
  <c r="BP72" i="2"/>
  <c r="BO72" i="2"/>
  <c r="BN72" i="2"/>
  <c r="BM72" i="2"/>
  <c r="BL72" i="2"/>
  <c r="BK72" i="2"/>
  <c r="BJ72" i="2"/>
  <c r="BI72" i="2"/>
  <c r="BH72" i="2"/>
  <c r="BG72" i="2"/>
  <c r="BF72" i="2"/>
  <c r="BE72" i="2"/>
  <c r="BD72" i="2"/>
  <c r="BC72" i="2"/>
  <c r="BB72" i="2"/>
  <c r="BA72" i="2"/>
  <c r="AZ72" i="2"/>
  <c r="AY72" i="2"/>
  <c r="AX72" i="2"/>
  <c r="AW72" i="2"/>
  <c r="AV72" i="2"/>
  <c r="AU72" i="2"/>
  <c r="AT72" i="2"/>
  <c r="AS72" i="2"/>
  <c r="AR72" i="2"/>
  <c r="AP72" i="2"/>
  <c r="AN72" i="2"/>
  <c r="AK72" i="2"/>
  <c r="AJ72" i="2"/>
  <c r="AI72" i="2"/>
  <c r="AG72" i="2"/>
  <c r="AF72" i="2"/>
  <c r="AE72" i="2"/>
  <c r="AD72" i="2"/>
  <c r="AC72" i="2"/>
  <c r="AB72" i="2"/>
  <c r="X72" i="2"/>
  <c r="W72" i="2"/>
  <c r="V72" i="2"/>
  <c r="U72" i="2"/>
  <c r="T72" i="2"/>
  <c r="S72" i="2"/>
  <c r="R72" i="2"/>
  <c r="P72" i="2"/>
  <c r="O72" i="2"/>
  <c r="N72" i="2"/>
  <c r="M72" i="2"/>
  <c r="K72" i="2"/>
  <c r="J72" i="2"/>
  <c r="I72" i="2"/>
  <c r="D72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AH71" i="2" s="1"/>
  <c r="CQ71" i="2"/>
  <c r="CP71" i="2"/>
  <c r="CO71" i="2"/>
  <c r="CN71" i="2"/>
  <c r="CM71" i="2"/>
  <c r="CL71" i="2"/>
  <c r="CK71" i="2"/>
  <c r="CJ71" i="2"/>
  <c r="CI71" i="2"/>
  <c r="CH71" i="2"/>
  <c r="CG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BQ71" i="2"/>
  <c r="BP71" i="2"/>
  <c r="BO71" i="2"/>
  <c r="BN71" i="2"/>
  <c r="BM71" i="2"/>
  <c r="BL71" i="2"/>
  <c r="BK71" i="2"/>
  <c r="BJ71" i="2"/>
  <c r="BI71" i="2"/>
  <c r="BH71" i="2"/>
  <c r="BG71" i="2"/>
  <c r="BF71" i="2"/>
  <c r="BE71" i="2"/>
  <c r="BD71" i="2"/>
  <c r="BC71" i="2"/>
  <c r="BB71" i="2"/>
  <c r="BA71" i="2"/>
  <c r="AZ71" i="2"/>
  <c r="AY71" i="2"/>
  <c r="AX71" i="2"/>
  <c r="AW71" i="2"/>
  <c r="AV71" i="2"/>
  <c r="AU71" i="2"/>
  <c r="AT71" i="2"/>
  <c r="AS71" i="2"/>
  <c r="AR71" i="2"/>
  <c r="AO71" i="2"/>
  <c r="AN71" i="2"/>
  <c r="AJ71" i="2"/>
  <c r="AI71" i="2"/>
  <c r="AG71" i="2"/>
  <c r="AF71" i="2"/>
  <c r="AE71" i="2"/>
  <c r="AD71" i="2"/>
  <c r="AB71" i="2"/>
  <c r="AA71" i="2"/>
  <c r="X71" i="2"/>
  <c r="W71" i="2"/>
  <c r="V71" i="2"/>
  <c r="U71" i="2"/>
  <c r="T71" i="2"/>
  <c r="S71" i="2"/>
  <c r="R71" i="2"/>
  <c r="P71" i="2"/>
  <c r="O71" i="2"/>
  <c r="N71" i="2"/>
  <c r="M71" i="2"/>
  <c r="K71" i="2"/>
  <c r="J71" i="2"/>
  <c r="I71" i="2"/>
  <c r="D71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AH70" i="2" s="1"/>
  <c r="CQ70" i="2"/>
  <c r="CP70" i="2"/>
  <c r="CO70" i="2"/>
  <c r="CN70" i="2"/>
  <c r="CM70" i="2"/>
  <c r="CL70" i="2"/>
  <c r="CK70" i="2"/>
  <c r="CJ70" i="2"/>
  <c r="CI70" i="2"/>
  <c r="CH70" i="2"/>
  <c r="CG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BP70" i="2"/>
  <c r="BO70" i="2"/>
  <c r="BN70" i="2"/>
  <c r="BM70" i="2"/>
  <c r="BL70" i="2"/>
  <c r="BK70" i="2"/>
  <c r="BJ70" i="2"/>
  <c r="BI70" i="2"/>
  <c r="BH70" i="2"/>
  <c r="BG70" i="2"/>
  <c r="BF70" i="2"/>
  <c r="BE70" i="2"/>
  <c r="BD70" i="2"/>
  <c r="BC70" i="2"/>
  <c r="BB70" i="2"/>
  <c r="BA70" i="2"/>
  <c r="AZ70" i="2"/>
  <c r="AY70" i="2"/>
  <c r="AX70" i="2"/>
  <c r="AW70" i="2"/>
  <c r="AV70" i="2"/>
  <c r="AU70" i="2"/>
  <c r="AT70" i="2"/>
  <c r="AS70" i="2"/>
  <c r="AR70" i="2"/>
  <c r="AP70" i="2"/>
  <c r="AN70" i="2"/>
  <c r="AJ70" i="2"/>
  <c r="AI70" i="2"/>
  <c r="AG70" i="2"/>
  <c r="AF70" i="2"/>
  <c r="AE70" i="2"/>
  <c r="AD70" i="2"/>
  <c r="AB70" i="2"/>
  <c r="X70" i="2"/>
  <c r="W70" i="2"/>
  <c r="V70" i="2"/>
  <c r="U70" i="2"/>
  <c r="T70" i="2"/>
  <c r="S70" i="2"/>
  <c r="R70" i="2"/>
  <c r="P70" i="2"/>
  <c r="O70" i="2"/>
  <c r="N70" i="2"/>
  <c r="M70" i="2"/>
  <c r="K70" i="2"/>
  <c r="J70" i="2"/>
  <c r="I70" i="2"/>
  <c r="D70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AH69" i="2" s="1"/>
  <c r="CQ69" i="2"/>
  <c r="CP69" i="2"/>
  <c r="CO69" i="2"/>
  <c r="CN69" i="2"/>
  <c r="CM69" i="2"/>
  <c r="CL69" i="2"/>
  <c r="CK69" i="2"/>
  <c r="CJ69" i="2"/>
  <c r="CI69" i="2"/>
  <c r="CH69" i="2"/>
  <c r="C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BO69" i="2"/>
  <c r="BN69" i="2"/>
  <c r="BM69" i="2"/>
  <c r="BL69" i="2"/>
  <c r="BK69" i="2"/>
  <c r="BJ69" i="2"/>
  <c r="BI69" i="2"/>
  <c r="BH69" i="2"/>
  <c r="BG69" i="2"/>
  <c r="BF69" i="2"/>
  <c r="BE69" i="2"/>
  <c r="BD69" i="2"/>
  <c r="BC69" i="2"/>
  <c r="BB69" i="2"/>
  <c r="BA69" i="2"/>
  <c r="AZ69" i="2"/>
  <c r="AY69" i="2"/>
  <c r="AX69" i="2"/>
  <c r="AW69" i="2"/>
  <c r="AV69" i="2"/>
  <c r="AU69" i="2"/>
  <c r="AT69" i="2"/>
  <c r="AS69" i="2"/>
  <c r="AR69" i="2"/>
  <c r="AO69" i="2"/>
  <c r="AN69" i="2"/>
  <c r="AK69" i="2"/>
  <c r="AJ69" i="2"/>
  <c r="AI69" i="2"/>
  <c r="AG69" i="2"/>
  <c r="AF69" i="2"/>
  <c r="AE69" i="2"/>
  <c r="AD69" i="2"/>
  <c r="AB69" i="2"/>
  <c r="X69" i="2"/>
  <c r="W69" i="2"/>
  <c r="V69" i="2"/>
  <c r="U69" i="2"/>
  <c r="T69" i="2"/>
  <c r="S69" i="2"/>
  <c r="R69" i="2"/>
  <c r="P69" i="2"/>
  <c r="O69" i="2"/>
  <c r="N69" i="2"/>
  <c r="M69" i="2"/>
  <c r="K69" i="2"/>
  <c r="J69" i="2"/>
  <c r="I69" i="2"/>
  <c r="D69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AH68" i="2" s="1"/>
  <c r="CQ68" i="2"/>
  <c r="CP68" i="2"/>
  <c r="CO68" i="2"/>
  <c r="CN68" i="2"/>
  <c r="CM68" i="2"/>
  <c r="CL68" i="2"/>
  <c r="CK68" i="2"/>
  <c r="CJ68" i="2"/>
  <c r="CI68" i="2"/>
  <c r="CH68" i="2"/>
  <c r="CG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BN68" i="2"/>
  <c r="BM68" i="2"/>
  <c r="BL68" i="2"/>
  <c r="BK68" i="2"/>
  <c r="BJ68" i="2"/>
  <c r="BI68" i="2"/>
  <c r="BH68" i="2"/>
  <c r="BG68" i="2"/>
  <c r="BF68" i="2"/>
  <c r="BE68" i="2"/>
  <c r="BD68" i="2"/>
  <c r="BC68" i="2"/>
  <c r="BB68" i="2"/>
  <c r="BA68" i="2"/>
  <c r="AZ68" i="2"/>
  <c r="AY68" i="2"/>
  <c r="AX68" i="2"/>
  <c r="AW68" i="2"/>
  <c r="AV68" i="2"/>
  <c r="AU68" i="2"/>
  <c r="AT68" i="2"/>
  <c r="AS68" i="2"/>
  <c r="AR68" i="2"/>
  <c r="AP68" i="2"/>
  <c r="AO68" i="2"/>
  <c r="AN68" i="2"/>
  <c r="AJ68" i="2"/>
  <c r="AI68" i="2"/>
  <c r="AG68" i="2"/>
  <c r="AF68" i="2"/>
  <c r="AE68" i="2"/>
  <c r="AD68" i="2"/>
  <c r="AB68" i="2"/>
  <c r="X68" i="2"/>
  <c r="W68" i="2"/>
  <c r="V68" i="2"/>
  <c r="U68" i="2"/>
  <c r="T68" i="2"/>
  <c r="S68" i="2"/>
  <c r="R68" i="2"/>
  <c r="P68" i="2"/>
  <c r="O68" i="2"/>
  <c r="N68" i="2"/>
  <c r="M68" i="2"/>
  <c r="K68" i="2"/>
  <c r="J68" i="2"/>
  <c r="I68" i="2"/>
  <c r="D68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AH66" i="2" s="1"/>
  <c r="CQ66" i="2"/>
  <c r="CP66" i="2"/>
  <c r="CO66" i="2"/>
  <c r="CN66" i="2"/>
  <c r="CM66" i="2"/>
  <c r="CL66" i="2"/>
  <c r="CK66" i="2"/>
  <c r="CJ66" i="2"/>
  <c r="CI66" i="2"/>
  <c r="CH66" i="2"/>
  <c r="CG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BL66" i="2"/>
  <c r="BK66" i="2"/>
  <c r="BJ66" i="2"/>
  <c r="BI66" i="2"/>
  <c r="BH66" i="2"/>
  <c r="BG66" i="2"/>
  <c r="BF66" i="2"/>
  <c r="BE66" i="2"/>
  <c r="BD66" i="2"/>
  <c r="BC66" i="2"/>
  <c r="BB66" i="2"/>
  <c r="BA66" i="2"/>
  <c r="AZ66" i="2"/>
  <c r="AY66" i="2"/>
  <c r="AX66" i="2"/>
  <c r="AW66" i="2"/>
  <c r="AV66" i="2"/>
  <c r="AU66" i="2"/>
  <c r="AT66" i="2"/>
  <c r="AS66" i="2"/>
  <c r="AR66" i="2"/>
  <c r="AO66" i="2"/>
  <c r="AN66" i="2"/>
  <c r="AM66" i="2"/>
  <c r="AJ66" i="2"/>
  <c r="AI66" i="2"/>
  <c r="AG66" i="2"/>
  <c r="AF66" i="2"/>
  <c r="AE66" i="2"/>
  <c r="AD66" i="2"/>
  <c r="AB66" i="2"/>
  <c r="AA66" i="2"/>
  <c r="X66" i="2"/>
  <c r="W66" i="2"/>
  <c r="V66" i="2"/>
  <c r="U66" i="2"/>
  <c r="T66" i="2"/>
  <c r="S66" i="2"/>
  <c r="R66" i="2"/>
  <c r="P66" i="2"/>
  <c r="O66" i="2"/>
  <c r="N66" i="2"/>
  <c r="M66" i="2"/>
  <c r="K66" i="2"/>
  <c r="J66" i="2"/>
  <c r="I66" i="2"/>
  <c r="D66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AH64" i="2" s="1"/>
  <c r="CQ64" i="2"/>
  <c r="CP64" i="2"/>
  <c r="CO64" i="2"/>
  <c r="CN64" i="2"/>
  <c r="CM64" i="2"/>
  <c r="CL64" i="2"/>
  <c r="CK64" i="2"/>
  <c r="CJ64" i="2"/>
  <c r="CI64" i="2"/>
  <c r="CH64" i="2"/>
  <c r="CG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BJ64" i="2"/>
  <c r="BI64" i="2"/>
  <c r="BH64" i="2"/>
  <c r="BG64" i="2"/>
  <c r="BF64" i="2"/>
  <c r="BE64" i="2"/>
  <c r="BD64" i="2"/>
  <c r="BC64" i="2"/>
  <c r="BB64" i="2"/>
  <c r="BA64" i="2"/>
  <c r="AZ64" i="2"/>
  <c r="AY64" i="2"/>
  <c r="AX64" i="2"/>
  <c r="AW64" i="2"/>
  <c r="AV64" i="2"/>
  <c r="AU64" i="2"/>
  <c r="AT64" i="2"/>
  <c r="AS64" i="2"/>
  <c r="AR64" i="2"/>
  <c r="AP64" i="2"/>
  <c r="AO64" i="2"/>
  <c r="AK64" i="2"/>
  <c r="AJ64" i="2"/>
  <c r="AI64" i="2"/>
  <c r="AG64" i="2"/>
  <c r="AF64" i="2"/>
  <c r="AE64" i="2"/>
  <c r="AD64" i="2"/>
  <c r="AB64" i="2"/>
  <c r="X64" i="2"/>
  <c r="W64" i="2"/>
  <c r="V64" i="2"/>
  <c r="U64" i="2"/>
  <c r="T64" i="2"/>
  <c r="S64" i="2"/>
  <c r="R64" i="2"/>
  <c r="P64" i="2"/>
  <c r="O64" i="2"/>
  <c r="N64" i="2"/>
  <c r="M64" i="2"/>
  <c r="K64" i="2"/>
  <c r="J64" i="2"/>
  <c r="I64" i="2"/>
  <c r="D64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AH60" i="2" s="1"/>
  <c r="CQ60" i="2"/>
  <c r="CP60" i="2"/>
  <c r="CO60" i="2"/>
  <c r="CN60" i="2"/>
  <c r="CM60" i="2"/>
  <c r="CL60" i="2"/>
  <c r="CK60" i="2"/>
  <c r="CJ60" i="2"/>
  <c r="CI60" i="2"/>
  <c r="CH60" i="2"/>
  <c r="CG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O60" i="2"/>
  <c r="AN60" i="2"/>
  <c r="AJ60" i="2"/>
  <c r="AI60" i="2"/>
  <c r="AG60" i="2"/>
  <c r="AF60" i="2"/>
  <c r="AE60" i="2"/>
  <c r="AD60" i="2"/>
  <c r="AB60" i="2"/>
  <c r="X60" i="2"/>
  <c r="W60" i="2"/>
  <c r="V60" i="2"/>
  <c r="U60" i="2"/>
  <c r="T60" i="2"/>
  <c r="S60" i="2"/>
  <c r="R60" i="2"/>
  <c r="P60" i="2"/>
  <c r="O60" i="2"/>
  <c r="N60" i="2"/>
  <c r="M60" i="2"/>
  <c r="K60" i="2"/>
  <c r="J60" i="2"/>
  <c r="I60" i="2"/>
  <c r="D60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AH55" i="2" s="1"/>
  <c r="CQ55" i="2"/>
  <c r="CP55" i="2"/>
  <c r="CO55" i="2"/>
  <c r="CN55" i="2"/>
  <c r="CM55" i="2"/>
  <c r="CL55" i="2"/>
  <c r="CK55" i="2"/>
  <c r="CJ55" i="2"/>
  <c r="CI55" i="2"/>
  <c r="CH55" i="2"/>
  <c r="CG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X55" i="2"/>
  <c r="W55" i="2"/>
  <c r="V55" i="2"/>
  <c r="U55" i="2"/>
  <c r="S55" i="2"/>
  <c r="R55" i="2"/>
  <c r="P55" i="2"/>
  <c r="O55" i="2"/>
  <c r="M55" i="2"/>
  <c r="K55" i="2"/>
  <c r="J55" i="2"/>
  <c r="I55" i="2"/>
  <c r="D55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AH59" i="2" s="1"/>
  <c r="CQ59" i="2"/>
  <c r="CP59" i="2"/>
  <c r="CO59" i="2"/>
  <c r="CN59" i="2"/>
  <c r="CM59" i="2"/>
  <c r="CL59" i="2"/>
  <c r="CK59" i="2"/>
  <c r="CJ59" i="2"/>
  <c r="CI59" i="2"/>
  <c r="CH59" i="2"/>
  <c r="CG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BE59" i="2"/>
  <c r="BD59" i="2"/>
  <c r="BC59" i="2"/>
  <c r="BB59" i="2"/>
  <c r="BA59" i="2"/>
  <c r="AZ59" i="2"/>
  <c r="AY59" i="2"/>
  <c r="AX59" i="2"/>
  <c r="AW59" i="2"/>
  <c r="AV59" i="2"/>
  <c r="AU59" i="2"/>
  <c r="AT59" i="2"/>
  <c r="AS59" i="2"/>
  <c r="AR59" i="2"/>
  <c r="AO59" i="2"/>
  <c r="AN59" i="2"/>
  <c r="AJ59" i="2"/>
  <c r="AI59" i="2"/>
  <c r="AG59" i="2"/>
  <c r="AF59" i="2"/>
  <c r="AE59" i="2"/>
  <c r="AD59" i="2"/>
  <c r="AB59" i="2"/>
  <c r="X59" i="2"/>
  <c r="W59" i="2"/>
  <c r="V59" i="2"/>
  <c r="U59" i="2"/>
  <c r="T59" i="2"/>
  <c r="S59" i="2"/>
  <c r="R59" i="2"/>
  <c r="P59" i="2"/>
  <c r="O59" i="2"/>
  <c r="N59" i="2"/>
  <c r="M59" i="2"/>
  <c r="K59" i="2"/>
  <c r="J59" i="2"/>
  <c r="I59" i="2"/>
  <c r="D59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AH58" i="2" s="1"/>
  <c r="CQ58" i="2"/>
  <c r="CP58" i="2"/>
  <c r="CO58" i="2"/>
  <c r="CN58" i="2"/>
  <c r="CM58" i="2"/>
  <c r="CL58" i="2"/>
  <c r="CK58" i="2"/>
  <c r="CJ58" i="2"/>
  <c r="CI58" i="2"/>
  <c r="CH58" i="2"/>
  <c r="CG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BD58" i="2"/>
  <c r="BC58" i="2"/>
  <c r="BB58" i="2"/>
  <c r="BA58" i="2"/>
  <c r="AZ58" i="2"/>
  <c r="AY58" i="2"/>
  <c r="AX58" i="2"/>
  <c r="AW58" i="2"/>
  <c r="AV58" i="2"/>
  <c r="AU58" i="2"/>
  <c r="AT58" i="2"/>
  <c r="AS58" i="2"/>
  <c r="AR58" i="2"/>
  <c r="AP58" i="2"/>
  <c r="AO58" i="2"/>
  <c r="AJ58" i="2"/>
  <c r="AI58" i="2"/>
  <c r="AG58" i="2"/>
  <c r="AF58" i="2"/>
  <c r="AE58" i="2"/>
  <c r="AD58" i="2"/>
  <c r="AB58" i="2"/>
  <c r="X58" i="2"/>
  <c r="W58" i="2"/>
  <c r="V58" i="2"/>
  <c r="U58" i="2"/>
  <c r="T58" i="2"/>
  <c r="S58" i="2"/>
  <c r="R58" i="2"/>
  <c r="P58" i="2"/>
  <c r="O58" i="2"/>
  <c r="N58" i="2"/>
  <c r="M58" i="2"/>
  <c r="K58" i="2"/>
  <c r="J58" i="2"/>
  <c r="I58" i="2"/>
  <c r="D58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AH57" i="2" s="1"/>
  <c r="CQ57" i="2"/>
  <c r="CP57" i="2"/>
  <c r="CO57" i="2"/>
  <c r="CN57" i="2"/>
  <c r="CM57" i="2"/>
  <c r="CL57" i="2"/>
  <c r="CK57" i="2"/>
  <c r="CJ57" i="2"/>
  <c r="CI57" i="2"/>
  <c r="CH57" i="2"/>
  <c r="CG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BC57" i="2"/>
  <c r="BB57" i="2"/>
  <c r="BA57" i="2"/>
  <c r="AZ57" i="2"/>
  <c r="AY57" i="2"/>
  <c r="AX57" i="2"/>
  <c r="AW57" i="2"/>
  <c r="AV57" i="2"/>
  <c r="AU57" i="2"/>
  <c r="AT57" i="2"/>
  <c r="AS57" i="2"/>
  <c r="AR57" i="2"/>
  <c r="AO57" i="2"/>
  <c r="AM57" i="2"/>
  <c r="AJ57" i="2"/>
  <c r="AI57" i="2"/>
  <c r="AG57" i="2"/>
  <c r="AF57" i="2"/>
  <c r="AE57" i="2"/>
  <c r="AD57" i="2"/>
  <c r="AB57" i="2"/>
  <c r="AA57" i="2"/>
  <c r="X57" i="2"/>
  <c r="W57" i="2"/>
  <c r="V57" i="2"/>
  <c r="U57" i="2"/>
  <c r="T57" i="2"/>
  <c r="S57" i="2"/>
  <c r="R57" i="2"/>
  <c r="P57" i="2"/>
  <c r="O57" i="2"/>
  <c r="N57" i="2"/>
  <c r="M57" i="2"/>
  <c r="K57" i="2"/>
  <c r="J57" i="2"/>
  <c r="I57" i="2"/>
  <c r="D57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AH56" i="2" s="1"/>
  <c r="CQ56" i="2"/>
  <c r="CP56" i="2"/>
  <c r="CO56" i="2"/>
  <c r="CN56" i="2"/>
  <c r="CM56" i="2"/>
  <c r="CL56" i="2"/>
  <c r="CK56" i="2"/>
  <c r="CJ56" i="2"/>
  <c r="CI56" i="2"/>
  <c r="CH56" i="2"/>
  <c r="CG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BB56" i="2"/>
  <c r="BA56" i="2"/>
  <c r="AZ56" i="2"/>
  <c r="AY56" i="2"/>
  <c r="AX56" i="2"/>
  <c r="AW56" i="2"/>
  <c r="AV56" i="2"/>
  <c r="AU56" i="2"/>
  <c r="AT56" i="2"/>
  <c r="AS56" i="2"/>
  <c r="AR56" i="2"/>
  <c r="AP56" i="2"/>
  <c r="AO56" i="2"/>
  <c r="AN56" i="2"/>
  <c r="AJ56" i="2"/>
  <c r="AI56" i="2"/>
  <c r="AG56" i="2"/>
  <c r="AF56" i="2"/>
  <c r="AE56" i="2"/>
  <c r="AD56" i="2"/>
  <c r="AB56" i="2"/>
  <c r="X56" i="2"/>
  <c r="W56" i="2"/>
  <c r="V56" i="2"/>
  <c r="U56" i="2"/>
  <c r="T56" i="2"/>
  <c r="S56" i="2"/>
  <c r="R56" i="2"/>
  <c r="P56" i="2"/>
  <c r="O56" i="2"/>
  <c r="N56" i="2"/>
  <c r="M56" i="2"/>
  <c r="K56" i="2"/>
  <c r="J56" i="2"/>
  <c r="I56" i="2"/>
  <c r="D56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AH35" i="2" s="1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I35" i="2"/>
  <c r="AG35" i="2"/>
  <c r="AF35" i="2"/>
  <c r="X35" i="2"/>
  <c r="S35" i="2"/>
  <c r="R35" i="2"/>
  <c r="P35" i="2"/>
  <c r="O35" i="2"/>
  <c r="N35" i="2"/>
  <c r="M35" i="2"/>
  <c r="K35" i="2"/>
  <c r="J35" i="2"/>
  <c r="I35" i="2"/>
  <c r="D35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AH54" i="2" s="1"/>
  <c r="CQ54" i="2"/>
  <c r="CP54" i="2"/>
  <c r="CO54" i="2"/>
  <c r="CN54" i="2"/>
  <c r="CM54" i="2"/>
  <c r="CL54" i="2"/>
  <c r="CK54" i="2"/>
  <c r="CJ54" i="2"/>
  <c r="CI54" i="2"/>
  <c r="CH54" i="2"/>
  <c r="CG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P54" i="2"/>
  <c r="AO54" i="2"/>
  <c r="AJ54" i="2"/>
  <c r="AI54" i="2"/>
  <c r="AG54" i="2"/>
  <c r="AF54" i="2"/>
  <c r="AE54" i="2"/>
  <c r="AD54" i="2"/>
  <c r="AB54" i="2"/>
  <c r="Y54" i="2"/>
  <c r="X54" i="2"/>
  <c r="W54" i="2"/>
  <c r="V54" i="2"/>
  <c r="U54" i="2"/>
  <c r="T54" i="2"/>
  <c r="S54" i="2"/>
  <c r="R54" i="2"/>
  <c r="P54" i="2"/>
  <c r="O54" i="2"/>
  <c r="N54" i="2"/>
  <c r="M54" i="2"/>
  <c r="K54" i="2"/>
  <c r="J54" i="2"/>
  <c r="I54" i="2"/>
  <c r="D54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AH52" i="2" s="1"/>
  <c r="CQ52" i="2"/>
  <c r="CP52" i="2"/>
  <c r="CO52" i="2"/>
  <c r="CN52" i="2"/>
  <c r="CM52" i="2"/>
  <c r="CL52" i="2"/>
  <c r="CK52" i="2"/>
  <c r="CJ52" i="2"/>
  <c r="CI52" i="2"/>
  <c r="CH52" i="2"/>
  <c r="CG52" i="2"/>
  <c r="CF52" i="2"/>
  <c r="CE52" i="2"/>
  <c r="CD52" i="2"/>
  <c r="CC52" i="2"/>
  <c r="CB52" i="2"/>
  <c r="CA52" i="2"/>
  <c r="BZ52" i="2"/>
  <c r="BY52" i="2"/>
  <c r="BX52" i="2"/>
  <c r="BW52" i="2"/>
  <c r="BV52" i="2"/>
  <c r="BU52" i="2"/>
  <c r="BT52" i="2"/>
  <c r="BS52" i="2"/>
  <c r="BR52" i="2"/>
  <c r="BQ52" i="2"/>
  <c r="BP52" i="2"/>
  <c r="BO52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O52" i="2"/>
  <c r="AN52" i="2"/>
  <c r="AJ52" i="2"/>
  <c r="AI52" i="2"/>
  <c r="AG52" i="2"/>
  <c r="AF52" i="2"/>
  <c r="AE52" i="2"/>
  <c r="AD52" i="2"/>
  <c r="AB52" i="2"/>
  <c r="X52" i="2"/>
  <c r="W52" i="2"/>
  <c r="V52" i="2"/>
  <c r="U52" i="2"/>
  <c r="T52" i="2"/>
  <c r="S52" i="2"/>
  <c r="R52" i="2"/>
  <c r="P52" i="2"/>
  <c r="O52" i="2"/>
  <c r="N52" i="2"/>
  <c r="M52" i="2"/>
  <c r="K52" i="2"/>
  <c r="J52" i="2"/>
  <c r="I52" i="2"/>
  <c r="D52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AH51" i="2" s="1"/>
  <c r="CQ51" i="2"/>
  <c r="CP51" i="2"/>
  <c r="CO51" i="2"/>
  <c r="CN51" i="2"/>
  <c r="CM51" i="2"/>
  <c r="CL51" i="2"/>
  <c r="CK51" i="2"/>
  <c r="CJ51" i="2"/>
  <c r="CI51" i="2"/>
  <c r="CH51" i="2"/>
  <c r="CG51" i="2"/>
  <c r="CF51" i="2"/>
  <c r="CE51" i="2"/>
  <c r="CD51" i="2"/>
  <c r="CC51" i="2"/>
  <c r="CB51" i="2"/>
  <c r="CA51" i="2"/>
  <c r="BZ51" i="2"/>
  <c r="BY51" i="2"/>
  <c r="BX51" i="2"/>
  <c r="BW51" i="2"/>
  <c r="BV51" i="2"/>
  <c r="BU51" i="2"/>
  <c r="BT51" i="2"/>
  <c r="BS51" i="2"/>
  <c r="BR51" i="2"/>
  <c r="BQ51" i="2"/>
  <c r="BP51" i="2"/>
  <c r="BO51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P51" i="2"/>
  <c r="AO51" i="2"/>
  <c r="AN51" i="2"/>
  <c r="AK51" i="2"/>
  <c r="AJ51" i="2"/>
  <c r="AI51" i="2"/>
  <c r="AG51" i="2"/>
  <c r="AF51" i="2"/>
  <c r="AE51" i="2"/>
  <c r="AD51" i="2"/>
  <c r="AB51" i="2"/>
  <c r="Y51" i="2"/>
  <c r="X51" i="2"/>
  <c r="W51" i="2"/>
  <c r="V51" i="2"/>
  <c r="U51" i="2"/>
  <c r="T51" i="2"/>
  <c r="S51" i="2"/>
  <c r="R51" i="2"/>
  <c r="P51" i="2"/>
  <c r="O51" i="2"/>
  <c r="N51" i="2"/>
  <c r="M51" i="2"/>
  <c r="K51" i="2"/>
  <c r="J51" i="2"/>
  <c r="I51" i="2"/>
  <c r="D51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AH50" i="2" s="1"/>
  <c r="CQ50" i="2"/>
  <c r="CP50" i="2"/>
  <c r="CO50" i="2"/>
  <c r="CN50" i="2"/>
  <c r="CM50" i="2"/>
  <c r="CL50" i="2"/>
  <c r="CK50" i="2"/>
  <c r="CJ50" i="2"/>
  <c r="CI50" i="2"/>
  <c r="CH50" i="2"/>
  <c r="CG50" i="2"/>
  <c r="CF50" i="2"/>
  <c r="CE50" i="2"/>
  <c r="CD50" i="2"/>
  <c r="CC50" i="2"/>
  <c r="CB50" i="2"/>
  <c r="CA50" i="2"/>
  <c r="BZ50" i="2"/>
  <c r="BY50" i="2"/>
  <c r="BX50" i="2"/>
  <c r="BW50" i="2"/>
  <c r="BV50" i="2"/>
  <c r="BU50" i="2"/>
  <c r="BT50" i="2"/>
  <c r="BS50" i="2"/>
  <c r="BR50" i="2"/>
  <c r="BQ50" i="2"/>
  <c r="BP50" i="2"/>
  <c r="BO50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P50" i="2"/>
  <c r="AO50" i="2"/>
  <c r="AN50" i="2"/>
  <c r="AJ50" i="2"/>
  <c r="AI50" i="2"/>
  <c r="AG50" i="2"/>
  <c r="AF50" i="2"/>
  <c r="AE50" i="2"/>
  <c r="AD50" i="2"/>
  <c r="AB50" i="2"/>
  <c r="AA50" i="2"/>
  <c r="X50" i="2"/>
  <c r="W50" i="2"/>
  <c r="V50" i="2"/>
  <c r="U50" i="2"/>
  <c r="T50" i="2"/>
  <c r="S50" i="2"/>
  <c r="R50" i="2"/>
  <c r="P50" i="2"/>
  <c r="O50" i="2"/>
  <c r="N50" i="2"/>
  <c r="M50" i="2"/>
  <c r="K50" i="2"/>
  <c r="J50" i="2"/>
  <c r="I50" i="2"/>
  <c r="D50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AH49" i="2" s="1"/>
  <c r="CQ49" i="2"/>
  <c r="CP49" i="2"/>
  <c r="CO49" i="2"/>
  <c r="CN49" i="2"/>
  <c r="CM49" i="2"/>
  <c r="CL49" i="2"/>
  <c r="CK49" i="2"/>
  <c r="CJ49" i="2"/>
  <c r="CI49" i="2"/>
  <c r="CH49" i="2"/>
  <c r="CG49" i="2"/>
  <c r="CF49" i="2"/>
  <c r="CE49" i="2"/>
  <c r="CD49" i="2"/>
  <c r="CC49" i="2"/>
  <c r="CB49" i="2"/>
  <c r="CA49" i="2"/>
  <c r="BZ49" i="2"/>
  <c r="BY49" i="2"/>
  <c r="BX49" i="2"/>
  <c r="BW49" i="2"/>
  <c r="BV49" i="2"/>
  <c r="BU49" i="2"/>
  <c r="BT49" i="2"/>
  <c r="BS49" i="2"/>
  <c r="BR49" i="2"/>
  <c r="BQ49" i="2"/>
  <c r="BP49" i="2"/>
  <c r="BO49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P49" i="2"/>
  <c r="AO49" i="2"/>
  <c r="AN49" i="2"/>
  <c r="AJ49" i="2"/>
  <c r="AI49" i="2"/>
  <c r="AG49" i="2"/>
  <c r="AF49" i="2"/>
  <c r="AE49" i="2"/>
  <c r="AD49" i="2"/>
  <c r="AC49" i="2"/>
  <c r="AB49" i="2"/>
  <c r="X49" i="2"/>
  <c r="W49" i="2"/>
  <c r="V49" i="2"/>
  <c r="U49" i="2"/>
  <c r="T49" i="2"/>
  <c r="S49" i="2"/>
  <c r="R49" i="2"/>
  <c r="P49" i="2"/>
  <c r="O49" i="2"/>
  <c r="N49" i="2"/>
  <c r="M49" i="2"/>
  <c r="K49" i="2"/>
  <c r="J49" i="2"/>
  <c r="I49" i="2"/>
  <c r="D49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AH48" i="2" s="1"/>
  <c r="CQ48" i="2"/>
  <c r="CP48" i="2"/>
  <c r="CO48" i="2"/>
  <c r="CN48" i="2"/>
  <c r="CM48" i="2"/>
  <c r="CL48" i="2"/>
  <c r="CK48" i="2"/>
  <c r="CJ48" i="2"/>
  <c r="CI48" i="2"/>
  <c r="CH48" i="2"/>
  <c r="CG48" i="2"/>
  <c r="CF48" i="2"/>
  <c r="CE48" i="2"/>
  <c r="CD48" i="2"/>
  <c r="CC48" i="2"/>
  <c r="CB48" i="2"/>
  <c r="CA48" i="2"/>
  <c r="BZ48" i="2"/>
  <c r="BY48" i="2"/>
  <c r="BX48" i="2"/>
  <c r="BW48" i="2"/>
  <c r="BV48" i="2"/>
  <c r="BU48" i="2"/>
  <c r="BT48" i="2"/>
  <c r="BS48" i="2"/>
  <c r="BR48" i="2"/>
  <c r="BQ48" i="2"/>
  <c r="BP48" i="2"/>
  <c r="BO48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O48" i="2"/>
  <c r="AN48" i="2"/>
  <c r="AJ48" i="2"/>
  <c r="AI48" i="2"/>
  <c r="AG48" i="2"/>
  <c r="AF48" i="2"/>
  <c r="AE48" i="2"/>
  <c r="AD48" i="2"/>
  <c r="AB48" i="2"/>
  <c r="X48" i="2"/>
  <c r="W48" i="2"/>
  <c r="V48" i="2"/>
  <c r="U48" i="2"/>
  <c r="T48" i="2"/>
  <c r="S48" i="2"/>
  <c r="R48" i="2"/>
  <c r="P48" i="2"/>
  <c r="O48" i="2"/>
  <c r="N48" i="2"/>
  <c r="M48" i="2"/>
  <c r="K48" i="2"/>
  <c r="J48" i="2"/>
  <c r="I48" i="2"/>
  <c r="D48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AH46" i="2" s="1"/>
  <c r="CQ46" i="2"/>
  <c r="CP46" i="2"/>
  <c r="CO46" i="2"/>
  <c r="CN46" i="2"/>
  <c r="CM46" i="2"/>
  <c r="CL46" i="2"/>
  <c r="CK46" i="2"/>
  <c r="CJ46" i="2"/>
  <c r="CI46" i="2"/>
  <c r="CH46" i="2"/>
  <c r="CG46" i="2"/>
  <c r="CF46" i="2"/>
  <c r="CE46" i="2"/>
  <c r="CD46" i="2"/>
  <c r="CC46" i="2"/>
  <c r="CB46" i="2"/>
  <c r="CA46" i="2"/>
  <c r="BZ46" i="2"/>
  <c r="BY46" i="2"/>
  <c r="BX46" i="2"/>
  <c r="BW46" i="2"/>
  <c r="BV46" i="2"/>
  <c r="BU46" i="2"/>
  <c r="BT46" i="2"/>
  <c r="BS46" i="2"/>
  <c r="BR46" i="2"/>
  <c r="BQ46" i="2"/>
  <c r="BP46" i="2"/>
  <c r="BO46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O46" i="2"/>
  <c r="AN46" i="2"/>
  <c r="AM46" i="2"/>
  <c r="AK46" i="2"/>
  <c r="AJ46" i="2"/>
  <c r="AI46" i="2"/>
  <c r="AG46" i="2"/>
  <c r="AF46" i="2"/>
  <c r="AE46" i="2"/>
  <c r="AD46" i="2"/>
  <c r="AB46" i="2"/>
  <c r="AA46" i="2"/>
  <c r="X46" i="2"/>
  <c r="W46" i="2"/>
  <c r="V46" i="2"/>
  <c r="U46" i="2"/>
  <c r="T46" i="2"/>
  <c r="S46" i="2"/>
  <c r="R46" i="2"/>
  <c r="P46" i="2"/>
  <c r="O46" i="2"/>
  <c r="N46" i="2"/>
  <c r="M46" i="2"/>
  <c r="K46" i="2"/>
  <c r="J46" i="2"/>
  <c r="I46" i="2"/>
  <c r="D46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AH45" i="2" s="1"/>
  <c r="CQ45" i="2"/>
  <c r="CP45" i="2"/>
  <c r="CO45" i="2"/>
  <c r="CN45" i="2"/>
  <c r="CM45" i="2"/>
  <c r="CL45" i="2"/>
  <c r="CK45" i="2"/>
  <c r="CJ45" i="2"/>
  <c r="CI45" i="2"/>
  <c r="CH45" i="2"/>
  <c r="CG45" i="2"/>
  <c r="CF45" i="2"/>
  <c r="CE45" i="2"/>
  <c r="CD45" i="2"/>
  <c r="CC45" i="2"/>
  <c r="CB45" i="2"/>
  <c r="CA45" i="2"/>
  <c r="BZ45" i="2"/>
  <c r="BY45" i="2"/>
  <c r="BX45" i="2"/>
  <c r="BW45" i="2"/>
  <c r="BV45" i="2"/>
  <c r="BU45" i="2"/>
  <c r="BT45" i="2"/>
  <c r="BS45" i="2"/>
  <c r="BR45" i="2"/>
  <c r="BQ45" i="2"/>
  <c r="BP45" i="2"/>
  <c r="BO45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O45" i="2"/>
  <c r="AN45" i="2"/>
  <c r="AJ45" i="2"/>
  <c r="AI45" i="2"/>
  <c r="AG45" i="2"/>
  <c r="AF45" i="2"/>
  <c r="AE45" i="2"/>
  <c r="AD45" i="2"/>
  <c r="AB45" i="2"/>
  <c r="AA45" i="2"/>
  <c r="X45" i="2"/>
  <c r="W45" i="2"/>
  <c r="V45" i="2"/>
  <c r="U45" i="2"/>
  <c r="T45" i="2"/>
  <c r="S45" i="2"/>
  <c r="R45" i="2"/>
  <c r="P45" i="2"/>
  <c r="O45" i="2"/>
  <c r="N45" i="2"/>
  <c r="M45" i="2"/>
  <c r="K45" i="2"/>
  <c r="J45" i="2"/>
  <c r="I45" i="2"/>
  <c r="D45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AH44" i="2" s="1"/>
  <c r="CQ44" i="2"/>
  <c r="CP44" i="2"/>
  <c r="CO44" i="2"/>
  <c r="CN44" i="2"/>
  <c r="CM44" i="2"/>
  <c r="CL44" i="2"/>
  <c r="CK44" i="2"/>
  <c r="CJ44" i="2"/>
  <c r="CI44" i="2"/>
  <c r="CH44" i="2"/>
  <c r="CG44" i="2"/>
  <c r="CF44" i="2"/>
  <c r="CE44" i="2"/>
  <c r="CD44" i="2"/>
  <c r="CC44" i="2"/>
  <c r="CB44" i="2"/>
  <c r="CA44" i="2"/>
  <c r="BZ44" i="2"/>
  <c r="BY44" i="2"/>
  <c r="BX44" i="2"/>
  <c r="BW44" i="2"/>
  <c r="BV44" i="2"/>
  <c r="BU44" i="2"/>
  <c r="BT44" i="2"/>
  <c r="BS44" i="2"/>
  <c r="BR44" i="2"/>
  <c r="BQ44" i="2"/>
  <c r="BP44" i="2"/>
  <c r="BO44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P44" i="2"/>
  <c r="AO44" i="2"/>
  <c r="AN44" i="2"/>
  <c r="AK44" i="2"/>
  <c r="AJ44" i="2"/>
  <c r="AI44" i="2"/>
  <c r="AG44" i="2"/>
  <c r="AF44" i="2"/>
  <c r="AE44" i="2"/>
  <c r="AD44" i="2"/>
  <c r="AB44" i="2"/>
  <c r="X44" i="2"/>
  <c r="W44" i="2"/>
  <c r="V44" i="2"/>
  <c r="U44" i="2"/>
  <c r="T44" i="2"/>
  <c r="S44" i="2"/>
  <c r="R44" i="2"/>
  <c r="P44" i="2"/>
  <c r="O44" i="2"/>
  <c r="N44" i="2"/>
  <c r="M44" i="2"/>
  <c r="K44" i="2"/>
  <c r="J44" i="2"/>
  <c r="I44" i="2"/>
  <c r="D44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AH43" i="2" s="1"/>
  <c r="CQ43" i="2"/>
  <c r="CP43" i="2"/>
  <c r="CO43" i="2"/>
  <c r="CN43" i="2"/>
  <c r="CM43" i="2"/>
  <c r="CL43" i="2"/>
  <c r="CK43" i="2"/>
  <c r="CJ43" i="2"/>
  <c r="CI43" i="2"/>
  <c r="CH43" i="2"/>
  <c r="CG43" i="2"/>
  <c r="CF43" i="2"/>
  <c r="CE43" i="2"/>
  <c r="CD43" i="2"/>
  <c r="CC43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P43" i="2"/>
  <c r="AO43" i="2"/>
  <c r="AJ43" i="2"/>
  <c r="AI43" i="2"/>
  <c r="AG43" i="2"/>
  <c r="AF43" i="2"/>
  <c r="AE43" i="2"/>
  <c r="AD43" i="2"/>
  <c r="AB43" i="2"/>
  <c r="X43" i="2"/>
  <c r="W43" i="2"/>
  <c r="V43" i="2"/>
  <c r="U43" i="2"/>
  <c r="T43" i="2"/>
  <c r="S43" i="2"/>
  <c r="R43" i="2"/>
  <c r="P43" i="2"/>
  <c r="O43" i="2"/>
  <c r="N43" i="2"/>
  <c r="M43" i="2"/>
  <c r="K43" i="2"/>
  <c r="J43" i="2"/>
  <c r="I43" i="2"/>
  <c r="D43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AH42" i="2" s="1"/>
  <c r="CQ42" i="2"/>
  <c r="CP42" i="2"/>
  <c r="CO42" i="2"/>
  <c r="CN42" i="2"/>
  <c r="CM42" i="2"/>
  <c r="CL42" i="2"/>
  <c r="CK42" i="2"/>
  <c r="CJ42" i="2"/>
  <c r="CI42" i="2"/>
  <c r="CH42" i="2"/>
  <c r="CG42" i="2"/>
  <c r="CF42" i="2"/>
  <c r="CE42" i="2"/>
  <c r="CD42" i="2"/>
  <c r="CC42" i="2"/>
  <c r="CB42" i="2"/>
  <c r="CA42" i="2"/>
  <c r="BZ42" i="2"/>
  <c r="BY42" i="2"/>
  <c r="BX42" i="2"/>
  <c r="BW42" i="2"/>
  <c r="BV42" i="2"/>
  <c r="BU42" i="2"/>
  <c r="BT42" i="2"/>
  <c r="BS42" i="2"/>
  <c r="BR42" i="2"/>
  <c r="BQ42" i="2"/>
  <c r="BP42" i="2"/>
  <c r="BO42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P42" i="2"/>
  <c r="AO42" i="2"/>
  <c r="AJ42" i="2"/>
  <c r="AI42" i="2"/>
  <c r="AG42" i="2"/>
  <c r="AF42" i="2"/>
  <c r="AE42" i="2"/>
  <c r="AD42" i="2"/>
  <c r="AB42" i="2"/>
  <c r="X42" i="2"/>
  <c r="W42" i="2"/>
  <c r="V42" i="2"/>
  <c r="U42" i="2"/>
  <c r="T42" i="2"/>
  <c r="S42" i="2"/>
  <c r="R42" i="2"/>
  <c r="P42" i="2"/>
  <c r="O42" i="2"/>
  <c r="N42" i="2"/>
  <c r="M42" i="2"/>
  <c r="K42" i="2"/>
  <c r="J42" i="2"/>
  <c r="I42" i="2"/>
  <c r="D42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AH41" i="2" s="1"/>
  <c r="CQ41" i="2"/>
  <c r="CP41" i="2"/>
  <c r="CO41" i="2"/>
  <c r="CN41" i="2"/>
  <c r="CM41" i="2"/>
  <c r="CL41" i="2"/>
  <c r="CK41" i="2"/>
  <c r="CJ41" i="2"/>
  <c r="CI41" i="2"/>
  <c r="CH41" i="2"/>
  <c r="CG41" i="2"/>
  <c r="CF41" i="2"/>
  <c r="CE41" i="2"/>
  <c r="CD41" i="2"/>
  <c r="CC41" i="2"/>
  <c r="CB41" i="2"/>
  <c r="CA41" i="2"/>
  <c r="BZ41" i="2"/>
  <c r="BY41" i="2"/>
  <c r="BX41" i="2"/>
  <c r="BW41" i="2"/>
  <c r="BV41" i="2"/>
  <c r="BU41" i="2"/>
  <c r="BT41" i="2"/>
  <c r="BS41" i="2"/>
  <c r="BR41" i="2"/>
  <c r="BQ41" i="2"/>
  <c r="BP41" i="2"/>
  <c r="BO41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O41" i="2"/>
  <c r="AN41" i="2"/>
  <c r="AK41" i="2"/>
  <c r="AJ41" i="2"/>
  <c r="AI41" i="2"/>
  <c r="AG41" i="2"/>
  <c r="AF41" i="2"/>
  <c r="AE41" i="2"/>
  <c r="AD41" i="2"/>
  <c r="AB41" i="2"/>
  <c r="X41" i="2"/>
  <c r="W41" i="2"/>
  <c r="V41" i="2"/>
  <c r="U41" i="2"/>
  <c r="T41" i="2"/>
  <c r="S41" i="2"/>
  <c r="R41" i="2"/>
  <c r="P41" i="2"/>
  <c r="O41" i="2"/>
  <c r="N41" i="2"/>
  <c r="M41" i="2"/>
  <c r="K41" i="2"/>
  <c r="J41" i="2"/>
  <c r="I41" i="2"/>
  <c r="D41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AH40" i="2" s="1"/>
  <c r="CQ40" i="2"/>
  <c r="CP40" i="2"/>
  <c r="CO40" i="2"/>
  <c r="CN40" i="2"/>
  <c r="CM40" i="2"/>
  <c r="CL40" i="2"/>
  <c r="CK40" i="2"/>
  <c r="CJ40" i="2"/>
  <c r="CI40" i="2"/>
  <c r="CH40" i="2"/>
  <c r="CG40" i="2"/>
  <c r="CF40" i="2"/>
  <c r="CE40" i="2"/>
  <c r="CD40" i="2"/>
  <c r="CC40" i="2"/>
  <c r="CB40" i="2"/>
  <c r="CA40" i="2"/>
  <c r="BZ40" i="2"/>
  <c r="BY40" i="2"/>
  <c r="BX40" i="2"/>
  <c r="BW40" i="2"/>
  <c r="BV40" i="2"/>
  <c r="BU40" i="2"/>
  <c r="BT40" i="2"/>
  <c r="BS40" i="2"/>
  <c r="BR40" i="2"/>
  <c r="BQ40" i="2"/>
  <c r="BP40" i="2"/>
  <c r="BO40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P40" i="2"/>
  <c r="AO40" i="2"/>
  <c r="AN40" i="2"/>
  <c r="AM40" i="2"/>
  <c r="AJ40" i="2"/>
  <c r="AI40" i="2"/>
  <c r="AG40" i="2"/>
  <c r="AF40" i="2"/>
  <c r="AE40" i="2"/>
  <c r="AD40" i="2"/>
  <c r="AB40" i="2"/>
  <c r="AA40" i="2"/>
  <c r="X40" i="2"/>
  <c r="W40" i="2"/>
  <c r="V40" i="2"/>
  <c r="U40" i="2"/>
  <c r="T40" i="2"/>
  <c r="S40" i="2"/>
  <c r="R40" i="2"/>
  <c r="P40" i="2"/>
  <c r="O40" i="2"/>
  <c r="N40" i="2"/>
  <c r="M40" i="2"/>
  <c r="K40" i="2"/>
  <c r="J40" i="2"/>
  <c r="I40" i="2"/>
  <c r="D40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AH39" i="2" s="1"/>
  <c r="CQ39" i="2"/>
  <c r="CP39" i="2"/>
  <c r="CO39" i="2"/>
  <c r="CN39" i="2"/>
  <c r="CM39" i="2"/>
  <c r="CL39" i="2"/>
  <c r="CK39" i="2"/>
  <c r="CJ39" i="2"/>
  <c r="CI39" i="2"/>
  <c r="CH39" i="2"/>
  <c r="CG39" i="2"/>
  <c r="CF39" i="2"/>
  <c r="CE39" i="2"/>
  <c r="CD39" i="2"/>
  <c r="CC39" i="2"/>
  <c r="CB39" i="2"/>
  <c r="CA39" i="2"/>
  <c r="BZ39" i="2"/>
  <c r="BY39" i="2"/>
  <c r="BX39" i="2"/>
  <c r="BW39" i="2"/>
  <c r="BV39" i="2"/>
  <c r="BU39" i="2"/>
  <c r="BT39" i="2"/>
  <c r="BS39" i="2"/>
  <c r="BR39" i="2"/>
  <c r="BQ39" i="2"/>
  <c r="BP39" i="2"/>
  <c r="BO39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O39" i="2"/>
  <c r="AN39" i="2"/>
  <c r="AK39" i="2"/>
  <c r="AJ39" i="2"/>
  <c r="AI39" i="2"/>
  <c r="AG39" i="2"/>
  <c r="AF39" i="2"/>
  <c r="AE39" i="2"/>
  <c r="AD39" i="2"/>
  <c r="AB39" i="2"/>
  <c r="X39" i="2"/>
  <c r="W39" i="2"/>
  <c r="V39" i="2"/>
  <c r="U39" i="2"/>
  <c r="T39" i="2"/>
  <c r="S39" i="2"/>
  <c r="R39" i="2"/>
  <c r="P39" i="2"/>
  <c r="O39" i="2"/>
  <c r="N39" i="2"/>
  <c r="M39" i="2"/>
  <c r="K39" i="2"/>
  <c r="J39" i="2"/>
  <c r="I39" i="2"/>
  <c r="D39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AH38" i="2" s="1"/>
  <c r="CQ38" i="2"/>
  <c r="CP38" i="2"/>
  <c r="CO38" i="2"/>
  <c r="CN38" i="2"/>
  <c r="CM38" i="2"/>
  <c r="CL38" i="2"/>
  <c r="CK38" i="2"/>
  <c r="CJ38" i="2"/>
  <c r="CI38" i="2"/>
  <c r="CH38" i="2"/>
  <c r="CG38" i="2"/>
  <c r="CF38" i="2"/>
  <c r="CE38" i="2"/>
  <c r="CD38" i="2"/>
  <c r="CC38" i="2"/>
  <c r="CB38" i="2"/>
  <c r="CA38" i="2"/>
  <c r="BZ38" i="2"/>
  <c r="BY38" i="2"/>
  <c r="BX38" i="2"/>
  <c r="BW38" i="2"/>
  <c r="BV38" i="2"/>
  <c r="BU38" i="2"/>
  <c r="BT38" i="2"/>
  <c r="BS38" i="2"/>
  <c r="BR38" i="2"/>
  <c r="BQ38" i="2"/>
  <c r="BP38" i="2"/>
  <c r="BO38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P38" i="2"/>
  <c r="AO38" i="2"/>
  <c r="AJ38" i="2"/>
  <c r="AI38" i="2"/>
  <c r="AG38" i="2"/>
  <c r="AF38" i="2"/>
  <c r="AE38" i="2"/>
  <c r="AD38" i="2"/>
  <c r="AB38" i="2"/>
  <c r="Y38" i="2"/>
  <c r="X38" i="2"/>
  <c r="W38" i="2"/>
  <c r="V38" i="2"/>
  <c r="U38" i="2"/>
  <c r="T38" i="2"/>
  <c r="S38" i="2"/>
  <c r="R38" i="2"/>
  <c r="P38" i="2"/>
  <c r="O38" i="2"/>
  <c r="N38" i="2"/>
  <c r="M38" i="2"/>
  <c r="K38" i="2"/>
  <c r="J38" i="2"/>
  <c r="I38" i="2"/>
  <c r="D38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AH37" i="2" s="1"/>
  <c r="CQ37" i="2"/>
  <c r="CP37" i="2"/>
  <c r="CO37" i="2"/>
  <c r="CN37" i="2"/>
  <c r="CM37" i="2"/>
  <c r="CL37" i="2"/>
  <c r="CK37" i="2"/>
  <c r="CJ37" i="2"/>
  <c r="CI37" i="2"/>
  <c r="CH37" i="2"/>
  <c r="CG37" i="2"/>
  <c r="CF37" i="2"/>
  <c r="CE37" i="2"/>
  <c r="CD37" i="2"/>
  <c r="CC37" i="2"/>
  <c r="CB37" i="2"/>
  <c r="CA37" i="2"/>
  <c r="BZ37" i="2"/>
  <c r="BY37" i="2"/>
  <c r="BX37" i="2"/>
  <c r="BW37" i="2"/>
  <c r="BV37" i="2"/>
  <c r="BU37" i="2"/>
  <c r="BT37" i="2"/>
  <c r="BS37" i="2"/>
  <c r="BR37" i="2"/>
  <c r="BQ37" i="2"/>
  <c r="BP37" i="2"/>
  <c r="BO37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O37" i="2"/>
  <c r="AN37" i="2"/>
  <c r="AM37" i="2"/>
  <c r="AJ37" i="2"/>
  <c r="AI37" i="2"/>
  <c r="AG37" i="2"/>
  <c r="AF37" i="2"/>
  <c r="AE37" i="2"/>
  <c r="AD37" i="2"/>
  <c r="AB37" i="2"/>
  <c r="AA37" i="2"/>
  <c r="X37" i="2"/>
  <c r="W37" i="2"/>
  <c r="V37" i="2"/>
  <c r="U37" i="2"/>
  <c r="T37" i="2"/>
  <c r="S37" i="2"/>
  <c r="R37" i="2"/>
  <c r="P37" i="2"/>
  <c r="O37" i="2"/>
  <c r="N37" i="2"/>
  <c r="M37" i="2"/>
  <c r="K37" i="2"/>
  <c r="J37" i="2"/>
  <c r="I37" i="2"/>
  <c r="D37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AH36" i="2" s="1"/>
  <c r="CQ36" i="2"/>
  <c r="CP36" i="2"/>
  <c r="CO36" i="2"/>
  <c r="CN36" i="2"/>
  <c r="CM36" i="2"/>
  <c r="CL36" i="2"/>
  <c r="CK36" i="2"/>
  <c r="CJ36" i="2"/>
  <c r="CI36" i="2"/>
  <c r="CH36" i="2"/>
  <c r="CG36" i="2"/>
  <c r="CF36" i="2"/>
  <c r="CE36" i="2"/>
  <c r="CD36" i="2"/>
  <c r="CC36" i="2"/>
  <c r="CB36" i="2"/>
  <c r="CA36" i="2"/>
  <c r="BZ36" i="2"/>
  <c r="BY36" i="2"/>
  <c r="BX36" i="2"/>
  <c r="BW36" i="2"/>
  <c r="BV36" i="2"/>
  <c r="BU36" i="2"/>
  <c r="BT36" i="2"/>
  <c r="BS36" i="2"/>
  <c r="BR36" i="2"/>
  <c r="BQ36" i="2"/>
  <c r="BP36" i="2"/>
  <c r="BO36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P36" i="2"/>
  <c r="AO36" i="2"/>
  <c r="AJ36" i="2"/>
  <c r="AI36" i="2"/>
  <c r="AG36" i="2"/>
  <c r="AF36" i="2"/>
  <c r="AE36" i="2"/>
  <c r="AD36" i="2"/>
  <c r="AB36" i="2"/>
  <c r="X36" i="2"/>
  <c r="W36" i="2"/>
  <c r="V36" i="2"/>
  <c r="U36" i="2"/>
  <c r="T36" i="2"/>
  <c r="S36" i="2"/>
  <c r="R36" i="2"/>
  <c r="P36" i="2"/>
  <c r="O36" i="2"/>
  <c r="N36" i="2"/>
  <c r="M36" i="2"/>
  <c r="K36" i="2"/>
  <c r="J36" i="2"/>
  <c r="I36" i="2"/>
  <c r="D36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AH34" i="2" s="1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P34" i="2"/>
  <c r="AO34" i="2"/>
  <c r="AN34" i="2"/>
  <c r="AJ34" i="2"/>
  <c r="AI34" i="2"/>
  <c r="AG34" i="2"/>
  <c r="AF34" i="2"/>
  <c r="AE34" i="2"/>
  <c r="AD34" i="2"/>
  <c r="AC34" i="2"/>
  <c r="AB34" i="2"/>
  <c r="X34" i="2"/>
  <c r="W34" i="2"/>
  <c r="V34" i="2"/>
  <c r="U34" i="2"/>
  <c r="T34" i="2"/>
  <c r="S34" i="2"/>
  <c r="R34" i="2"/>
  <c r="P34" i="2"/>
  <c r="O34" i="2"/>
  <c r="N34" i="2"/>
  <c r="M34" i="2"/>
  <c r="K34" i="2"/>
  <c r="J34" i="2"/>
  <c r="I34" i="2"/>
  <c r="D34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AH32" i="2" s="1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O32" i="2"/>
  <c r="AN32" i="2"/>
  <c r="AK32" i="2"/>
  <c r="AJ32" i="2"/>
  <c r="AI32" i="2"/>
  <c r="AG32" i="2"/>
  <c r="AF32" i="2"/>
  <c r="AE32" i="2"/>
  <c r="AD32" i="2"/>
  <c r="AB32" i="2"/>
  <c r="Y32" i="2"/>
  <c r="X32" i="2"/>
  <c r="W32" i="2"/>
  <c r="V32" i="2"/>
  <c r="U32" i="2"/>
  <c r="T32" i="2"/>
  <c r="S32" i="2"/>
  <c r="R32" i="2"/>
  <c r="P32" i="2"/>
  <c r="O32" i="2"/>
  <c r="N32" i="2"/>
  <c r="M32" i="2"/>
  <c r="K32" i="2"/>
  <c r="J32" i="2"/>
  <c r="I32" i="2"/>
  <c r="D32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AH30" i="2" s="1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P30" i="2"/>
  <c r="AO30" i="2"/>
  <c r="AN30" i="2"/>
  <c r="AK30" i="2"/>
  <c r="AJ30" i="2"/>
  <c r="AI30" i="2"/>
  <c r="AG30" i="2"/>
  <c r="AF30" i="2"/>
  <c r="AE30" i="2"/>
  <c r="AD30" i="2"/>
  <c r="AC30" i="2"/>
  <c r="AB30" i="2"/>
  <c r="Y30" i="2"/>
  <c r="X30" i="2"/>
  <c r="W30" i="2"/>
  <c r="V30" i="2"/>
  <c r="U30" i="2"/>
  <c r="T30" i="2"/>
  <c r="S30" i="2"/>
  <c r="R30" i="2"/>
  <c r="P30" i="2"/>
  <c r="O30" i="2"/>
  <c r="N30" i="2"/>
  <c r="M30" i="2"/>
  <c r="K30" i="2"/>
  <c r="J30" i="2"/>
  <c r="I30" i="2"/>
  <c r="D30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AH29" i="2" s="1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O29" i="2"/>
  <c r="AK29" i="2"/>
  <c r="AJ29" i="2"/>
  <c r="AI29" i="2"/>
  <c r="AG29" i="2"/>
  <c r="AF29" i="2"/>
  <c r="AE29" i="2"/>
  <c r="AD29" i="2"/>
  <c r="AB29" i="2"/>
  <c r="X29" i="2"/>
  <c r="W29" i="2"/>
  <c r="V29" i="2"/>
  <c r="U29" i="2"/>
  <c r="T29" i="2"/>
  <c r="S29" i="2"/>
  <c r="R29" i="2"/>
  <c r="P29" i="2"/>
  <c r="O29" i="2"/>
  <c r="N29" i="2"/>
  <c r="M29" i="2"/>
  <c r="K29" i="2"/>
  <c r="J29" i="2"/>
  <c r="I29" i="2"/>
  <c r="D29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AH27" i="2" s="1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O27" i="2"/>
  <c r="AK27" i="2"/>
  <c r="AJ27" i="2"/>
  <c r="AI27" i="2"/>
  <c r="AG27" i="2"/>
  <c r="AF27" i="2"/>
  <c r="AE27" i="2"/>
  <c r="AD27" i="2"/>
  <c r="AB27" i="2"/>
  <c r="X27" i="2"/>
  <c r="W27" i="2"/>
  <c r="V27" i="2"/>
  <c r="U27" i="2"/>
  <c r="T27" i="2"/>
  <c r="S27" i="2"/>
  <c r="R27" i="2"/>
  <c r="P27" i="2"/>
  <c r="O27" i="2"/>
  <c r="N27" i="2"/>
  <c r="M27" i="2"/>
  <c r="K27" i="2"/>
  <c r="J27" i="2"/>
  <c r="I27" i="2"/>
  <c r="D27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AH25" i="2" s="1"/>
  <c r="CQ25" i="2"/>
  <c r="CP25" i="2"/>
  <c r="CO25" i="2"/>
  <c r="CN25" i="2"/>
  <c r="CM25" i="2"/>
  <c r="CL25" i="2"/>
  <c r="CK25" i="2"/>
  <c r="CJ25" i="2"/>
  <c r="CI25" i="2"/>
  <c r="CH25" i="2"/>
  <c r="CG25" i="2"/>
  <c r="CF25" i="2"/>
  <c r="CE25" i="2"/>
  <c r="CD25" i="2"/>
  <c r="CC25" i="2"/>
  <c r="CB25" i="2"/>
  <c r="CA25" i="2"/>
  <c r="BZ25" i="2"/>
  <c r="BY25" i="2"/>
  <c r="BX25" i="2"/>
  <c r="BW25" i="2"/>
  <c r="BV25" i="2"/>
  <c r="BU25" i="2"/>
  <c r="BT25" i="2"/>
  <c r="BS25" i="2"/>
  <c r="BR25" i="2"/>
  <c r="BQ25" i="2"/>
  <c r="BP25" i="2"/>
  <c r="BO25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F25" i="2"/>
  <c r="AE25" i="2"/>
  <c r="AD25" i="2"/>
  <c r="AC25" i="2"/>
  <c r="AB25" i="2"/>
  <c r="S25" i="2"/>
  <c r="R25" i="2"/>
  <c r="P25" i="2"/>
  <c r="O25" i="2"/>
  <c r="M25" i="2"/>
  <c r="K25" i="2"/>
  <c r="J25" i="2"/>
  <c r="I25" i="2"/>
  <c r="D25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AH28" i="2" s="1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P28" i="2"/>
  <c r="AO28" i="2"/>
  <c r="AJ28" i="2"/>
  <c r="AI28" i="2"/>
  <c r="AG28" i="2"/>
  <c r="AF28" i="2"/>
  <c r="AE28" i="2"/>
  <c r="AD28" i="2"/>
  <c r="AB28" i="2"/>
  <c r="X28" i="2"/>
  <c r="W28" i="2"/>
  <c r="V28" i="2"/>
  <c r="U28" i="2"/>
  <c r="T28" i="2"/>
  <c r="S28" i="2"/>
  <c r="R28" i="2"/>
  <c r="P28" i="2"/>
  <c r="O28" i="2"/>
  <c r="N28" i="2"/>
  <c r="M28" i="2"/>
  <c r="K28" i="2"/>
  <c r="J28" i="2"/>
  <c r="I28" i="2"/>
  <c r="D28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AH26" i="2" s="1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K26" i="2"/>
  <c r="AJ26" i="2"/>
  <c r="AI26" i="2"/>
  <c r="AG26" i="2"/>
  <c r="AF26" i="2"/>
  <c r="AE26" i="2"/>
  <c r="AD26" i="2"/>
  <c r="AB26" i="2"/>
  <c r="X26" i="2"/>
  <c r="W26" i="2"/>
  <c r="V26" i="2"/>
  <c r="U26" i="2"/>
  <c r="T26" i="2"/>
  <c r="S26" i="2"/>
  <c r="R26" i="2"/>
  <c r="P26" i="2"/>
  <c r="O26" i="2"/>
  <c r="N26" i="2"/>
  <c r="M26" i="2"/>
  <c r="K26" i="2"/>
  <c r="J26" i="2"/>
  <c r="I26" i="2"/>
  <c r="D26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AH23" i="2" s="1"/>
  <c r="CQ23" i="2"/>
  <c r="CP23" i="2"/>
  <c r="CO23" i="2"/>
  <c r="CN23" i="2"/>
  <c r="CM23" i="2"/>
  <c r="CL23" i="2"/>
  <c r="CK23" i="2"/>
  <c r="CJ23" i="2"/>
  <c r="CI23" i="2"/>
  <c r="CH23" i="2"/>
  <c r="CG23" i="2"/>
  <c r="CF23" i="2"/>
  <c r="CE23" i="2"/>
  <c r="CD23" i="2"/>
  <c r="CC23" i="2"/>
  <c r="CB23" i="2"/>
  <c r="CA23" i="2"/>
  <c r="BZ23" i="2"/>
  <c r="BY23" i="2"/>
  <c r="BX23" i="2"/>
  <c r="BW23" i="2"/>
  <c r="BV23" i="2"/>
  <c r="BU23" i="2"/>
  <c r="BT23" i="2"/>
  <c r="BS23" i="2"/>
  <c r="BR23" i="2"/>
  <c r="BQ23" i="2"/>
  <c r="BP23" i="2"/>
  <c r="BO23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P23" i="2"/>
  <c r="AO23" i="2"/>
  <c r="AK23" i="2"/>
  <c r="AJ23" i="2"/>
  <c r="AI23" i="2"/>
  <c r="AG23" i="2"/>
  <c r="AF23" i="2"/>
  <c r="AE23" i="2"/>
  <c r="AD23" i="2"/>
  <c r="AB23" i="2"/>
  <c r="X23" i="2"/>
  <c r="W23" i="2"/>
  <c r="V23" i="2"/>
  <c r="U23" i="2"/>
  <c r="T23" i="2"/>
  <c r="S23" i="2"/>
  <c r="R23" i="2"/>
  <c r="P23" i="2"/>
  <c r="O23" i="2"/>
  <c r="N23" i="2"/>
  <c r="M23" i="2"/>
  <c r="K23" i="2"/>
  <c r="J23" i="2"/>
  <c r="I23" i="2"/>
  <c r="D23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AH22" i="2" s="1"/>
  <c r="CQ22" i="2"/>
  <c r="CP22" i="2"/>
  <c r="CO22" i="2"/>
  <c r="CN22" i="2"/>
  <c r="CM22" i="2"/>
  <c r="CL22" i="2"/>
  <c r="CK22" i="2"/>
  <c r="CJ22" i="2"/>
  <c r="CI22" i="2"/>
  <c r="CH22" i="2"/>
  <c r="CG22" i="2"/>
  <c r="CF22" i="2"/>
  <c r="CE22" i="2"/>
  <c r="CD22" i="2"/>
  <c r="CC22" i="2"/>
  <c r="CB22" i="2"/>
  <c r="CA22" i="2"/>
  <c r="BZ22" i="2"/>
  <c r="BY22" i="2"/>
  <c r="BX22" i="2"/>
  <c r="BW22" i="2"/>
  <c r="BV22" i="2"/>
  <c r="BU22" i="2"/>
  <c r="BT22" i="2"/>
  <c r="BS22" i="2"/>
  <c r="BR22" i="2"/>
  <c r="BQ22" i="2"/>
  <c r="BP22" i="2"/>
  <c r="BO22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O22" i="2"/>
  <c r="AN22" i="2"/>
  <c r="AK22" i="2"/>
  <c r="AJ22" i="2"/>
  <c r="AI22" i="2"/>
  <c r="AG22" i="2"/>
  <c r="AF22" i="2"/>
  <c r="AE22" i="2"/>
  <c r="AD22" i="2"/>
  <c r="AB22" i="2"/>
  <c r="X22" i="2"/>
  <c r="W22" i="2"/>
  <c r="V22" i="2"/>
  <c r="U22" i="2"/>
  <c r="T22" i="2"/>
  <c r="S22" i="2"/>
  <c r="R22" i="2"/>
  <c r="P22" i="2"/>
  <c r="O22" i="2"/>
  <c r="N22" i="2"/>
  <c r="M22" i="2"/>
  <c r="K22" i="2"/>
  <c r="J22" i="2"/>
  <c r="I22" i="2"/>
  <c r="D22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AH21" i="2" s="1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P21" i="2"/>
  <c r="AO21" i="2"/>
  <c r="AN21" i="2"/>
  <c r="AJ21" i="2"/>
  <c r="AI21" i="2"/>
  <c r="AG21" i="2"/>
  <c r="AF21" i="2"/>
  <c r="AE21" i="2"/>
  <c r="AD21" i="2"/>
  <c r="AB21" i="2"/>
  <c r="X21" i="2"/>
  <c r="W21" i="2"/>
  <c r="U21" i="2"/>
  <c r="T21" i="2"/>
  <c r="S21" i="2"/>
  <c r="R21" i="2"/>
  <c r="P21" i="2"/>
  <c r="O21" i="2"/>
  <c r="N21" i="2"/>
  <c r="M21" i="2"/>
  <c r="K21" i="2"/>
  <c r="J21" i="2"/>
  <c r="I21" i="2"/>
  <c r="D21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AH20" i="2" s="1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O20" i="2"/>
  <c r="AN20" i="2"/>
  <c r="AJ20" i="2"/>
  <c r="AI20" i="2"/>
  <c r="AG20" i="2"/>
  <c r="AF20" i="2"/>
  <c r="AE20" i="2"/>
  <c r="AD20" i="2"/>
  <c r="AB20" i="2"/>
  <c r="X20" i="2"/>
  <c r="W20" i="2"/>
  <c r="V20" i="2"/>
  <c r="U20" i="2"/>
  <c r="T20" i="2"/>
  <c r="S20" i="2"/>
  <c r="R20" i="2"/>
  <c r="P20" i="2"/>
  <c r="O20" i="2"/>
  <c r="N20" i="2"/>
  <c r="M20" i="2"/>
  <c r="K20" i="2"/>
  <c r="J20" i="2"/>
  <c r="I20" i="2"/>
  <c r="D20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AH19" i="2" s="1"/>
  <c r="CQ19" i="2"/>
  <c r="CP19" i="2"/>
  <c r="CO19" i="2"/>
  <c r="CN19" i="2"/>
  <c r="CM19" i="2"/>
  <c r="CL19" i="2"/>
  <c r="CK19" i="2"/>
  <c r="CJ19" i="2"/>
  <c r="CI19" i="2"/>
  <c r="CH19" i="2"/>
  <c r="CG19" i="2"/>
  <c r="CF19" i="2"/>
  <c r="CE19" i="2"/>
  <c r="CD19" i="2"/>
  <c r="CC19" i="2"/>
  <c r="CB19" i="2"/>
  <c r="CA19" i="2"/>
  <c r="BZ19" i="2"/>
  <c r="BY19" i="2"/>
  <c r="BX19" i="2"/>
  <c r="BW19" i="2"/>
  <c r="BV19" i="2"/>
  <c r="BU19" i="2"/>
  <c r="BT19" i="2"/>
  <c r="BS19" i="2"/>
  <c r="BR19" i="2"/>
  <c r="BQ19" i="2"/>
  <c r="BP19" i="2"/>
  <c r="BO19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P19" i="2"/>
  <c r="AO19" i="2"/>
  <c r="AJ19" i="2"/>
  <c r="AI19" i="2"/>
  <c r="AG19" i="2"/>
  <c r="AF19" i="2"/>
  <c r="AE19" i="2"/>
  <c r="AD19" i="2"/>
  <c r="AB19" i="2"/>
  <c r="X19" i="2"/>
  <c r="W19" i="2"/>
  <c r="V19" i="2"/>
  <c r="U19" i="2"/>
  <c r="T19" i="2"/>
  <c r="S19" i="2"/>
  <c r="R19" i="2"/>
  <c r="P19" i="2"/>
  <c r="O19" i="2"/>
  <c r="N19" i="2"/>
  <c r="M19" i="2"/>
  <c r="K19" i="2"/>
  <c r="J19" i="2"/>
  <c r="I19" i="2"/>
  <c r="D19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AH17" i="2" s="1"/>
  <c r="CQ17" i="2"/>
  <c r="CP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P17" i="2"/>
  <c r="AO17" i="2"/>
  <c r="AJ17" i="2"/>
  <c r="AI17" i="2"/>
  <c r="AG17" i="2"/>
  <c r="AF17" i="2"/>
  <c r="AE17" i="2"/>
  <c r="AD17" i="2"/>
  <c r="AB17" i="2"/>
  <c r="AA17" i="2"/>
  <c r="X17" i="2"/>
  <c r="W17" i="2"/>
  <c r="V17" i="2"/>
  <c r="U17" i="2"/>
  <c r="T17" i="2"/>
  <c r="S17" i="2"/>
  <c r="R17" i="2"/>
  <c r="P17" i="2"/>
  <c r="O17" i="2"/>
  <c r="N17" i="2"/>
  <c r="M17" i="2"/>
  <c r="K17" i="2"/>
  <c r="J17" i="2"/>
  <c r="I17" i="2"/>
  <c r="D17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AH16" i="2" s="1"/>
  <c r="CQ16" i="2"/>
  <c r="CP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P16" i="2"/>
  <c r="AO16" i="2"/>
  <c r="AJ16" i="2"/>
  <c r="AI16" i="2"/>
  <c r="AG16" i="2"/>
  <c r="AF16" i="2"/>
  <c r="AE16" i="2"/>
  <c r="AD16" i="2"/>
  <c r="AB16" i="2"/>
  <c r="Y16" i="2"/>
  <c r="X16" i="2"/>
  <c r="W16" i="2"/>
  <c r="V16" i="2"/>
  <c r="U16" i="2"/>
  <c r="T16" i="2"/>
  <c r="S16" i="2"/>
  <c r="R16" i="2"/>
  <c r="P16" i="2"/>
  <c r="O16" i="2"/>
  <c r="N16" i="2"/>
  <c r="M16" i="2"/>
  <c r="K16" i="2"/>
  <c r="J16" i="2"/>
  <c r="I16" i="2"/>
  <c r="D16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AH15" i="2" s="1"/>
  <c r="CQ15" i="2"/>
  <c r="CP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O15" i="2"/>
  <c r="AJ15" i="2"/>
  <c r="AI15" i="2"/>
  <c r="AG15" i="2"/>
  <c r="AF15" i="2"/>
  <c r="AE15" i="2"/>
  <c r="AD15" i="2"/>
  <c r="AB15" i="2"/>
  <c r="X15" i="2"/>
  <c r="W15" i="2"/>
  <c r="V15" i="2"/>
  <c r="U15" i="2"/>
  <c r="T15" i="2"/>
  <c r="S15" i="2"/>
  <c r="R15" i="2"/>
  <c r="P15" i="2"/>
  <c r="O15" i="2"/>
  <c r="N15" i="2"/>
  <c r="M15" i="2"/>
  <c r="K15" i="2"/>
  <c r="J15" i="2"/>
  <c r="I15" i="2"/>
  <c r="D15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AH14" i="2" s="1"/>
  <c r="CQ14" i="2"/>
  <c r="CP14" i="2"/>
  <c r="CO14" i="2"/>
  <c r="CN14" i="2"/>
  <c r="CM14" i="2"/>
  <c r="CL14" i="2"/>
  <c r="CK14" i="2"/>
  <c r="CJ14" i="2"/>
  <c r="CI14" i="2"/>
  <c r="CH14" i="2"/>
  <c r="CG14" i="2"/>
  <c r="CF14" i="2"/>
  <c r="CE14" i="2"/>
  <c r="CD14" i="2"/>
  <c r="CC14" i="2"/>
  <c r="CB14" i="2"/>
  <c r="CA14" i="2"/>
  <c r="BZ14" i="2"/>
  <c r="BY14" i="2"/>
  <c r="BX14" i="2"/>
  <c r="BW14" i="2"/>
  <c r="BV14" i="2"/>
  <c r="BU14" i="2"/>
  <c r="BT14" i="2"/>
  <c r="BS14" i="2"/>
  <c r="BR14" i="2"/>
  <c r="BQ14" i="2"/>
  <c r="BP14" i="2"/>
  <c r="BO14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G14" i="2"/>
  <c r="AF14" i="2"/>
  <c r="AE14" i="2"/>
  <c r="W14" i="2"/>
  <c r="V14" i="2"/>
  <c r="U14" i="2"/>
  <c r="T14" i="2"/>
  <c r="S14" i="2"/>
  <c r="R14" i="2"/>
  <c r="P14" i="2"/>
  <c r="O14" i="2"/>
  <c r="M14" i="2"/>
  <c r="K14" i="2"/>
  <c r="J14" i="2"/>
  <c r="I14" i="2"/>
  <c r="D14" i="2"/>
  <c r="DF13" i="2"/>
  <c r="DE13" i="2"/>
  <c r="DD13" i="2"/>
  <c r="DC13" i="2"/>
  <c r="DB13" i="2"/>
  <c r="DA13" i="2"/>
  <c r="CZ13" i="2"/>
  <c r="CY13" i="2"/>
  <c r="CX13" i="2"/>
  <c r="CW13" i="2"/>
  <c r="CV13" i="2"/>
  <c r="CU13" i="2"/>
  <c r="CT13" i="2"/>
  <c r="CS13" i="2"/>
  <c r="CR13" i="2"/>
  <c r="AH13" i="2" s="1"/>
  <c r="CQ13" i="2"/>
  <c r="CP13" i="2"/>
  <c r="CO13" i="2"/>
  <c r="CN13" i="2"/>
  <c r="CM13" i="2"/>
  <c r="CL13" i="2"/>
  <c r="CK13" i="2"/>
  <c r="CJ13" i="2"/>
  <c r="CI13" i="2"/>
  <c r="CH13" i="2"/>
  <c r="CG13" i="2"/>
  <c r="CF13" i="2"/>
  <c r="CE13" i="2"/>
  <c r="CD13" i="2"/>
  <c r="CC13" i="2"/>
  <c r="CB13" i="2"/>
  <c r="CA13" i="2"/>
  <c r="BZ13" i="2"/>
  <c r="BY13" i="2"/>
  <c r="BX13" i="2"/>
  <c r="BW13" i="2"/>
  <c r="BV13" i="2"/>
  <c r="BU13" i="2"/>
  <c r="BT13" i="2"/>
  <c r="BS13" i="2"/>
  <c r="BR13" i="2"/>
  <c r="BQ13" i="2"/>
  <c r="BP13" i="2"/>
  <c r="BO13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K13" i="2"/>
  <c r="AJ13" i="2"/>
  <c r="AI13" i="2"/>
  <c r="AG13" i="2"/>
  <c r="AF13" i="2"/>
  <c r="AE13" i="2"/>
  <c r="AD13" i="2"/>
  <c r="AB13" i="2"/>
  <c r="X13" i="2"/>
  <c r="W13" i="2"/>
  <c r="V13" i="2"/>
  <c r="U13" i="2"/>
  <c r="T13" i="2"/>
  <c r="S13" i="2"/>
  <c r="R13" i="2"/>
  <c r="P13" i="2"/>
  <c r="O13" i="2"/>
  <c r="N13" i="2"/>
  <c r="M13" i="2"/>
  <c r="K13" i="2"/>
  <c r="J13" i="2"/>
  <c r="I13" i="2"/>
  <c r="D13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AH10" i="2" s="1"/>
  <c r="CQ10" i="2"/>
  <c r="CP10" i="2"/>
  <c r="CO10" i="2"/>
  <c r="CN10" i="2"/>
  <c r="CM10" i="2"/>
  <c r="CL10" i="2"/>
  <c r="CK10" i="2"/>
  <c r="CJ10" i="2"/>
  <c r="CI10" i="2"/>
  <c r="CH10" i="2"/>
  <c r="CG10" i="2"/>
  <c r="CF10" i="2"/>
  <c r="CE10" i="2"/>
  <c r="CD10" i="2"/>
  <c r="CC10" i="2"/>
  <c r="CB10" i="2"/>
  <c r="CA10" i="2"/>
  <c r="BZ10" i="2"/>
  <c r="BY10" i="2"/>
  <c r="BX10" i="2"/>
  <c r="BW10" i="2"/>
  <c r="BV10" i="2"/>
  <c r="BU10" i="2"/>
  <c r="BT10" i="2"/>
  <c r="BS10" i="2"/>
  <c r="BR10" i="2"/>
  <c r="BQ10" i="2"/>
  <c r="BP10" i="2"/>
  <c r="BO10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D10" i="2"/>
  <c r="W10" i="2"/>
  <c r="V10" i="2"/>
  <c r="S10" i="2"/>
  <c r="R10" i="2"/>
  <c r="P10" i="2"/>
  <c r="O10" i="2"/>
  <c r="M10" i="2"/>
  <c r="K10" i="2"/>
  <c r="J10" i="2"/>
  <c r="I10" i="2"/>
  <c r="D10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AH9" i="2" s="1"/>
  <c r="CQ9" i="2"/>
  <c r="CP9" i="2"/>
  <c r="CO9" i="2"/>
  <c r="CN9" i="2"/>
  <c r="CM9" i="2"/>
  <c r="CL9" i="2"/>
  <c r="CK9" i="2"/>
  <c r="CJ9" i="2"/>
  <c r="CI9" i="2"/>
  <c r="CH9" i="2"/>
  <c r="CG9" i="2"/>
  <c r="CF9" i="2"/>
  <c r="CE9" i="2"/>
  <c r="CD9" i="2"/>
  <c r="CC9" i="2"/>
  <c r="CB9" i="2"/>
  <c r="CA9" i="2"/>
  <c r="BZ9" i="2"/>
  <c r="BY9" i="2"/>
  <c r="BX9" i="2"/>
  <c r="BW9" i="2"/>
  <c r="BV9" i="2"/>
  <c r="BU9" i="2"/>
  <c r="BT9" i="2"/>
  <c r="BS9" i="2"/>
  <c r="BR9" i="2"/>
  <c r="BQ9" i="2"/>
  <c r="BP9" i="2"/>
  <c r="BO9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J9" i="2"/>
  <c r="AI9" i="2"/>
  <c r="AG9" i="2"/>
  <c r="AF9" i="2"/>
  <c r="AE9" i="2"/>
  <c r="AD9" i="2"/>
  <c r="U9" i="2"/>
  <c r="T9" i="2"/>
  <c r="S9" i="2"/>
  <c r="R9" i="2"/>
  <c r="P9" i="2"/>
  <c r="O9" i="2"/>
  <c r="N9" i="2"/>
  <c r="M9" i="2"/>
  <c r="K9" i="2"/>
  <c r="J9" i="2"/>
  <c r="I9" i="2"/>
  <c r="D9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AH11" i="2" s="1"/>
  <c r="CQ11" i="2"/>
  <c r="CP11" i="2"/>
  <c r="CO11" i="2"/>
  <c r="CN11" i="2"/>
  <c r="CM11" i="2"/>
  <c r="CL11" i="2"/>
  <c r="CK11" i="2"/>
  <c r="CJ11" i="2"/>
  <c r="CI11" i="2"/>
  <c r="CH11" i="2"/>
  <c r="CG11" i="2"/>
  <c r="CF11" i="2"/>
  <c r="CE11" i="2"/>
  <c r="CD11" i="2"/>
  <c r="CC11" i="2"/>
  <c r="CB11" i="2"/>
  <c r="CA11" i="2"/>
  <c r="BZ11" i="2"/>
  <c r="BY11" i="2"/>
  <c r="BX11" i="2"/>
  <c r="BW11" i="2"/>
  <c r="BV11" i="2"/>
  <c r="BU11" i="2"/>
  <c r="BT11" i="2"/>
  <c r="BS11" i="2"/>
  <c r="BR11" i="2"/>
  <c r="BQ11" i="2"/>
  <c r="BP11" i="2"/>
  <c r="BO11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P11" i="2"/>
  <c r="AO11" i="2"/>
  <c r="AN11" i="2"/>
  <c r="AM11" i="2"/>
  <c r="AK11" i="2"/>
  <c r="AJ11" i="2"/>
  <c r="AI11" i="2"/>
  <c r="AG11" i="2"/>
  <c r="AF11" i="2"/>
  <c r="AE11" i="2"/>
  <c r="AD11" i="2"/>
  <c r="AB11" i="2"/>
  <c r="AA11" i="2"/>
  <c r="X11" i="2"/>
  <c r="W11" i="2"/>
  <c r="V11" i="2"/>
  <c r="U11" i="2"/>
  <c r="T11" i="2"/>
  <c r="S11" i="2"/>
  <c r="R11" i="2"/>
  <c r="P11" i="2"/>
  <c r="O11" i="2"/>
  <c r="N11" i="2"/>
  <c r="M11" i="2"/>
  <c r="K11" i="2"/>
  <c r="J11" i="2"/>
  <c r="I11" i="2"/>
  <c r="D11" i="2"/>
  <c r="DF8" i="2"/>
  <c r="DE8" i="2"/>
  <c r="DD8" i="2"/>
  <c r="DC8" i="2"/>
  <c r="DB8" i="2"/>
  <c r="DA8" i="2"/>
  <c r="CZ8" i="2"/>
  <c r="CY8" i="2"/>
  <c r="CX8" i="2"/>
  <c r="CW8" i="2"/>
  <c r="CV8" i="2"/>
  <c r="CU8" i="2"/>
  <c r="CT8" i="2"/>
  <c r="CS8" i="2"/>
  <c r="CR8" i="2"/>
  <c r="AH8" i="2" s="1"/>
  <c r="CQ8" i="2"/>
  <c r="CP8" i="2"/>
  <c r="CO8" i="2"/>
  <c r="CN8" i="2"/>
  <c r="CM8" i="2"/>
  <c r="CL8" i="2"/>
  <c r="CK8" i="2"/>
  <c r="CJ8" i="2"/>
  <c r="CI8" i="2"/>
  <c r="CH8" i="2"/>
  <c r="CG8" i="2"/>
  <c r="CF8" i="2"/>
  <c r="CE8" i="2"/>
  <c r="CD8" i="2"/>
  <c r="CC8" i="2"/>
  <c r="CB8" i="2"/>
  <c r="CA8" i="2"/>
  <c r="BZ8" i="2"/>
  <c r="BY8" i="2"/>
  <c r="BX8" i="2"/>
  <c r="BW8" i="2"/>
  <c r="BV8" i="2"/>
  <c r="BU8" i="2"/>
  <c r="BT8" i="2"/>
  <c r="BS8" i="2"/>
  <c r="BR8" i="2"/>
  <c r="BQ8" i="2"/>
  <c r="BP8" i="2"/>
  <c r="BO8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O8" i="2"/>
  <c r="AN8" i="2"/>
  <c r="AK8" i="2"/>
  <c r="AJ8" i="2"/>
  <c r="AI8" i="2"/>
  <c r="AG8" i="2"/>
  <c r="AF8" i="2"/>
  <c r="AE8" i="2"/>
  <c r="AD8" i="2"/>
  <c r="AB8" i="2"/>
  <c r="X8" i="2"/>
  <c r="W8" i="2"/>
  <c r="V8" i="2"/>
  <c r="U8" i="2"/>
  <c r="T8" i="2"/>
  <c r="S8" i="2"/>
  <c r="R8" i="2"/>
  <c r="P8" i="2"/>
  <c r="O8" i="2"/>
  <c r="N8" i="2"/>
  <c r="M8" i="2"/>
  <c r="K8" i="2"/>
  <c r="J8" i="2"/>
  <c r="I8" i="2"/>
  <c r="D8" i="2"/>
  <c r="DF7" i="2"/>
  <c r="DE7" i="2"/>
  <c r="DD7" i="2"/>
  <c r="DC7" i="2"/>
  <c r="DB7" i="2"/>
  <c r="DA7" i="2"/>
  <c r="CZ7" i="2"/>
  <c r="CY7" i="2"/>
  <c r="CX7" i="2"/>
  <c r="CW7" i="2"/>
  <c r="CV7" i="2"/>
  <c r="CU7" i="2"/>
  <c r="CT7" i="2"/>
  <c r="CS7" i="2"/>
  <c r="CR7" i="2"/>
  <c r="AH7" i="2" s="1"/>
  <c r="CQ7" i="2"/>
  <c r="CP7" i="2"/>
  <c r="CO7" i="2"/>
  <c r="CN7" i="2"/>
  <c r="CM7" i="2"/>
  <c r="CL7" i="2"/>
  <c r="CK7" i="2"/>
  <c r="CJ7" i="2"/>
  <c r="CI7" i="2"/>
  <c r="CH7" i="2"/>
  <c r="CG7" i="2"/>
  <c r="CF7" i="2"/>
  <c r="CE7" i="2"/>
  <c r="CD7" i="2"/>
  <c r="CC7" i="2"/>
  <c r="CB7" i="2"/>
  <c r="CA7" i="2"/>
  <c r="BZ7" i="2"/>
  <c r="BY7" i="2"/>
  <c r="BX7" i="2"/>
  <c r="BW7" i="2"/>
  <c r="BV7" i="2"/>
  <c r="BU7" i="2"/>
  <c r="BT7" i="2"/>
  <c r="BS7" i="2"/>
  <c r="BR7" i="2"/>
  <c r="BQ7" i="2"/>
  <c r="BP7" i="2"/>
  <c r="BO7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N7" i="2"/>
  <c r="AJ7" i="2"/>
  <c r="AI7" i="2"/>
  <c r="AG7" i="2"/>
  <c r="AF7" i="2"/>
  <c r="AE7" i="2"/>
  <c r="AD7" i="2"/>
  <c r="AB7" i="2"/>
  <c r="X7" i="2"/>
  <c r="W7" i="2"/>
  <c r="V7" i="2"/>
  <c r="U7" i="2"/>
  <c r="T7" i="2"/>
  <c r="S7" i="2"/>
  <c r="R7" i="2"/>
  <c r="P7" i="2"/>
  <c r="O7" i="2"/>
  <c r="N7" i="2"/>
  <c r="M7" i="2"/>
  <c r="K7" i="2"/>
  <c r="J7" i="2"/>
  <c r="I7" i="2"/>
  <c r="D7" i="2"/>
  <c r="DF6" i="2"/>
  <c r="DE6" i="2"/>
  <c r="DD6" i="2"/>
  <c r="DC6" i="2"/>
  <c r="DB6" i="2"/>
  <c r="DA6" i="2"/>
  <c r="CZ6" i="2"/>
  <c r="CY6" i="2"/>
  <c r="CX6" i="2"/>
  <c r="CW6" i="2"/>
  <c r="CV6" i="2"/>
  <c r="CU6" i="2"/>
  <c r="CT6" i="2"/>
  <c r="CS6" i="2"/>
  <c r="CR6" i="2"/>
  <c r="AH6" i="2" s="1"/>
  <c r="CQ6" i="2"/>
  <c r="CP6" i="2"/>
  <c r="CO6" i="2"/>
  <c r="CN6" i="2"/>
  <c r="CM6" i="2"/>
  <c r="CL6" i="2"/>
  <c r="CK6" i="2"/>
  <c r="CJ6" i="2"/>
  <c r="CI6" i="2"/>
  <c r="CH6" i="2"/>
  <c r="CG6" i="2"/>
  <c r="CF6" i="2"/>
  <c r="CE6" i="2"/>
  <c r="CD6" i="2"/>
  <c r="CC6" i="2"/>
  <c r="CB6" i="2"/>
  <c r="CA6" i="2"/>
  <c r="BZ6" i="2"/>
  <c r="BY6" i="2"/>
  <c r="BX6" i="2"/>
  <c r="BW6" i="2"/>
  <c r="BV6" i="2"/>
  <c r="BU6" i="2"/>
  <c r="BT6" i="2"/>
  <c r="BS6" i="2"/>
  <c r="BR6" i="2"/>
  <c r="BQ6" i="2"/>
  <c r="BP6" i="2"/>
  <c r="BO6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O6" i="2"/>
  <c r="AN6" i="2"/>
  <c r="AJ6" i="2"/>
  <c r="AI6" i="2"/>
  <c r="AG6" i="2"/>
  <c r="AF6" i="2"/>
  <c r="AE6" i="2"/>
  <c r="AD6" i="2"/>
  <c r="AB6" i="2"/>
  <c r="X6" i="2"/>
  <c r="W6" i="2"/>
  <c r="V6" i="2"/>
  <c r="U6" i="2"/>
  <c r="T6" i="2"/>
  <c r="S6" i="2"/>
  <c r="R6" i="2"/>
  <c r="P6" i="2"/>
  <c r="O6" i="2"/>
  <c r="N6" i="2"/>
  <c r="M6" i="2"/>
  <c r="K6" i="2"/>
  <c r="J6" i="2"/>
  <c r="I6" i="2"/>
  <c r="D6" i="2"/>
  <c r="DF5" i="2"/>
  <c r="DE5" i="2"/>
  <c r="DD5" i="2"/>
  <c r="DC5" i="2"/>
  <c r="DB5" i="2"/>
  <c r="DA5" i="2"/>
  <c r="CZ5" i="2"/>
  <c r="CY5" i="2"/>
  <c r="CX5" i="2"/>
  <c r="CW5" i="2"/>
  <c r="CV5" i="2"/>
  <c r="CU5" i="2"/>
  <c r="CT5" i="2"/>
  <c r="CS5" i="2"/>
  <c r="CR5" i="2"/>
  <c r="AH5" i="2" s="1"/>
  <c r="CQ5" i="2"/>
  <c r="CP5" i="2"/>
  <c r="CO5" i="2"/>
  <c r="CN5" i="2"/>
  <c r="CM5" i="2"/>
  <c r="CL5" i="2"/>
  <c r="CK5" i="2"/>
  <c r="CJ5" i="2"/>
  <c r="CI5" i="2"/>
  <c r="CH5" i="2"/>
  <c r="CG5" i="2"/>
  <c r="CF5" i="2"/>
  <c r="CE5" i="2"/>
  <c r="CD5" i="2"/>
  <c r="CC5" i="2"/>
  <c r="CB5" i="2"/>
  <c r="CA5" i="2"/>
  <c r="BZ5" i="2"/>
  <c r="BY5" i="2"/>
  <c r="BX5" i="2"/>
  <c r="BW5" i="2"/>
  <c r="BV5" i="2"/>
  <c r="BU5" i="2"/>
  <c r="BT5" i="2"/>
  <c r="BS5" i="2"/>
  <c r="BR5" i="2"/>
  <c r="BQ5" i="2"/>
  <c r="BP5" i="2"/>
  <c r="BO5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P5" i="2"/>
  <c r="AO5" i="2"/>
  <c r="AJ5" i="2"/>
  <c r="AI5" i="2"/>
  <c r="AG5" i="2"/>
  <c r="AF5" i="2"/>
  <c r="AE5" i="2"/>
  <c r="AD5" i="2"/>
  <c r="AB5" i="2"/>
  <c r="AA5" i="2"/>
  <c r="X5" i="2"/>
  <c r="W5" i="2"/>
  <c r="V5" i="2"/>
  <c r="U5" i="2"/>
  <c r="T5" i="2"/>
  <c r="S5" i="2"/>
  <c r="R5" i="2"/>
  <c r="P5" i="2"/>
  <c r="O5" i="2"/>
  <c r="N5" i="2"/>
  <c r="M5" i="2"/>
  <c r="K5" i="2"/>
  <c r="J5" i="2"/>
  <c r="I5" i="2"/>
  <c r="D5" i="2"/>
  <c r="DF4" i="2"/>
  <c r="DE4" i="2"/>
  <c r="DD4" i="2"/>
  <c r="DC4" i="2"/>
  <c r="DB4" i="2"/>
  <c r="DA4" i="2"/>
  <c r="CZ4" i="2"/>
  <c r="CY4" i="2"/>
  <c r="CX4" i="2"/>
  <c r="CW4" i="2"/>
  <c r="CV4" i="2"/>
  <c r="CU4" i="2"/>
  <c r="CT4" i="2"/>
  <c r="CS4" i="2"/>
  <c r="CR4" i="2"/>
  <c r="AH4" i="2" s="1"/>
  <c r="CQ4" i="2"/>
  <c r="CP4" i="2"/>
  <c r="CO4" i="2"/>
  <c r="CN4" i="2"/>
  <c r="CM4" i="2"/>
  <c r="CL4" i="2"/>
  <c r="CK4" i="2"/>
  <c r="CJ4" i="2"/>
  <c r="CI4" i="2"/>
  <c r="CH4" i="2"/>
  <c r="CG4" i="2"/>
  <c r="CF4" i="2"/>
  <c r="CE4" i="2"/>
  <c r="CD4" i="2"/>
  <c r="CC4" i="2"/>
  <c r="CB4" i="2"/>
  <c r="CA4" i="2"/>
  <c r="BZ4" i="2"/>
  <c r="BY4" i="2"/>
  <c r="BX4" i="2"/>
  <c r="BW4" i="2"/>
  <c r="BV4" i="2"/>
  <c r="BU4" i="2"/>
  <c r="BT4" i="2"/>
  <c r="BS4" i="2"/>
  <c r="BR4" i="2"/>
  <c r="BQ4" i="2"/>
  <c r="BP4" i="2"/>
  <c r="BO4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O4" i="2"/>
  <c r="AN4" i="2"/>
  <c r="AJ4" i="2"/>
  <c r="AI4" i="2"/>
  <c r="AG4" i="2"/>
  <c r="AF4" i="2"/>
  <c r="AE4" i="2"/>
  <c r="AD4" i="2"/>
  <c r="AB4" i="2"/>
  <c r="Z4" i="2"/>
  <c r="Y4" i="2"/>
  <c r="X4" i="2"/>
  <c r="W4" i="2"/>
  <c r="V4" i="2"/>
  <c r="U4" i="2"/>
  <c r="T4" i="2"/>
  <c r="S4" i="2"/>
  <c r="R4" i="2"/>
  <c r="P4" i="2"/>
  <c r="O4" i="2"/>
  <c r="N4" i="2"/>
  <c r="M4" i="2"/>
  <c r="K4" i="2"/>
  <c r="J4" i="2"/>
  <c r="I4" i="2"/>
  <c r="D4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AH3" i="2" s="1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M3" i="2"/>
  <c r="AK3" i="2"/>
  <c r="AJ3" i="2"/>
  <c r="AI3" i="2"/>
  <c r="AG3" i="2"/>
  <c r="AF3" i="2"/>
  <c r="AE3" i="2"/>
  <c r="AD3" i="2"/>
  <c r="AC3" i="2"/>
  <c r="AB3" i="2"/>
  <c r="Y3" i="2"/>
  <c r="X3" i="2"/>
  <c r="W3" i="2"/>
  <c r="V3" i="2"/>
  <c r="U3" i="2"/>
  <c r="T3" i="2"/>
  <c r="S3" i="2"/>
  <c r="R3" i="2"/>
  <c r="P3" i="2"/>
  <c r="O3" i="2"/>
  <c r="N3" i="2"/>
  <c r="M3" i="2"/>
  <c r="K3" i="2"/>
  <c r="J3" i="2"/>
  <c r="I3" i="2"/>
  <c r="D3" i="2"/>
  <c r="AB88" i="18" l="1"/>
  <c r="AB131" i="18"/>
  <c r="AB18" i="18"/>
  <c r="AB145" i="18"/>
  <c r="AB68" i="18"/>
  <c r="AB151" i="18"/>
  <c r="AB122" i="18"/>
  <c r="AB94" i="18"/>
  <c r="AB95" i="18"/>
  <c r="AB119" i="18"/>
  <c r="AB154" i="18"/>
  <c r="AB35" i="18"/>
  <c r="AB6" i="18"/>
  <c r="AB155" i="18"/>
  <c r="AB2" i="4"/>
  <c r="AC2" i="4"/>
  <c r="AM21" i="4" s="1"/>
  <c r="L2" i="4"/>
  <c r="AP69" i="4" s="1"/>
  <c r="AB58" i="18"/>
  <c r="V2" i="4"/>
  <c r="AG81" i="4" s="1"/>
  <c r="AB98" i="18"/>
  <c r="AB75" i="18"/>
  <c r="W86" i="2"/>
  <c r="U163" i="2"/>
  <c r="Y76" i="2"/>
  <c r="X101" i="2"/>
  <c r="T120" i="2"/>
  <c r="AP131" i="2"/>
  <c r="T131" i="2"/>
  <c r="AP101" i="2"/>
  <c r="U131" i="2"/>
  <c r="T108" i="2"/>
  <c r="AM199" i="2"/>
  <c r="U101" i="2"/>
  <c r="W131" i="2"/>
  <c r="W101" i="2"/>
  <c r="W76" i="2"/>
  <c r="Y86" i="2"/>
  <c r="AR121" i="2"/>
  <c r="AO199" i="2"/>
  <c r="N108" i="2"/>
  <c r="AN163" i="2"/>
  <c r="V163" i="2"/>
  <c r="AR162" i="2"/>
  <c r="V199" i="2"/>
  <c r="V65" i="2"/>
  <c r="W65" i="2"/>
  <c r="V120" i="2"/>
  <c r="AN199" i="2"/>
  <c r="T162" i="2"/>
  <c r="V31" i="2"/>
  <c r="BU24" i="2"/>
  <c r="U104" i="2"/>
  <c r="AF104" i="2"/>
  <c r="Y120" i="2"/>
  <c r="AA76" i="2"/>
  <c r="AH104" i="2"/>
  <c r="T86" i="2"/>
  <c r="Y62" i="2"/>
  <c r="T104" i="2"/>
  <c r="AC135" i="2"/>
  <c r="AN99" i="2"/>
  <c r="AC41" i="2"/>
  <c r="W104" i="2"/>
  <c r="AD104" i="2"/>
  <c r="L104" i="2"/>
  <c r="AG104" i="2"/>
  <c r="AC104" i="2"/>
  <c r="AE104" i="2"/>
  <c r="AP104" i="2"/>
  <c r="AB104" i="2"/>
  <c r="AI104" i="2"/>
  <c r="V104" i="2"/>
  <c r="AR104" i="2"/>
  <c r="X104" i="2"/>
  <c r="N104" i="2"/>
  <c r="AC21" i="2"/>
  <c r="AC128" i="2"/>
  <c r="T121" i="2"/>
  <c r="AI86" i="2"/>
  <c r="AP86" i="2"/>
  <c r="AC86" i="2"/>
  <c r="U86" i="2"/>
  <c r="X62" i="2"/>
  <c r="V62" i="2"/>
  <c r="AR62" i="2"/>
  <c r="AB62" i="2"/>
  <c r="AD108" i="2"/>
  <c r="V108" i="2"/>
  <c r="AP162" i="2"/>
  <c r="AA53" i="2"/>
  <c r="AP108" i="2"/>
  <c r="L162" i="2"/>
  <c r="AH162" i="2"/>
  <c r="AO213" i="2"/>
  <c r="W62" i="2"/>
  <c r="L108" i="2"/>
  <c r="AG131" i="2"/>
  <c r="AE108" i="2"/>
  <c r="AG162" i="2"/>
  <c r="N131" i="2"/>
  <c r="AH131" i="2"/>
  <c r="AJ76" i="2"/>
  <c r="AC162" i="2"/>
  <c r="AF108" i="2"/>
  <c r="U162" i="2"/>
  <c r="AE162" i="2"/>
  <c r="U108" i="2"/>
  <c r="AR108" i="2"/>
  <c r="AG108" i="2"/>
  <c r="N162" i="2"/>
  <c r="V131" i="2"/>
  <c r="AR131" i="2"/>
  <c r="X162" i="2"/>
  <c r="AB162" i="2"/>
  <c r="AI162" i="2"/>
  <c r="AH108" i="2"/>
  <c r="AF162" i="2"/>
  <c r="X131" i="2"/>
  <c r="AM213" i="2"/>
  <c r="W108" i="2"/>
  <c r="V162" i="2"/>
  <c r="W162" i="2"/>
  <c r="AC141" i="2"/>
  <c r="AD62" i="2"/>
  <c r="AH121" i="2"/>
  <c r="U24" i="2"/>
  <c r="AF62" i="2"/>
  <c r="AG62" i="2"/>
  <c r="AM76" i="2"/>
  <c r="N62" i="2"/>
  <c r="AH65" i="2"/>
  <c r="AE121" i="2"/>
  <c r="AG121" i="2"/>
  <c r="AN108" i="2"/>
  <c r="U121" i="2"/>
  <c r="AP24" i="2"/>
  <c r="AF24" i="2"/>
  <c r="N121" i="2"/>
  <c r="AF121" i="2"/>
  <c r="N24" i="2"/>
  <c r="W121" i="2"/>
  <c r="AE101" i="2"/>
  <c r="AN53" i="2"/>
  <c r="AN76" i="2"/>
  <c r="T62" i="2"/>
  <c r="AO76" i="2"/>
  <c r="L24" i="2"/>
  <c r="T31" i="2"/>
  <c r="X121" i="2"/>
  <c r="AN120" i="2"/>
  <c r="N101" i="2"/>
  <c r="AG101" i="2"/>
  <c r="AN33" i="2"/>
  <c r="AH24" i="2"/>
  <c r="L121" i="2"/>
  <c r="AR24" i="2"/>
  <c r="V101" i="2"/>
  <c r="AE24" i="2"/>
  <c r="T24" i="2"/>
  <c r="W24" i="2"/>
  <c r="L101" i="2"/>
  <c r="AP121" i="2"/>
  <c r="AG24" i="2"/>
  <c r="T65" i="2"/>
  <c r="AH101" i="2"/>
  <c r="X24" i="2"/>
  <c r="AR101" i="2"/>
  <c r="T101" i="2"/>
  <c r="V121" i="2"/>
  <c r="L62" i="2"/>
  <c r="AJ163" i="2"/>
  <c r="AB131" i="2"/>
  <c r="AO53" i="2"/>
  <c r="AJ33" i="2"/>
  <c r="AJ120" i="2"/>
  <c r="AJ213" i="2"/>
  <c r="AC131" i="2"/>
  <c r="Y53" i="2"/>
  <c r="Y213" i="2"/>
  <c r="AH62" i="2"/>
  <c r="L131" i="2"/>
  <c r="AJ101" i="2"/>
  <c r="AI62" i="2"/>
  <c r="AO131" i="2"/>
  <c r="AD131" i="2"/>
  <c r="Y33" i="2"/>
  <c r="AJ53" i="2"/>
  <c r="AA199" i="2"/>
  <c r="Y199" i="2"/>
  <c r="AJ121" i="2"/>
  <c r="AI131" i="2"/>
  <c r="AN86" i="2"/>
  <c r="AC62" i="2"/>
  <c r="Y163" i="2"/>
  <c r="AE65" i="2"/>
  <c r="AN31" i="2"/>
  <c r="AC31" i="2"/>
  <c r="AJ108" i="2"/>
  <c r="AI65" i="2"/>
  <c r="AJ199" i="2"/>
  <c r="AA213" i="2"/>
  <c r="AO33" i="2"/>
  <c r="AM53" i="2"/>
  <c r="AE62" i="2"/>
  <c r="AJ24" i="2"/>
  <c r="AI31" i="2"/>
  <c r="AN65" i="2"/>
  <c r="AC65" i="2"/>
  <c r="L65" i="2"/>
  <c r="AO120" i="2"/>
  <c r="AD120" i="2"/>
  <c r="AM120" i="2"/>
  <c r="AB120" i="2"/>
  <c r="AO86" i="2"/>
  <c r="AD86" i="2"/>
  <c r="AM86" i="2"/>
  <c r="AB86" i="2"/>
  <c r="AA33" i="2"/>
  <c r="AO31" i="2"/>
  <c r="AD31" i="2"/>
  <c r="AM31" i="2"/>
  <c r="AB31" i="2"/>
  <c r="AC110" i="2"/>
  <c r="AC93" i="2"/>
  <c r="AC214" i="2"/>
  <c r="L52" i="18"/>
  <c r="AO82" i="18"/>
  <c r="AP98" i="2"/>
  <c r="W130" i="18"/>
  <c r="AJ35" i="2"/>
  <c r="AG155" i="2"/>
  <c r="S142" i="18"/>
  <c r="AK10" i="2"/>
  <c r="AJ25" i="2"/>
  <c r="T97" i="2"/>
  <c r="T113" i="2"/>
  <c r="AI155" i="2"/>
  <c r="AC159" i="2"/>
  <c r="L35" i="2"/>
  <c r="AA52" i="18"/>
  <c r="AF97" i="2"/>
  <c r="AD159" i="2"/>
  <c r="AB52" i="18"/>
  <c r="AE72" i="18"/>
  <c r="AM130" i="18"/>
  <c r="AB184" i="2"/>
  <c r="V35" i="2"/>
  <c r="AG97" i="2"/>
  <c r="AB98" i="2"/>
  <c r="X154" i="2"/>
  <c r="U155" i="2"/>
  <c r="AR155" i="2"/>
  <c r="S47" i="18"/>
  <c r="AJ189" i="2"/>
  <c r="AK187" i="2"/>
  <c r="C7" i="3"/>
  <c r="J11" i="3"/>
  <c r="F9" i="3"/>
  <c r="G9" i="3" s="1" a="1"/>
  <c r="G9" i="3" s="1"/>
  <c r="J8" i="3"/>
  <c r="C10" i="3"/>
  <c r="J6" i="3"/>
  <c r="M8" i="3"/>
  <c r="N8" i="3" s="1" a="1"/>
  <c r="N8" i="3" s="1"/>
  <c r="C6" i="3"/>
  <c r="J10" i="3"/>
  <c r="J9" i="3"/>
  <c r="C11" i="3"/>
  <c r="C9" i="3"/>
  <c r="C8" i="3"/>
  <c r="J7" i="3"/>
  <c r="AR87" i="2"/>
  <c r="AI97" i="2"/>
  <c r="AD154" i="2"/>
  <c r="V155" i="2"/>
  <c r="AA22" i="18"/>
  <c r="T184" i="2"/>
  <c r="W9" i="2"/>
  <c r="T25" i="2"/>
  <c r="AJ97" i="2"/>
  <c r="AN98" i="2"/>
  <c r="AE140" i="2"/>
  <c r="W155" i="2"/>
  <c r="AG159" i="2"/>
  <c r="AN72" i="18"/>
  <c r="AO192" i="2"/>
  <c r="AB22" i="18"/>
  <c r="AB71" i="18"/>
  <c r="AI81" i="18"/>
  <c r="AE142" i="18"/>
  <c r="AD192" i="2"/>
  <c r="AB130" i="18"/>
  <c r="AJ10" i="2"/>
  <c r="AB159" i="2"/>
  <c r="AD72" i="18"/>
  <c r="AR9" i="2"/>
  <c r="V113" i="2"/>
  <c r="AE159" i="2"/>
  <c r="T11" i="18"/>
  <c r="T22" i="18"/>
  <c r="V9" i="2"/>
  <c r="AC98" i="2"/>
  <c r="T47" i="18"/>
  <c r="AB9" i="2"/>
  <c r="T10" i="2"/>
  <c r="AK97" i="2"/>
  <c r="V138" i="2"/>
  <c r="AO72" i="18"/>
  <c r="AC11" i="18"/>
  <c r="U52" i="18"/>
  <c r="AC71" i="18"/>
  <c r="AJ81" i="18"/>
  <c r="S93" i="18"/>
  <c r="AC189" i="2"/>
  <c r="AA130" i="18"/>
  <c r="AI10" i="2"/>
  <c r="U35" i="2"/>
  <c r="AR96" i="2"/>
  <c r="T114" i="2"/>
  <c r="AF159" i="2"/>
  <c r="AO187" i="2"/>
  <c r="AN192" i="2"/>
  <c r="AA71" i="18"/>
  <c r="N130" i="18"/>
  <c r="AJ202" i="2"/>
  <c r="AJ187" i="2"/>
  <c r="AC9" i="2"/>
  <c r="V25" i="2"/>
  <c r="AF113" i="2"/>
  <c r="AF114" i="2"/>
  <c r="AR140" i="2"/>
  <c r="AB155" i="2"/>
  <c r="N175" i="2"/>
  <c r="AG175" i="2"/>
  <c r="AQ47" i="18"/>
  <c r="AO130" i="18"/>
  <c r="AB189" i="2"/>
  <c r="AC197" i="2"/>
  <c r="AC112" i="2"/>
  <c r="AC133" i="2"/>
  <c r="AC22" i="2"/>
  <c r="AC83" i="2"/>
  <c r="AC173" i="2"/>
  <c r="L81" i="18"/>
  <c r="L83" i="18"/>
  <c r="AI114" i="2"/>
  <c r="AH93" i="18"/>
  <c r="W111" i="18"/>
  <c r="X138" i="2"/>
  <c r="AF113" i="18"/>
  <c r="AG140" i="2"/>
  <c r="AA125" i="18"/>
  <c r="AB154" i="2"/>
  <c r="T93" i="18"/>
  <c r="AJ114" i="2"/>
  <c r="AI93" i="18"/>
  <c r="AA138" i="2"/>
  <c r="Z111" i="18"/>
  <c r="N113" i="18"/>
  <c r="N140" i="2"/>
  <c r="AI140" i="2"/>
  <c r="AH113" i="18"/>
  <c r="AF98" i="2"/>
  <c r="AE82" i="18"/>
  <c r="U93" i="18"/>
  <c r="V114" i="2"/>
  <c r="AL93" i="18"/>
  <c r="AM114" i="2"/>
  <c r="AB138" i="2"/>
  <c r="AA111" i="18"/>
  <c r="U81" i="18"/>
  <c r="V97" i="2"/>
  <c r="AR97" i="2"/>
  <c r="AQ81" i="18"/>
  <c r="AG98" i="2"/>
  <c r="AF82" i="18"/>
  <c r="W114" i="2"/>
  <c r="V93" i="18"/>
  <c r="AR113" i="2"/>
  <c r="AQ83" i="18"/>
  <c r="AG96" i="2"/>
  <c r="AF72" i="18"/>
  <c r="W97" i="2"/>
  <c r="V81" i="18"/>
  <c r="N98" i="2"/>
  <c r="N82" i="18"/>
  <c r="AI98" i="2"/>
  <c r="AH82" i="18"/>
  <c r="AE55" i="2"/>
  <c r="AD52" i="18"/>
  <c r="AF71" i="18"/>
  <c r="AG87" i="2"/>
  <c r="X97" i="2"/>
  <c r="W81" i="18"/>
  <c r="AF55" i="2"/>
  <c r="AE52" i="18"/>
  <c r="AH71" i="18"/>
  <c r="AI87" i="2"/>
  <c r="X83" i="18"/>
  <c r="N72" i="18"/>
  <c r="N96" i="2"/>
  <c r="AI72" i="18"/>
  <c r="AD11" i="18"/>
  <c r="AE10" i="2"/>
  <c r="AA14" i="2"/>
  <c r="AF22" i="18"/>
  <c r="AG25" i="2"/>
  <c r="AG55" i="2"/>
  <c r="AF52" i="18"/>
  <c r="T87" i="2"/>
  <c r="S71" i="18"/>
  <c r="AJ87" i="2"/>
  <c r="AI71" i="18"/>
  <c r="X113" i="2"/>
  <c r="U114" i="2"/>
  <c r="AF11" i="18"/>
  <c r="AG10" i="2"/>
  <c r="AC14" i="2"/>
  <c r="AB13" i="18"/>
  <c r="AR154" i="2"/>
  <c r="AQ125" i="18"/>
  <c r="AP159" i="2"/>
  <c r="W113" i="2"/>
  <c r="AE11" i="18"/>
  <c r="AF10" i="2"/>
  <c r="AB14" i="2"/>
  <c r="AA13" i="18"/>
  <c r="N22" i="18"/>
  <c r="N25" i="2"/>
  <c r="AH22" i="18"/>
  <c r="AI25" i="2"/>
  <c r="AR35" i="2"/>
  <c r="W154" i="2"/>
  <c r="V125" i="18"/>
  <c r="W159" i="2"/>
  <c r="V130" i="18"/>
  <c r="U130" i="18"/>
  <c r="AR138" i="2"/>
  <c r="AQ111" i="18"/>
  <c r="AE113" i="18"/>
  <c r="AF140" i="2"/>
  <c r="N155" i="2"/>
  <c r="N126" i="18"/>
  <c r="V22" i="18"/>
  <c r="W25" i="2"/>
  <c r="AD97" i="2"/>
  <c r="AC81" i="18"/>
  <c r="W87" i="2"/>
  <c r="AC10" i="18"/>
  <c r="X202" i="2"/>
  <c r="AK192" i="2"/>
  <c r="AA142" i="18"/>
  <c r="AQ181" i="2"/>
  <c r="AK181" i="2"/>
  <c r="AQ13" i="18"/>
  <c r="AJ192" i="2"/>
  <c r="AB97" i="2"/>
  <c r="T55" i="2"/>
  <c r="S52" i="18"/>
  <c r="U72" i="18"/>
  <c r="V96" i="2"/>
  <c r="Z93" i="18"/>
  <c r="AA114" i="2"/>
  <c r="T72" i="18"/>
  <c r="AA81" i="18"/>
  <c r="AB81" i="18"/>
  <c r="W93" i="18"/>
  <c r="AA10" i="18"/>
  <c r="AN202" i="2"/>
  <c r="AB202" i="2"/>
  <c r="AB10" i="18"/>
  <c r="AI82" i="18"/>
  <c r="AC113" i="18"/>
  <c r="U154" i="2"/>
  <c r="T125" i="18"/>
  <c r="AC126" i="18"/>
  <c r="S130" i="18"/>
  <c r="T159" i="2"/>
  <c r="AJ159" i="2"/>
  <c r="AN142" i="18"/>
  <c r="AO175" i="2"/>
  <c r="AM10" i="18"/>
  <c r="AC111" i="18"/>
  <c r="V187" i="2"/>
  <c r="N11" i="18"/>
  <c r="N10" i="2"/>
  <c r="AP25" i="2"/>
  <c r="AO22" i="18"/>
  <c r="AM52" i="18"/>
  <c r="AB35" i="2"/>
  <c r="AA47" i="18"/>
  <c r="AI55" i="2"/>
  <c r="AH52" i="18"/>
  <c r="T71" i="18"/>
  <c r="U87" i="2"/>
  <c r="AM81" i="18"/>
  <c r="AN97" i="2"/>
  <c r="AM93" i="18"/>
  <c r="AN114" i="2"/>
  <c r="AC138" i="2"/>
  <c r="AI113" i="18"/>
  <c r="AJ140" i="2"/>
  <c r="S126" i="18"/>
  <c r="AJ155" i="2"/>
  <c r="W10" i="18"/>
  <c r="S113" i="18"/>
  <c r="AC154" i="2"/>
  <c r="X11" i="18"/>
  <c r="Y10" i="2"/>
  <c r="AQ10" i="2"/>
  <c r="AP11" i="18"/>
  <c r="AO55" i="2"/>
  <c r="AC35" i="2"/>
  <c r="N52" i="18"/>
  <c r="N55" i="2"/>
  <c r="AJ55" i="2"/>
  <c r="AI52" i="18"/>
  <c r="U71" i="18"/>
  <c r="V87" i="2"/>
  <c r="AN71" i="18"/>
  <c r="AO87" i="2"/>
  <c r="AC113" i="2"/>
  <c r="AB83" i="18"/>
  <c r="AN93" i="18"/>
  <c r="AO114" i="2"/>
  <c r="U140" i="2"/>
  <c r="S11" i="18"/>
  <c r="AB47" i="18"/>
  <c r="S72" i="18"/>
  <c r="T113" i="18"/>
  <c r="AD35" i="2"/>
  <c r="AC47" i="18"/>
  <c r="AQ11" i="18"/>
  <c r="AR10" i="2"/>
  <c r="AK202" i="2"/>
  <c r="T192" i="2"/>
  <c r="AE138" i="2"/>
  <c r="AC52" i="18"/>
  <c r="AD55" i="2"/>
  <c r="Z47" i="18"/>
  <c r="T81" i="18"/>
  <c r="U97" i="2"/>
  <c r="AE98" i="2"/>
  <c r="AD82" i="18"/>
  <c r="V111" i="18"/>
  <c r="W138" i="2"/>
  <c r="V154" i="2"/>
  <c r="U125" i="18"/>
  <c r="T130" i="18"/>
  <c r="U159" i="2"/>
  <c r="AO159" i="2"/>
  <c r="AN130" i="18"/>
  <c r="AP175" i="2"/>
  <c r="AO142" i="18"/>
  <c r="AN10" i="18"/>
  <c r="Z83" i="18"/>
  <c r="AE97" i="2"/>
  <c r="AD81" i="18"/>
  <c r="U175" i="2"/>
  <c r="X10" i="2"/>
  <c r="W96" i="2"/>
  <c r="V175" i="2"/>
  <c r="AA11" i="18"/>
  <c r="AB10" i="2"/>
  <c r="AC181" i="2"/>
  <c r="AO181" i="2"/>
  <c r="AM22" i="18"/>
  <c r="AI14" i="2"/>
  <c r="AJ184" i="2"/>
  <c r="AN87" i="2"/>
  <c r="AB11" i="18"/>
  <c r="AC10" i="2"/>
  <c r="AJ111" i="18"/>
  <c r="AP181" i="2"/>
  <c r="AD181" i="2"/>
  <c r="AN22" i="18"/>
  <c r="AP81" i="18"/>
  <c r="AA126" i="18"/>
  <c r="AA184" i="2"/>
  <c r="W22" i="18"/>
  <c r="X25" i="2"/>
  <c r="AD202" i="2"/>
  <c r="AI13" i="18"/>
  <c r="AN181" i="2"/>
  <c r="AB181" i="2"/>
  <c r="AO11" i="18"/>
  <c r="AP10" i="2"/>
  <c r="AC82" i="18"/>
  <c r="AD98" i="2"/>
  <c r="N93" i="18"/>
  <c r="N114" i="2"/>
  <c r="AC140" i="2"/>
  <c r="AI125" i="18"/>
  <c r="AB126" i="18"/>
  <c r="AP187" i="2"/>
  <c r="AD187" i="2"/>
  <c r="AD189" i="2"/>
  <c r="AA72" i="18"/>
  <c r="AA82" i="18"/>
  <c r="AI111" i="18"/>
  <c r="AK189" i="2"/>
  <c r="AC180" i="2"/>
  <c r="AC165" i="2"/>
  <c r="AC48" i="2"/>
  <c r="AC28" i="2"/>
  <c r="AC50" i="2"/>
  <c r="AC59" i="2"/>
  <c r="AC70" i="2"/>
  <c r="AC77" i="2"/>
  <c r="AC100" i="2"/>
  <c r="AC54" i="2"/>
  <c r="AC6" i="2"/>
  <c r="AC56" i="2"/>
  <c r="AC158" i="2"/>
  <c r="AC161" i="2"/>
  <c r="N13" i="19"/>
  <c r="Z13" i="18"/>
  <c r="AC19" i="2"/>
  <c r="AC43" i="2"/>
  <c r="AC64" i="2"/>
  <c r="AC178" i="2"/>
  <c r="AC15" i="2"/>
  <c r="AC69" i="2"/>
  <c r="AC91" i="2"/>
  <c r="AC195" i="2"/>
  <c r="AC60" i="2"/>
  <c r="AC45" i="2"/>
  <c r="AC20" i="2"/>
  <c r="AC36" i="2"/>
  <c r="AC40" i="2"/>
  <c r="AC174" i="2"/>
  <c r="AB12" i="18"/>
  <c r="AB46" i="18"/>
  <c r="AB51" i="18"/>
  <c r="AB5" i="18"/>
  <c r="AB38" i="18"/>
  <c r="AB44" i="18"/>
  <c r="AB49" i="18"/>
  <c r="AB36" i="18"/>
  <c r="AK38" i="4"/>
  <c r="AC132" i="2"/>
  <c r="AC143" i="2"/>
  <c r="AC17" i="2"/>
  <c r="AC88" i="2"/>
  <c r="AC105" i="2"/>
  <c r="AC137" i="2"/>
  <c r="AC13" i="2"/>
  <c r="AC102" i="2"/>
  <c r="AC146" i="2"/>
  <c r="AC79" i="2"/>
  <c r="AC118" i="2"/>
  <c r="AC182" i="2"/>
  <c r="AC150" i="2"/>
  <c r="AC204" i="2"/>
  <c r="AC124" i="2"/>
  <c r="AC90" i="2"/>
  <c r="AC198" i="2"/>
  <c r="AC130" i="2"/>
  <c r="AC7" i="2"/>
  <c r="AC8" i="2"/>
  <c r="AC29" i="2"/>
  <c r="AC89" i="2"/>
  <c r="AC152" i="2"/>
  <c r="AC168" i="2"/>
  <c r="AC185" i="2"/>
  <c r="AC16" i="2"/>
  <c r="AC4" i="2"/>
  <c r="AC85" i="2"/>
  <c r="AC99" i="2"/>
  <c r="AC42" i="2"/>
  <c r="AC122" i="2"/>
  <c r="AC5" i="2"/>
  <c r="AC23" i="2"/>
  <c r="AC27" i="2"/>
  <c r="AC38" i="2"/>
  <c r="AC57" i="2"/>
  <c r="AC84" i="2"/>
  <c r="AC106" i="2"/>
  <c r="AC134" i="2"/>
  <c r="AC145" i="2"/>
  <c r="AC148" i="2"/>
  <c r="AC149" i="2"/>
  <c r="AC183" i="2"/>
  <c r="AC194" i="2"/>
  <c r="AC171" i="2"/>
  <c r="AC39" i="2"/>
  <c r="AC11" i="2"/>
  <c r="AC68" i="2"/>
  <c r="AC71" i="2"/>
  <c r="AC95" i="2"/>
  <c r="AC179" i="2"/>
  <c r="AC26" i="2"/>
  <c r="AC37" i="2"/>
  <c r="AC46" i="2"/>
  <c r="AC52" i="2"/>
  <c r="AC58" i="2"/>
  <c r="AC66" i="2"/>
  <c r="AC94" i="2"/>
  <c r="AC109" i="2"/>
  <c r="AC212" i="2"/>
  <c r="AC115" i="2"/>
  <c r="AC157" i="2"/>
  <c r="AC44" i="2"/>
  <c r="AC123" i="2"/>
  <c r="AC107" i="2"/>
  <c r="AC139" i="2"/>
  <c r="AC207" i="2"/>
  <c r="AC147" i="2"/>
  <c r="AC196" i="2"/>
  <c r="AC73" i="2"/>
  <c r="AC32" i="2"/>
  <c r="AC51" i="2"/>
  <c r="AC74" i="2"/>
  <c r="AC81" i="2"/>
  <c r="AC116" i="2"/>
  <c r="AC129" i="2"/>
  <c r="AC167" i="2"/>
  <c r="AC188" i="2"/>
  <c r="L97" i="2"/>
  <c r="AB103" i="18"/>
  <c r="AB20" i="18"/>
  <c r="AB32" i="18"/>
  <c r="AB41" i="18"/>
  <c r="AB43" i="18"/>
  <c r="AB55" i="18"/>
  <c r="AB57" i="18"/>
  <c r="AB59" i="18"/>
  <c r="AB61" i="18"/>
  <c r="AB108" i="18"/>
  <c r="AB7" i="18"/>
  <c r="AB9" i="18"/>
  <c r="AB16" i="18"/>
  <c r="AB39" i="18"/>
  <c r="AB69" i="18"/>
  <c r="AB96" i="18"/>
  <c r="AB106" i="18"/>
  <c r="AB134" i="18"/>
  <c r="AB153" i="18"/>
  <c r="AB40" i="18"/>
  <c r="AB23" i="18"/>
  <c r="AB34" i="18"/>
  <c r="AB84" i="18"/>
  <c r="AB21" i="18"/>
  <c r="AB24" i="18"/>
  <c r="AB33" i="18"/>
  <c r="AB17" i="18"/>
  <c r="AB19" i="18"/>
  <c r="AB31" i="18"/>
  <c r="AB89" i="18"/>
  <c r="AB160" i="18"/>
  <c r="AB15" i="18"/>
  <c r="AB48" i="18"/>
  <c r="AB62" i="18"/>
  <c r="AB87" i="18"/>
  <c r="AB146" i="18"/>
  <c r="AB158" i="18"/>
  <c r="L158" i="2"/>
  <c r="L40" i="2"/>
  <c r="L180" i="2"/>
  <c r="L34" i="18"/>
  <c r="L75" i="2"/>
  <c r="L45" i="2"/>
  <c r="L77" i="2"/>
  <c r="L30" i="2"/>
  <c r="L57" i="2"/>
  <c r="L29" i="2"/>
  <c r="L7" i="2"/>
  <c r="L114" i="2"/>
  <c r="L38" i="2"/>
  <c r="L56" i="2"/>
  <c r="L48" i="18"/>
  <c r="L129" i="18"/>
  <c r="L112" i="18"/>
  <c r="L114" i="18"/>
  <c r="L27" i="18"/>
  <c r="L64" i="18"/>
  <c r="L128" i="18"/>
  <c r="L186" i="2"/>
  <c r="L49" i="18"/>
  <c r="L51" i="18"/>
  <c r="L68" i="18"/>
  <c r="L8" i="18"/>
  <c r="L63" i="18"/>
  <c r="L105" i="18"/>
  <c r="L179" i="2"/>
  <c r="L11" i="18"/>
  <c r="L95" i="18"/>
  <c r="L30" i="18"/>
  <c r="L32" i="18"/>
  <c r="L92" i="18"/>
  <c r="L99" i="18"/>
  <c r="L116" i="18"/>
  <c r="L135" i="18"/>
  <c r="L155" i="18"/>
  <c r="L57" i="18"/>
  <c r="L76" i="18"/>
  <c r="L146" i="18"/>
  <c r="L157" i="18"/>
  <c r="L91" i="2"/>
  <c r="L50" i="18"/>
  <c r="L87" i="18"/>
  <c r="L94" i="18"/>
  <c r="L55" i="2"/>
  <c r="L132" i="18"/>
  <c r="L141" i="18"/>
  <c r="L69" i="2"/>
  <c r="L33" i="18"/>
  <c r="L98" i="18"/>
  <c r="L104" i="18"/>
  <c r="L134" i="18"/>
  <c r="L154" i="18"/>
  <c r="L22" i="2"/>
  <c r="L12" i="18"/>
  <c r="L39" i="18"/>
  <c r="L45" i="18"/>
  <c r="L56" i="18"/>
  <c r="L136" i="18"/>
  <c r="L115" i="2"/>
  <c r="L134" i="2"/>
  <c r="L20" i="18"/>
  <c r="L26" i="18"/>
  <c r="L71" i="18"/>
  <c r="L82" i="18"/>
  <c r="L93" i="18"/>
  <c r="L108" i="18"/>
  <c r="L121" i="18"/>
  <c r="L145" i="18"/>
  <c r="L158" i="18"/>
  <c r="L160" i="18"/>
  <c r="L165" i="2"/>
  <c r="L140" i="2"/>
  <c r="L113" i="18"/>
  <c r="L109" i="18"/>
  <c r="L32" i="2"/>
  <c r="L28" i="18"/>
  <c r="L17" i="18"/>
  <c r="L162" i="18"/>
  <c r="L41" i="2"/>
  <c r="L35" i="18"/>
  <c r="L25" i="18"/>
  <c r="L143" i="18"/>
  <c r="L144" i="18"/>
  <c r="L148" i="18"/>
  <c r="L101" i="18"/>
  <c r="L123" i="18"/>
  <c r="L18" i="18"/>
  <c r="L21" i="18"/>
  <c r="L42" i="18"/>
  <c r="L120" i="18"/>
  <c r="L149" i="18"/>
  <c r="L43" i="18"/>
  <c r="L106" i="2"/>
  <c r="L130" i="18"/>
  <c r="L159" i="2"/>
  <c r="L6" i="18"/>
  <c r="L185" i="2"/>
  <c r="L5" i="18"/>
  <c r="L110" i="18"/>
  <c r="L19" i="18"/>
  <c r="L66" i="18"/>
  <c r="L153" i="18"/>
  <c r="L40" i="18"/>
  <c r="L159" i="18"/>
  <c r="L3" i="18"/>
  <c r="L172" i="2"/>
  <c r="L139" i="18"/>
  <c r="L89" i="2"/>
  <c r="L135" i="2"/>
  <c r="L15" i="18"/>
  <c r="L147" i="18"/>
  <c r="L86" i="18"/>
  <c r="L90" i="18"/>
  <c r="L46" i="18"/>
  <c r="L53" i="18"/>
  <c r="L122" i="18"/>
  <c r="L151" i="18"/>
  <c r="L23" i="18"/>
  <c r="L67" i="18"/>
  <c r="L102" i="18"/>
  <c r="L127" i="18"/>
  <c r="L9" i="2"/>
  <c r="L10" i="18"/>
  <c r="L72" i="18"/>
  <c r="L74" i="18"/>
  <c r="L58" i="18"/>
  <c r="L84" i="18"/>
  <c r="L89" i="18"/>
  <c r="L156" i="18"/>
  <c r="L119" i="18"/>
  <c r="L4" i="18"/>
  <c r="L73" i="18"/>
  <c r="L155" i="2"/>
  <c r="L126" i="18"/>
  <c r="L61" i="18"/>
  <c r="L65" i="18"/>
  <c r="L96" i="18"/>
  <c r="L54" i="18"/>
  <c r="L24" i="18"/>
  <c r="L80" i="18"/>
  <c r="L140" i="18"/>
  <c r="L124" i="2"/>
  <c r="L41" i="18"/>
  <c r="L48" i="2"/>
  <c r="L106" i="18"/>
  <c r="L79" i="18"/>
  <c r="L70" i="18"/>
  <c r="L42" i="2"/>
  <c r="L131" i="18"/>
  <c r="L29" i="18"/>
  <c r="L191" i="2"/>
  <c r="L152" i="18"/>
  <c r="L22" i="18"/>
  <c r="L38" i="18"/>
  <c r="L49" i="2"/>
  <c r="L14" i="18"/>
  <c r="L117" i="18"/>
  <c r="L133" i="18"/>
  <c r="L6" i="2"/>
  <c r="L75" i="18"/>
  <c r="L100" i="18"/>
  <c r="AB50" i="18"/>
  <c r="L62" i="18"/>
  <c r="L124" i="18"/>
  <c r="L85" i="18"/>
  <c r="L170" i="2"/>
  <c r="L137" i="18"/>
  <c r="L15" i="2"/>
  <c r="L9" i="18"/>
  <c r="L13" i="18"/>
  <c r="L37" i="18"/>
  <c r="L60" i="18"/>
  <c r="L77" i="18"/>
  <c r="L103" i="18"/>
  <c r="L128" i="2"/>
  <c r="L138" i="18"/>
  <c r="L78" i="18"/>
  <c r="L47" i="18"/>
  <c r="L97" i="18"/>
  <c r="L161" i="18"/>
  <c r="L118" i="18"/>
  <c r="L16" i="18"/>
  <c r="L59" i="18"/>
  <c r="L51" i="2"/>
  <c r="L133" i="2"/>
  <c r="L31" i="18"/>
  <c r="L84" i="2"/>
  <c r="L115" i="18"/>
  <c r="L142" i="2"/>
  <c r="L7" i="18"/>
  <c r="L55" i="18"/>
  <c r="L91" i="18"/>
  <c r="L125" i="18"/>
  <c r="L168" i="2"/>
  <c r="L183" i="2"/>
  <c r="L125" i="2"/>
  <c r="L112" i="2"/>
  <c r="L148" i="2"/>
  <c r="L157" i="2"/>
  <c r="L17" i="2"/>
  <c r="L68" i="2"/>
  <c r="L110" i="2"/>
  <c r="L204" i="2"/>
  <c r="L39" i="2"/>
  <c r="L171" i="2"/>
  <c r="L8" i="2"/>
  <c r="L130" i="2"/>
  <c r="L141" i="2"/>
  <c r="L177" i="2"/>
  <c r="L58" i="2"/>
  <c r="L66" i="2"/>
  <c r="L93" i="2"/>
  <c r="L119" i="2"/>
  <c r="L122" i="2"/>
  <c r="L164" i="2"/>
  <c r="L198" i="2"/>
  <c r="L214" i="2"/>
  <c r="L11" i="2"/>
  <c r="L72" i="2"/>
  <c r="L139" i="2"/>
  <c r="L196" i="2"/>
  <c r="L52" i="2"/>
  <c r="L107" i="2"/>
  <c r="L149" i="2"/>
  <c r="L71" i="2"/>
  <c r="L92" i="2"/>
  <c r="L105" i="2"/>
  <c r="L59" i="2"/>
  <c r="L60" i="2"/>
  <c r="L70" i="2"/>
  <c r="L90" i="2"/>
  <c r="L27" i="2"/>
  <c r="L44" i="2"/>
  <c r="L82" i="2"/>
  <c r="L83" i="2"/>
  <c r="L95" i="2"/>
  <c r="L132" i="2"/>
  <c r="L188" i="2"/>
  <c r="L207" i="2"/>
  <c r="L13" i="2"/>
  <c r="L20" i="2"/>
  <c r="L73" i="2"/>
  <c r="L81" i="2"/>
  <c r="L94" i="2"/>
  <c r="L99" i="2"/>
  <c r="L109" i="2"/>
  <c r="L143" i="2"/>
  <c r="L152" i="2"/>
  <c r="L169" i="2"/>
  <c r="L182" i="2"/>
  <c r="L28" i="2"/>
  <c r="L43" i="2"/>
  <c r="L88" i="2"/>
  <c r="L151" i="2"/>
  <c r="L156" i="2"/>
  <c r="L195" i="2"/>
  <c r="L205" i="2"/>
  <c r="L26" i="2"/>
  <c r="L64" i="2"/>
  <c r="L79" i="2"/>
  <c r="L96" i="2"/>
  <c r="L116" i="2"/>
  <c r="L118" i="2"/>
  <c r="L129" i="2"/>
  <c r="L173" i="2"/>
  <c r="L174" i="2"/>
  <c r="L194" i="2"/>
  <c r="L46" i="2"/>
  <c r="L5" i="2"/>
  <c r="L3" i="2"/>
  <c r="L16" i="2"/>
  <c r="L21" i="2"/>
  <c r="L4" i="2"/>
  <c r="L54" i="2"/>
  <c r="L123" i="2"/>
  <c r="L147" i="2"/>
  <c r="L74" i="2"/>
  <c r="L102" i="2"/>
  <c r="L137" i="2"/>
  <c r="L19" i="2"/>
  <c r="L23" i="2"/>
  <c r="L36" i="2"/>
  <c r="L150" i="2"/>
  <c r="L145" i="2"/>
  <c r="L85" i="2"/>
  <c r="L127" i="2"/>
  <c r="L167" i="2"/>
  <c r="L178" i="2"/>
  <c r="S85" i="4"/>
  <c r="Y129" i="2"/>
  <c r="AG121" i="4"/>
  <c r="AG95" i="4"/>
  <c r="AG24" i="4"/>
  <c r="AG22" i="4"/>
  <c r="AG91" i="4"/>
  <c r="AG90" i="4"/>
  <c r="AG19" i="4"/>
  <c r="AG10" i="4"/>
  <c r="AC92" i="2"/>
  <c r="AK79" i="4"/>
  <c r="AK117" i="4"/>
  <c r="AK91" i="4"/>
  <c r="AK87" i="4"/>
  <c r="AK121" i="4"/>
  <c r="AK115" i="4"/>
  <c r="AK56" i="4"/>
  <c r="AK107" i="4"/>
  <c r="AK90" i="4"/>
  <c r="AK89" i="4"/>
  <c r="AK75" i="4"/>
  <c r="AK41" i="4"/>
  <c r="AK128" i="4"/>
  <c r="AK110" i="4"/>
  <c r="AK123" i="4"/>
  <c r="AK81" i="4"/>
  <c r="AK74" i="4"/>
  <c r="AK70" i="4"/>
  <c r="AK111" i="4"/>
  <c r="AK99" i="4"/>
  <c r="AK62" i="4"/>
  <c r="AK57" i="4"/>
  <c r="AK47" i="4"/>
  <c r="AK86" i="4"/>
  <c r="AK67" i="4"/>
  <c r="AK58" i="4"/>
  <c r="AK85" i="4"/>
  <c r="AK37" i="4"/>
  <c r="AK104" i="4"/>
  <c r="AK114" i="4"/>
  <c r="AK94" i="4"/>
  <c r="AK103" i="4"/>
  <c r="AK73" i="4"/>
  <c r="AK40" i="4"/>
  <c r="AK126" i="4"/>
  <c r="AK80" i="4"/>
  <c r="AK53" i="4"/>
  <c r="AK116" i="4"/>
  <c r="AK17" i="4"/>
  <c r="AK14" i="4"/>
  <c r="AK65" i="4"/>
  <c r="AK61" i="4"/>
  <c r="AK51" i="4"/>
  <c r="AK33" i="4"/>
  <c r="AK21" i="4"/>
  <c r="AK105" i="4"/>
  <c r="AK44" i="4"/>
  <c r="AK9" i="4"/>
  <c r="AK34" i="4"/>
  <c r="AK52" i="4"/>
  <c r="AK59" i="4"/>
  <c r="AK23" i="4"/>
  <c r="AK16" i="4"/>
  <c r="AK93" i="4"/>
  <c r="AK45" i="4"/>
  <c r="AK39" i="4"/>
  <c r="AK20" i="4"/>
  <c r="AK6" i="4"/>
  <c r="AK54" i="4"/>
  <c r="AK31" i="4"/>
  <c r="AG43" i="4"/>
  <c r="AM71" i="4"/>
  <c r="AC205" i="2"/>
  <c r="AM16" i="4"/>
  <c r="AM24" i="4"/>
  <c r="AK25" i="4"/>
  <c r="AK32" i="4"/>
  <c r="AC177" i="2"/>
  <c r="AP9" i="4"/>
  <c r="AP11" i="4"/>
  <c r="AK30" i="4"/>
  <c r="AK11" i="4"/>
  <c r="AM76" i="4"/>
  <c r="AK8" i="4"/>
  <c r="AM9" i="4"/>
  <c r="AM10" i="4"/>
  <c r="AK26" i="4"/>
  <c r="AP59" i="4"/>
  <c r="AP67" i="4"/>
  <c r="AP95" i="4"/>
  <c r="AP82" i="4"/>
  <c r="AP117" i="4"/>
  <c r="AP99" i="4"/>
  <c r="AP48" i="4"/>
  <c r="AP18" i="4"/>
  <c r="AP16" i="4"/>
  <c r="AP72" i="4"/>
  <c r="AP66" i="4"/>
  <c r="AM59" i="4"/>
  <c r="AK7" i="4"/>
  <c r="AK19" i="4"/>
  <c r="AP42" i="4"/>
  <c r="AK55" i="4"/>
  <c r="AP88" i="4"/>
  <c r="AM128" i="4"/>
  <c r="AM56" i="4"/>
  <c r="AM23" i="4"/>
  <c r="AM67" i="4"/>
  <c r="AM121" i="4"/>
  <c r="AM96" i="4"/>
  <c r="AM115" i="4"/>
  <c r="AM100" i="4"/>
  <c r="AM93" i="4"/>
  <c r="AM60" i="4"/>
  <c r="AM44" i="4"/>
  <c r="AM112" i="4"/>
  <c r="AM37" i="4"/>
  <c r="AM81" i="4"/>
  <c r="AM32" i="4"/>
  <c r="AM49" i="4"/>
  <c r="AM11" i="4"/>
  <c r="AM41" i="4"/>
  <c r="AM20" i="4"/>
  <c r="AK2" i="4"/>
  <c r="Z2" i="4"/>
  <c r="G2" i="4"/>
  <c r="AK42" i="4"/>
  <c r="AP81" i="4"/>
  <c r="AM97" i="4"/>
  <c r="M2" i="4"/>
  <c r="AK18" i="4"/>
  <c r="AK28" i="4"/>
  <c r="AM52" i="4"/>
  <c r="AK129" i="4"/>
  <c r="N2" i="4"/>
  <c r="AP14" i="4"/>
  <c r="AP40" i="4"/>
  <c r="AK46" i="4"/>
  <c r="AK82" i="4"/>
  <c r="O2" i="4"/>
  <c r="AM31" i="4"/>
  <c r="AK50" i="4"/>
  <c r="AM63" i="4"/>
  <c r="AK64" i="4"/>
  <c r="AK77" i="4"/>
  <c r="AP5" i="4"/>
  <c r="AP13" i="4"/>
  <c r="AM48" i="4"/>
  <c r="AK78" i="4"/>
  <c r="AK36" i="4"/>
  <c r="W2" i="4"/>
  <c r="AH68" i="4" s="1"/>
  <c r="AP29" i="4"/>
  <c r="AM36" i="4"/>
  <c r="AM65" i="4"/>
  <c r="AG67" i="4"/>
  <c r="AM90" i="4"/>
  <c r="E2" i="4"/>
  <c r="Y2" i="4"/>
  <c r="AJ55" i="4" s="1"/>
  <c r="AM58" i="4"/>
  <c r="AB24" i="4"/>
  <c r="AK24" i="4" s="1"/>
  <c r="AK12" i="4"/>
  <c r="AK29" i="4"/>
  <c r="AK35" i="4"/>
  <c r="S13" i="4"/>
  <c r="H2" i="4"/>
  <c r="AA2" i="4"/>
  <c r="AK43" i="4"/>
  <c r="K2" i="4"/>
  <c r="AO11" i="4" s="1"/>
  <c r="I2" i="4"/>
  <c r="AD2" i="4"/>
  <c r="AM2" i="4" s="1"/>
  <c r="Q2" i="4"/>
  <c r="X2" i="4"/>
  <c r="AI42" i="4" s="1"/>
  <c r="J2" i="4"/>
  <c r="AN5" i="4" s="1"/>
  <c r="R2" i="4"/>
  <c r="P2" i="4"/>
  <c r="AK10" i="4"/>
  <c r="AK69" i="4"/>
  <c r="AP96" i="4"/>
  <c r="AP122" i="4"/>
  <c r="AK130" i="4"/>
  <c r="AF182" i="2"/>
  <c r="Z115" i="4"/>
  <c r="V15" i="4"/>
  <c r="AM126" i="4"/>
  <c r="AK127" i="4"/>
  <c r="AC50" i="4"/>
  <c r="AM50" i="4" s="1"/>
  <c r="S106" i="4"/>
  <c r="AK109" i="4"/>
  <c r="AP121" i="4"/>
  <c r="P33" i="4"/>
  <c r="O50" i="4"/>
  <c r="AK13" i="4"/>
  <c r="AA24" i="4"/>
  <c r="AM46" i="4"/>
  <c r="AM55" i="4"/>
  <c r="AM94" i="4"/>
  <c r="AK5" i="4"/>
  <c r="AK22" i="4"/>
  <c r="AM34" i="4"/>
  <c r="AK66" i="4"/>
  <c r="AK68" i="4"/>
  <c r="Q63" i="4"/>
  <c r="Q91" i="4"/>
  <c r="W50" i="4"/>
  <c r="AK97" i="4"/>
  <c r="AM119" i="4"/>
  <c r="AG123" i="4"/>
  <c r="N106" i="4"/>
  <c r="W8" i="4"/>
  <c r="AK71" i="4"/>
  <c r="AP73" i="4"/>
  <c r="AK120" i="4"/>
  <c r="R18" i="4"/>
  <c r="AB27" i="4"/>
  <c r="AK27" i="4" s="1"/>
  <c r="AD91" i="4"/>
  <c r="U103" i="4"/>
  <c r="AF103" i="4" s="1"/>
  <c r="AK95" i="4"/>
  <c r="AK106" i="4"/>
  <c r="AK113" i="4"/>
  <c r="AK60" i="4"/>
  <c r="AD64" i="4"/>
  <c r="AA69" i="4"/>
  <c r="AP77" i="4"/>
  <c r="AK98" i="4"/>
  <c r="AP100" i="4"/>
  <c r="AK101" i="4"/>
  <c r="AK118" i="4"/>
  <c r="AK92" i="4"/>
  <c r="AK108" i="4"/>
  <c r="R13" i="4"/>
  <c r="AB15" i="4"/>
  <c r="AK15" i="4" s="1"/>
  <c r="R115" i="4"/>
  <c r="I27" i="4"/>
  <c r="AM22" i="4"/>
  <c r="AK49" i="4"/>
  <c r="AJ65" i="4"/>
  <c r="AK72" i="4"/>
  <c r="AK84" i="4"/>
  <c r="W106" i="4"/>
  <c r="AM124" i="4"/>
  <c r="AP129" i="4"/>
  <c r="AK131" i="4"/>
  <c r="X71" i="4"/>
  <c r="W74" i="4"/>
  <c r="N86" i="4"/>
  <c r="AK83" i="4"/>
  <c r="AK96" i="4"/>
  <c r="AK124" i="4"/>
  <c r="P63" i="4"/>
  <c r="O82" i="4"/>
  <c r="V212" i="2"/>
  <c r="Q89" i="4"/>
  <c r="Y24" i="4"/>
  <c r="AM45" i="4"/>
  <c r="AK102" i="4"/>
  <c r="P103" i="4"/>
  <c r="AK48" i="4"/>
  <c r="I57" i="4"/>
  <c r="AK76" i="4"/>
  <c r="AK88" i="4"/>
  <c r="AP97" i="4"/>
  <c r="AM109" i="4"/>
  <c r="P85" i="4"/>
  <c r="W86" i="4"/>
  <c r="N101" i="4"/>
  <c r="O118" i="4"/>
  <c r="I122" i="4"/>
  <c r="Q8" i="4"/>
  <c r="AK119" i="4"/>
  <c r="AK125" i="4"/>
  <c r="X91" i="4"/>
  <c r="N17" i="4"/>
  <c r="R101" i="4"/>
  <c r="Z71" i="4"/>
  <c r="AK100" i="4"/>
  <c r="Q115" i="4"/>
  <c r="P132" i="4"/>
  <c r="AM62" i="4"/>
  <c r="AM70" i="4"/>
  <c r="AK112" i="4"/>
  <c r="AP113" i="4"/>
  <c r="AD115" i="4"/>
  <c r="Y64" i="4"/>
  <c r="AB122" i="4"/>
  <c r="AK122" i="4" s="1"/>
  <c r="P122" i="4"/>
  <c r="AC127" i="4"/>
  <c r="W121" i="4"/>
  <c r="Q127" i="4"/>
  <c r="V128" i="4"/>
  <c r="O10" i="4"/>
  <c r="AA10" i="4"/>
  <c r="P15" i="4"/>
  <c r="P27" i="4"/>
  <c r="AB63" i="4"/>
  <c r="AK63" i="4" s="1"/>
  <c r="I64" i="4"/>
  <c r="N65" i="4"/>
  <c r="AA82" i="4"/>
  <c r="P87" i="4"/>
  <c r="X103" i="4"/>
  <c r="R118" i="4"/>
  <c r="AB132" i="4"/>
  <c r="AK132" i="4" s="1"/>
  <c r="Y131" i="4"/>
  <c r="V85" i="4"/>
  <c r="R124" i="4"/>
  <c r="I131" i="4"/>
  <c r="J3" i="13"/>
  <c r="Z82" i="18"/>
  <c r="X82" i="18"/>
  <c r="I3" i="13"/>
  <c r="AA101" i="2"/>
  <c r="X10" i="18"/>
  <c r="Z71" i="18"/>
  <c r="X71" i="18"/>
  <c r="Z126" i="18"/>
  <c r="Z10" i="18"/>
  <c r="Y93" i="18"/>
  <c r="Z125" i="18"/>
  <c r="X125" i="18"/>
  <c r="Z11" i="18"/>
  <c r="Z22" i="18"/>
  <c r="X22" i="18"/>
  <c r="AO93" i="18"/>
  <c r="X111" i="18"/>
  <c r="AJ93" i="18"/>
  <c r="AM106" i="4" l="1"/>
  <c r="AM80" i="4"/>
  <c r="AM27" i="4"/>
  <c r="AM130" i="4"/>
  <c r="AM12" i="4"/>
  <c r="AM78" i="4"/>
  <c r="AM74" i="4"/>
  <c r="AM120" i="4"/>
  <c r="AM19" i="4"/>
  <c r="AM39" i="4"/>
  <c r="AM83" i="4"/>
  <c r="AM84" i="4"/>
  <c r="AM57" i="4"/>
  <c r="AM77" i="4"/>
  <c r="AM113" i="4"/>
  <c r="AM64" i="4"/>
  <c r="AM69" i="4"/>
  <c r="AM35" i="4"/>
  <c r="AM102" i="4"/>
  <c r="AM108" i="4"/>
  <c r="AM61" i="4"/>
  <c r="AM82" i="4"/>
  <c r="AM129" i="4"/>
  <c r="AM86" i="4"/>
  <c r="AM99" i="4"/>
  <c r="AM7" i="4"/>
  <c r="AM18" i="4"/>
  <c r="AM91" i="4"/>
  <c r="AM122" i="4"/>
  <c r="AM29" i="4"/>
  <c r="AM28" i="4"/>
  <c r="AM103" i="4"/>
  <c r="AM33" i="4"/>
  <c r="AJ131" i="4"/>
  <c r="AM127" i="4"/>
  <c r="AM125" i="4"/>
  <c r="AM114" i="4"/>
  <c r="AM132" i="4"/>
  <c r="AM123" i="4"/>
  <c r="AM53" i="4"/>
  <c r="AM30" i="4"/>
  <c r="AM95" i="4"/>
  <c r="AM118" i="4"/>
  <c r="AM131" i="4"/>
  <c r="AM92" i="4"/>
  <c r="AM75" i="4"/>
  <c r="AM107" i="4"/>
  <c r="AM79" i="4"/>
  <c r="AM17" i="4"/>
  <c r="AM88" i="4"/>
  <c r="AM43" i="4"/>
  <c r="AM66" i="4"/>
  <c r="AM101" i="4"/>
  <c r="AM40" i="4"/>
  <c r="AM111" i="4"/>
  <c r="AM117" i="4"/>
  <c r="AM26" i="4"/>
  <c r="AM14" i="4"/>
  <c r="AM68" i="4"/>
  <c r="AM25" i="4"/>
  <c r="AM8" i="4"/>
  <c r="AM47" i="4"/>
  <c r="AM5" i="4"/>
  <c r="AM15" i="4"/>
  <c r="AM110" i="4"/>
  <c r="AM54" i="4"/>
  <c r="AM85" i="4"/>
  <c r="AM42" i="4"/>
  <c r="AM72" i="4"/>
  <c r="AM116" i="4"/>
  <c r="AM98" i="4"/>
  <c r="AM38" i="4"/>
  <c r="AM73" i="4"/>
  <c r="AM87" i="4"/>
  <c r="AM13" i="4"/>
  <c r="AM89" i="4"/>
  <c r="AM105" i="4"/>
  <c r="AM104" i="4"/>
  <c r="AM51" i="4"/>
  <c r="AG116" i="4"/>
  <c r="AG83" i="4"/>
  <c r="AG46" i="4"/>
  <c r="AG32" i="4"/>
  <c r="AG13" i="4"/>
  <c r="AG27" i="4"/>
  <c r="AG57" i="4"/>
  <c r="AG39" i="4"/>
  <c r="AG102" i="4"/>
  <c r="AG68" i="4"/>
  <c r="AG51" i="4"/>
  <c r="AG34" i="4"/>
  <c r="AG17" i="4"/>
  <c r="AG82" i="4"/>
  <c r="AG109" i="4"/>
  <c r="AG63" i="4"/>
  <c r="AG28" i="4"/>
  <c r="AG42" i="4"/>
  <c r="AG66" i="4"/>
  <c r="AG38" i="4"/>
  <c r="AG108" i="4"/>
  <c r="AG89" i="4"/>
  <c r="AG61" i="4"/>
  <c r="AG126" i="4"/>
  <c r="AG119" i="4"/>
  <c r="AG56" i="4"/>
  <c r="AG77" i="4"/>
  <c r="AG105" i="4"/>
  <c r="AG72" i="4"/>
  <c r="AG69" i="4"/>
  <c r="AG110" i="4"/>
  <c r="AG127" i="4"/>
  <c r="AG99" i="4"/>
  <c r="AG70" i="4"/>
  <c r="AG98" i="4"/>
  <c r="AG120" i="4"/>
  <c r="AG86" i="4"/>
  <c r="AG2" i="4"/>
  <c r="AG112" i="4"/>
  <c r="AG15" i="4"/>
  <c r="AG6" i="4"/>
  <c r="AG47" i="4"/>
  <c r="AG74" i="4"/>
  <c r="AG7" i="4"/>
  <c r="AG122" i="4"/>
  <c r="AG92" i="4"/>
  <c r="AG44" i="4"/>
  <c r="AG8" i="4"/>
  <c r="AG62" i="4"/>
  <c r="AG60" i="4"/>
  <c r="AG78" i="4"/>
  <c r="AG45" i="4"/>
  <c r="AG128" i="4"/>
  <c r="AG84" i="4"/>
  <c r="AG80" i="4"/>
  <c r="AG59" i="4"/>
  <c r="AG52" i="4"/>
  <c r="AG41" i="4"/>
  <c r="AG12" i="4"/>
  <c r="AG130" i="4"/>
  <c r="AG103" i="4"/>
  <c r="AG21" i="4"/>
  <c r="AG88" i="4"/>
  <c r="AG29" i="4"/>
  <c r="AG76" i="4"/>
  <c r="AG37" i="4"/>
  <c r="AG79" i="4"/>
  <c r="AG23" i="4"/>
  <c r="AG14" i="4"/>
  <c r="AG50" i="4"/>
  <c r="AG87" i="4"/>
  <c r="AG20" i="4"/>
  <c r="AG31" i="4"/>
  <c r="AG75" i="4"/>
  <c r="AG35" i="4"/>
  <c r="AG33" i="4"/>
  <c r="AG96" i="4"/>
  <c r="AG73" i="4"/>
  <c r="AG85" i="4"/>
  <c r="AG11" i="4"/>
  <c r="AG36" i="4"/>
  <c r="AG124" i="4"/>
  <c r="AG118" i="4"/>
  <c r="AG129" i="4"/>
  <c r="AG100" i="4"/>
  <c r="AG125" i="4"/>
  <c r="AG65" i="4"/>
  <c r="AG106" i="4"/>
  <c r="AG25" i="4"/>
  <c r="AG94" i="4"/>
  <c r="AG117" i="4"/>
  <c r="AG16" i="4"/>
  <c r="AG53" i="4"/>
  <c r="AG64" i="4"/>
  <c r="AG49" i="4"/>
  <c r="AG48" i="4"/>
  <c r="AG101" i="4"/>
  <c r="AG93" i="4"/>
  <c r="AG131" i="4"/>
  <c r="AG18" i="4"/>
  <c r="AG114" i="4"/>
  <c r="AG115" i="4"/>
  <c r="AG40" i="4"/>
  <c r="AG104" i="4"/>
  <c r="AG55" i="4"/>
  <c r="AG30" i="4"/>
  <c r="AG54" i="4"/>
  <c r="AG58" i="4"/>
  <c r="AG111" i="4"/>
  <c r="AG107" i="4"/>
  <c r="AG132" i="4"/>
  <c r="AG113" i="4"/>
  <c r="AG5" i="4"/>
  <c r="AG26" i="4"/>
  <c r="AG97" i="4"/>
  <c r="AG71" i="4"/>
  <c r="AG9" i="4"/>
  <c r="AP120" i="4"/>
  <c r="AP85" i="4"/>
  <c r="AP118" i="4"/>
  <c r="AP52" i="4"/>
  <c r="AP26" i="4"/>
  <c r="AP105" i="4"/>
  <c r="AP20" i="4"/>
  <c r="AP86" i="4"/>
  <c r="AP90" i="4"/>
  <c r="AP115" i="4"/>
  <c r="AP63" i="4"/>
  <c r="AP119" i="4"/>
  <c r="AP80" i="4"/>
  <c r="AP32" i="4"/>
  <c r="AP78" i="4"/>
  <c r="AP17" i="4"/>
  <c r="AP51" i="4"/>
  <c r="AP87" i="4"/>
  <c r="AP53" i="4"/>
  <c r="AP19" i="4"/>
  <c r="AP46" i="4"/>
  <c r="AP35" i="4"/>
  <c r="AP22" i="4"/>
  <c r="AP123" i="4"/>
  <c r="AP70" i="4"/>
  <c r="AP109" i="4"/>
  <c r="AP28" i="4"/>
  <c r="AP23" i="4"/>
  <c r="AP24" i="4"/>
  <c r="AP68" i="4"/>
  <c r="AP65" i="4"/>
  <c r="AP50" i="4"/>
  <c r="AP114" i="4"/>
  <c r="AP38" i="4"/>
  <c r="AP2" i="4"/>
  <c r="AP31" i="4"/>
  <c r="AP71" i="4"/>
  <c r="AP45" i="4"/>
  <c r="AP36" i="4"/>
  <c r="AP44" i="4"/>
  <c r="AP10" i="4"/>
  <c r="AP41" i="4"/>
  <c r="AP79" i="4"/>
  <c r="AP93" i="4"/>
  <c r="AP37" i="4"/>
  <c r="AP8" i="4"/>
  <c r="AP64" i="4"/>
  <c r="AP130" i="4"/>
  <c r="AP83" i="4"/>
  <c r="AP30" i="4"/>
  <c r="AP132" i="4"/>
  <c r="AP101" i="4"/>
  <c r="AP110" i="4"/>
  <c r="AP89" i="4"/>
  <c r="AP84" i="4"/>
  <c r="AP27" i="4"/>
  <c r="AP103" i="4"/>
  <c r="AP98" i="4"/>
  <c r="AP94" i="4"/>
  <c r="AP57" i="4"/>
  <c r="AP15" i="4"/>
  <c r="AP6" i="4"/>
  <c r="AP116" i="4"/>
  <c r="AP25" i="4"/>
  <c r="AP62" i="4"/>
  <c r="AP21" i="4"/>
  <c r="AP75" i="4"/>
  <c r="AP104" i="4"/>
  <c r="AP128" i="4"/>
  <c r="AP106" i="4"/>
  <c r="AP49" i="4"/>
  <c r="AP112" i="4"/>
  <c r="AP56" i="4"/>
  <c r="AP12" i="4"/>
  <c r="AP7" i="4"/>
  <c r="AP108" i="4"/>
  <c r="AP55" i="4"/>
  <c r="AP107" i="4"/>
  <c r="AP76" i="4"/>
  <c r="AP131" i="4"/>
  <c r="AP33" i="4"/>
  <c r="AP34" i="4"/>
  <c r="AP125" i="4"/>
  <c r="AP74" i="4"/>
  <c r="AP61" i="4"/>
  <c r="AP47" i="4"/>
  <c r="AP58" i="4"/>
  <c r="AP92" i="4"/>
  <c r="AP60" i="4"/>
  <c r="AP124" i="4"/>
  <c r="AP126" i="4"/>
  <c r="AP54" i="4"/>
  <c r="AP111" i="4"/>
  <c r="AP43" i="4"/>
  <c r="AP102" i="4"/>
  <c r="AP91" i="4"/>
  <c r="AP127" i="4"/>
  <c r="AP39" i="4"/>
  <c r="AN82" i="4"/>
  <c r="AJ117" i="4"/>
  <c r="AM131" i="2"/>
  <c r="AM101" i="2"/>
  <c r="AA163" i="2"/>
  <c r="AN131" i="2"/>
  <c r="AQ163" i="2"/>
  <c r="AM108" i="2"/>
  <c r="AL163" i="2"/>
  <c r="Y101" i="2"/>
  <c r="AA65" i="2"/>
  <c r="AJ104" i="2"/>
  <c r="AA24" i="2"/>
  <c r="AL76" i="2"/>
  <c r="Y121" i="2"/>
  <c r="AL199" i="2"/>
  <c r="AA121" i="2"/>
  <c r="AQ199" i="2"/>
  <c r="V24" i="2"/>
  <c r="AO104" i="2"/>
  <c r="Y162" i="2"/>
  <c r="AQ53" i="2"/>
  <c r="Y24" i="2"/>
  <c r="AJ86" i="2"/>
  <c r="AI105" i="4"/>
  <c r="AI88" i="4"/>
  <c r="AI50" i="4"/>
  <c r="AJ99" i="4"/>
  <c r="AI85" i="4"/>
  <c r="AJ81" i="4"/>
  <c r="AJ92" i="4"/>
  <c r="AJ59" i="4"/>
  <c r="AJ43" i="4"/>
  <c r="AJ128" i="4"/>
  <c r="AJ33" i="4"/>
  <c r="AJ17" i="4"/>
  <c r="AJ116" i="4"/>
  <c r="AJ80" i="4"/>
  <c r="AJ19" i="4"/>
  <c r="AJ115" i="4"/>
  <c r="AJ24" i="4"/>
  <c r="AJ122" i="4"/>
  <c r="AJ91" i="4"/>
  <c r="AI100" i="4"/>
  <c r="AI123" i="4"/>
  <c r="AJ61" i="4"/>
  <c r="AJ89" i="4"/>
  <c r="AJ78" i="4"/>
  <c r="AJ30" i="4"/>
  <c r="AJ31" i="4"/>
  <c r="AJ40" i="4"/>
  <c r="AJ95" i="4"/>
  <c r="AJ103" i="4"/>
  <c r="AJ14" i="4"/>
  <c r="AH111" i="4"/>
  <c r="AJ118" i="4"/>
  <c r="AJ8" i="4"/>
  <c r="AJ114" i="4"/>
  <c r="AJ107" i="4"/>
  <c r="AJ104" i="4"/>
  <c r="AH86" i="4"/>
  <c r="AJ32" i="4"/>
  <c r="AJ83" i="4"/>
  <c r="AJ127" i="4"/>
  <c r="AJ67" i="4"/>
  <c r="AJ26" i="4"/>
  <c r="Y104" i="2"/>
  <c r="AA104" i="2"/>
  <c r="AN104" i="2"/>
  <c r="AM104" i="2"/>
  <c r="AL33" i="2"/>
  <c r="AQ33" i="2"/>
  <c r="AM121" i="2"/>
  <c r="AO162" i="2"/>
  <c r="AA108" i="2"/>
  <c r="AA62" i="2"/>
  <c r="AA162" i="2"/>
  <c r="AJ162" i="2"/>
  <c r="AO108" i="2"/>
  <c r="AQ76" i="2"/>
  <c r="AL213" i="2"/>
  <c r="AM162" i="2"/>
  <c r="Y108" i="2"/>
  <c r="AQ213" i="2"/>
  <c r="AN162" i="2"/>
  <c r="AN62" i="2"/>
  <c r="AO121" i="2"/>
  <c r="AO62" i="2"/>
  <c r="AM62" i="2"/>
  <c r="AM24" i="2"/>
  <c r="AQ120" i="2"/>
  <c r="AO101" i="2"/>
  <c r="AL53" i="2"/>
  <c r="AO65" i="2"/>
  <c r="AO24" i="2"/>
  <c r="AQ104" i="2"/>
  <c r="AN101" i="2"/>
  <c r="AQ101" i="2"/>
  <c r="AM65" i="2"/>
  <c r="AN24" i="2"/>
  <c r="AN121" i="2"/>
  <c r="Z213" i="2"/>
  <c r="Y31" i="2"/>
  <c r="Z163" i="2"/>
  <c r="Z53" i="2"/>
  <c r="Z199" i="2"/>
  <c r="AQ65" i="2"/>
  <c r="AJ65" i="2"/>
  <c r="AQ31" i="2"/>
  <c r="AJ31" i="2"/>
  <c r="AQ86" i="2"/>
  <c r="AJ62" i="2"/>
  <c r="AA131" i="2"/>
  <c r="Z108" i="2"/>
  <c r="Y65" i="2"/>
  <c r="Z33" i="2"/>
  <c r="Z162" i="2"/>
  <c r="Y131" i="2"/>
  <c r="AJ131" i="2"/>
  <c r="AL120" i="2"/>
  <c r="AA120" i="2"/>
  <c r="AA86" i="2"/>
  <c r="AA31" i="2"/>
  <c r="X52" i="18"/>
  <c r="Y35" i="2"/>
  <c r="AJ47" i="18"/>
  <c r="AK35" i="2"/>
  <c r="AN52" i="18"/>
  <c r="AN82" i="18"/>
  <c r="AO98" i="2"/>
  <c r="AN55" i="2"/>
  <c r="AP96" i="2"/>
  <c r="X47" i="18"/>
  <c r="AA35" i="2"/>
  <c r="AP14" i="2"/>
  <c r="AO13" i="18"/>
  <c r="AH82" i="4"/>
  <c r="AN75" i="4"/>
  <c r="AN119" i="4"/>
  <c r="AI102" i="4"/>
  <c r="AI121" i="4"/>
  <c r="AI62" i="4"/>
  <c r="AI71" i="4"/>
  <c r="AN72" i="4"/>
  <c r="AI96" i="4"/>
  <c r="AH12" i="4"/>
  <c r="AH94" i="4"/>
  <c r="AI66" i="4"/>
  <c r="AN91" i="4"/>
  <c r="AN101" i="4"/>
  <c r="AI93" i="4"/>
  <c r="AI86" i="4"/>
  <c r="AI49" i="4"/>
  <c r="AI39" i="4"/>
  <c r="AN120" i="4"/>
  <c r="AN90" i="4"/>
  <c r="AJ132" i="4"/>
  <c r="AH119" i="4"/>
  <c r="AH50" i="4"/>
  <c r="AJ41" i="4"/>
  <c r="AH75" i="4"/>
  <c r="AN52" i="4"/>
  <c r="AH116" i="4"/>
  <c r="AH55" i="4"/>
  <c r="AN87" i="4"/>
  <c r="AI112" i="4"/>
  <c r="AO117" i="4"/>
  <c r="AI108" i="4"/>
  <c r="AH21" i="4"/>
  <c r="AH88" i="4"/>
  <c r="AI103" i="4"/>
  <c r="AH121" i="4"/>
  <c r="AO72" i="4"/>
  <c r="AN78" i="4"/>
  <c r="AI127" i="4"/>
  <c r="AH92" i="4"/>
  <c r="AH52" i="4"/>
  <c r="AN121" i="4"/>
  <c r="AI91" i="4"/>
  <c r="AJ124" i="4"/>
  <c r="AI57" i="4"/>
  <c r="Z101" i="2"/>
  <c r="AM189" i="2"/>
  <c r="AA189" i="2"/>
  <c r="AK184" i="2"/>
  <c r="AQ184" i="2"/>
  <c r="AK175" i="2"/>
  <c r="AJ142" i="18"/>
  <c r="AO52" i="18"/>
  <c r="AP55" i="2"/>
  <c r="X126" i="18"/>
  <c r="Y155" i="2"/>
  <c r="Y184" i="2"/>
  <c r="AM192" i="2"/>
  <c r="AA192" i="2"/>
  <c r="AP35" i="2"/>
  <c r="AO47" i="18"/>
  <c r="AM187" i="2"/>
  <c r="AA187" i="2"/>
  <c r="AM13" i="18"/>
  <c r="AN14" i="2"/>
  <c r="AO14" i="2"/>
  <c r="AN13" i="18"/>
  <c r="X93" i="18"/>
  <c r="Y114" i="2"/>
  <c r="AP140" i="2"/>
  <c r="AO113" i="18"/>
  <c r="Y187" i="2"/>
  <c r="Y175" i="2"/>
  <c r="X142" i="18"/>
  <c r="AO138" i="2"/>
  <c r="AN111" i="18"/>
  <c r="AM47" i="18"/>
  <c r="AN35" i="2"/>
  <c r="AK159" i="2"/>
  <c r="AJ130" i="18"/>
  <c r="AP138" i="2"/>
  <c r="AO111" i="18"/>
  <c r="AO81" i="18"/>
  <c r="AP97" i="2"/>
  <c r="Y11" i="18"/>
  <c r="Z10" i="2"/>
  <c r="AL13" i="18"/>
  <c r="AM14" i="2"/>
  <c r="AN154" i="2"/>
  <c r="AM125" i="18"/>
  <c r="AN83" i="18"/>
  <c r="AO113" i="2"/>
  <c r="Z81" i="18"/>
  <c r="Z72" i="18"/>
  <c r="AA96" i="2"/>
  <c r="AN126" i="18"/>
  <c r="AO155" i="2"/>
  <c r="AM11" i="18"/>
  <c r="AN10" i="2"/>
  <c r="AJ113" i="18"/>
  <c r="AK140" i="2"/>
  <c r="X130" i="18"/>
  <c r="Y159" i="2"/>
  <c r="Y189" i="2"/>
  <c r="AJ22" i="18"/>
  <c r="AK25" i="2"/>
  <c r="AO35" i="2"/>
  <c r="AN47" i="18"/>
  <c r="X13" i="18"/>
  <c r="Y13" i="18"/>
  <c r="AA202" i="2"/>
  <c r="AM72" i="18"/>
  <c r="AN113" i="2"/>
  <c r="AM83" i="18"/>
  <c r="Y83" i="18"/>
  <c r="AA175" i="2"/>
  <c r="Z142" i="18"/>
  <c r="AQ138" i="2"/>
  <c r="AP111" i="18"/>
  <c r="AO97" i="2"/>
  <c r="AN81" i="18"/>
  <c r="AN175" i="2"/>
  <c r="AM142" i="18"/>
  <c r="X113" i="18"/>
  <c r="Y140" i="2"/>
  <c r="AJ125" i="18"/>
  <c r="AK154" i="2"/>
  <c r="AJ13" i="18"/>
  <c r="AK14" i="2"/>
  <c r="AN11" i="18"/>
  <c r="AO10" i="2"/>
  <c r="Y192" i="2"/>
  <c r="Z113" i="18"/>
  <c r="AA140" i="2"/>
  <c r="AJ52" i="18"/>
  <c r="AK55" i="2"/>
  <c r="AA159" i="2"/>
  <c r="Z130" i="18"/>
  <c r="AJ71" i="18"/>
  <c r="AK87" i="2"/>
  <c r="AP72" i="18"/>
  <c r="AJ72" i="18"/>
  <c r="AK113" i="2"/>
  <c r="AJ83" i="18"/>
  <c r="X81" i="18"/>
  <c r="Y96" i="2"/>
  <c r="X72" i="18"/>
  <c r="AO140" i="2"/>
  <c r="AN113" i="18"/>
  <c r="AK9" i="2"/>
  <c r="AJ10" i="18"/>
  <c r="AM111" i="18"/>
  <c r="AN138" i="2"/>
  <c r="Y181" i="2"/>
  <c r="AL47" i="18"/>
  <c r="Z52" i="18"/>
  <c r="AA55" i="2"/>
  <c r="AO126" i="18"/>
  <c r="AP155" i="2"/>
  <c r="Y202" i="2"/>
  <c r="AL111" i="18"/>
  <c r="AM138" i="2"/>
  <c r="AM181" i="2"/>
  <c r="AA181" i="2"/>
  <c r="AJ82" i="18"/>
  <c r="AK98" i="2"/>
  <c r="AK155" i="2"/>
  <c r="AJ126" i="18"/>
  <c r="AO154" i="2"/>
  <c r="AN125" i="18"/>
  <c r="AP9" i="2"/>
  <c r="AO10" i="18"/>
  <c r="AO119" i="4"/>
  <c r="AH93" i="4"/>
  <c r="AH129" i="4"/>
  <c r="AH71" i="4"/>
  <c r="AN17" i="4"/>
  <c r="AO71" i="4"/>
  <c r="AH109" i="4"/>
  <c r="AN54" i="4"/>
  <c r="AH124" i="4"/>
  <c r="AH81" i="4"/>
  <c r="AH77" i="4"/>
  <c r="AN59" i="4"/>
  <c r="AI40" i="4"/>
  <c r="AH22" i="4"/>
  <c r="AH16" i="4"/>
  <c r="AH33" i="4"/>
  <c r="AH25" i="4"/>
  <c r="AH9" i="4"/>
  <c r="AO76" i="4"/>
  <c r="AH117" i="4"/>
  <c r="AH104" i="4"/>
  <c r="AN130" i="4"/>
  <c r="AH74" i="4"/>
  <c r="AN104" i="4"/>
  <c r="AN27" i="4"/>
  <c r="AH30" i="4"/>
  <c r="AH130" i="4"/>
  <c r="AH106" i="4"/>
  <c r="AH105" i="4"/>
  <c r="AH8" i="4"/>
  <c r="AH128" i="4"/>
  <c r="AN126" i="4"/>
  <c r="AN80" i="4"/>
  <c r="AN116" i="4"/>
  <c r="AO103" i="4"/>
  <c r="AO9" i="4"/>
  <c r="AO127" i="4"/>
  <c r="AO63" i="4"/>
  <c r="AI41" i="4"/>
  <c r="AJ101" i="4"/>
  <c r="AH53" i="4"/>
  <c r="AO116" i="4"/>
  <c r="AO44" i="4"/>
  <c r="AO8" i="4"/>
  <c r="AO69" i="4"/>
  <c r="AO39" i="4"/>
  <c r="AH63" i="4"/>
  <c r="AO88" i="4"/>
  <c r="AH69" i="4"/>
  <c r="AN10" i="4"/>
  <c r="AH32" i="4"/>
  <c r="AI23" i="4"/>
  <c r="AH45" i="4"/>
  <c r="AH29" i="4"/>
  <c r="AO95" i="4"/>
  <c r="AO73" i="4"/>
  <c r="AN122" i="4"/>
  <c r="AJ123" i="4"/>
  <c r="AJ120" i="4"/>
  <c r="AH125" i="4"/>
  <c r="AH73" i="4"/>
  <c r="AN99" i="4"/>
  <c r="AO105" i="4"/>
  <c r="AO68" i="4"/>
  <c r="AH46" i="4"/>
  <c r="AH103" i="4"/>
  <c r="AO115" i="4"/>
  <c r="AJ54" i="4"/>
  <c r="AJ34" i="4"/>
  <c r="AI34" i="4"/>
  <c r="AH28" i="4"/>
  <c r="AH11" i="4"/>
  <c r="AO123" i="4"/>
  <c r="AI26" i="4"/>
  <c r="AI65" i="4"/>
  <c r="AH101" i="4"/>
  <c r="AH27" i="4"/>
  <c r="AJ64" i="4"/>
  <c r="AH57" i="4"/>
  <c r="AI122" i="4"/>
  <c r="AJ71" i="4"/>
  <c r="AI98" i="4"/>
  <c r="AJ79" i="4"/>
  <c r="AH96" i="4"/>
  <c r="AH107" i="4"/>
  <c r="AN67" i="4"/>
  <c r="AJ98" i="4"/>
  <c r="AJ39" i="4"/>
  <c r="AJ126" i="4"/>
  <c r="AJ86" i="4"/>
  <c r="AN7" i="4"/>
  <c r="AI51" i="4"/>
  <c r="AO60" i="4"/>
  <c r="AN18" i="4"/>
  <c r="AI54" i="4"/>
  <c r="AJ42" i="4"/>
  <c r="AH31" i="4"/>
  <c r="AH17" i="4"/>
  <c r="S17" i="4"/>
  <c r="Y21" i="2"/>
  <c r="S110" i="4"/>
  <c r="Y174" i="2"/>
  <c r="S53" i="4"/>
  <c r="Y74" i="2"/>
  <c r="Y119" i="2"/>
  <c r="S45" i="4"/>
  <c r="Y60" i="2"/>
  <c r="AP57" i="2"/>
  <c r="S93" i="4"/>
  <c r="Y135" i="2"/>
  <c r="U57" i="4"/>
  <c r="AA81" i="2"/>
  <c r="AQ41" i="2"/>
  <c r="AP114" i="2"/>
  <c r="AD52" i="4"/>
  <c r="AK73" i="2"/>
  <c r="AP143" i="2"/>
  <c r="Y14" i="2"/>
  <c r="Y22" i="18"/>
  <c r="Y25" i="2"/>
  <c r="S14" i="4"/>
  <c r="Y17" i="2"/>
  <c r="AP4" i="2"/>
  <c r="AL172" i="2"/>
  <c r="AA172" i="2"/>
  <c r="AD37" i="4"/>
  <c r="AK50" i="2"/>
  <c r="S129" i="4"/>
  <c r="AD121" i="4"/>
  <c r="AK195" i="2"/>
  <c r="AK169" i="2"/>
  <c r="S107" i="4"/>
  <c r="Y168" i="2"/>
  <c r="AQ51" i="2"/>
  <c r="U117" i="4"/>
  <c r="AF117" i="4" s="1"/>
  <c r="AD114" i="4"/>
  <c r="AK180" i="2"/>
  <c r="AD51" i="4"/>
  <c r="AK71" i="2"/>
  <c r="AD76" i="4"/>
  <c r="AK110" i="2"/>
  <c r="AD45" i="4"/>
  <c r="AK60" i="2"/>
  <c r="T99" i="4"/>
  <c r="Z149" i="2"/>
  <c r="AA195" i="2"/>
  <c r="U121" i="4"/>
  <c r="AF121" i="4" s="1"/>
  <c r="AN84" i="2"/>
  <c r="AP91" i="2"/>
  <c r="AM168" i="2"/>
  <c r="S111" i="4"/>
  <c r="Y177" i="2"/>
  <c r="S32" i="4"/>
  <c r="Y43" i="2"/>
  <c r="S122" i="4"/>
  <c r="Y196" i="2"/>
  <c r="Y194" i="2"/>
  <c r="S120" i="4"/>
  <c r="AA147" i="2"/>
  <c r="U97" i="4"/>
  <c r="AF97" i="4" s="1"/>
  <c r="U119" i="4"/>
  <c r="AF119" i="4" s="1"/>
  <c r="AA188" i="2"/>
  <c r="S132" i="4"/>
  <c r="Y214" i="2"/>
  <c r="S15" i="4"/>
  <c r="Y19" i="2"/>
  <c r="AN16" i="2"/>
  <c r="S10" i="4"/>
  <c r="Y11" i="2"/>
  <c r="AP102" i="2"/>
  <c r="AO7" i="2"/>
  <c r="AP122" i="2"/>
  <c r="AO92" i="4"/>
  <c r="U50" i="4"/>
  <c r="AA70" i="2"/>
  <c r="AI101" i="4"/>
  <c r="AO131" i="4"/>
  <c r="AI82" i="4"/>
  <c r="AO129" i="4"/>
  <c r="AN34" i="4"/>
  <c r="AI11" i="4"/>
  <c r="AN124" i="4"/>
  <c r="AI58" i="4"/>
  <c r="AN100" i="4"/>
  <c r="AO7" i="4"/>
  <c r="AN28" i="4"/>
  <c r="AN64" i="4"/>
  <c r="AI64" i="4"/>
  <c r="AO58" i="4"/>
  <c r="AH7" i="4"/>
  <c r="AO22" i="4"/>
  <c r="AI46" i="4"/>
  <c r="AD31" i="4"/>
  <c r="AK42" i="2"/>
  <c r="AM45" i="2"/>
  <c r="U30" i="4"/>
  <c r="AF30" i="4" s="1"/>
  <c r="AA41" i="2"/>
  <c r="U109" i="4"/>
  <c r="AA173" i="2"/>
  <c r="AQ130" i="2"/>
  <c r="AD15" i="4"/>
  <c r="AK19" i="2"/>
  <c r="AM98" i="2"/>
  <c r="AA98" i="2"/>
  <c r="AP29" i="2"/>
  <c r="AP45" i="2"/>
  <c r="Y156" i="2"/>
  <c r="S108" i="4"/>
  <c r="Y171" i="2"/>
  <c r="AL82" i="2"/>
  <c r="AA25" i="2"/>
  <c r="AN17" i="2"/>
  <c r="X125" i="2"/>
  <c r="S90" i="4"/>
  <c r="Y141" i="2"/>
  <c r="AN205" i="2"/>
  <c r="AN3" i="2"/>
  <c r="AA156" i="2"/>
  <c r="AM72" i="2"/>
  <c r="AN42" i="2"/>
  <c r="AQ30" i="2"/>
  <c r="AD119" i="4"/>
  <c r="AK188" i="2"/>
  <c r="S47" i="4"/>
  <c r="Y66" i="2"/>
  <c r="AP112" i="2"/>
  <c r="T98" i="4"/>
  <c r="Z148" i="2"/>
  <c r="AQ173" i="2"/>
  <c r="S112" i="4"/>
  <c r="Y178" i="2"/>
  <c r="AQ147" i="2"/>
  <c r="U59" i="4"/>
  <c r="AA84" i="2"/>
  <c r="S56" i="4"/>
  <c r="Y79" i="2"/>
  <c r="AP145" i="2"/>
  <c r="AQ27" i="2"/>
  <c r="U100" i="4"/>
  <c r="AA150" i="2"/>
  <c r="U44" i="4"/>
  <c r="AA59" i="2"/>
  <c r="AN64" i="2"/>
  <c r="S95" i="4"/>
  <c r="Y145" i="2"/>
  <c r="AL100" i="2"/>
  <c r="AQ119" i="2"/>
  <c r="S12" i="4"/>
  <c r="Y15" i="2"/>
  <c r="T109" i="4"/>
  <c r="Z173" i="2"/>
  <c r="AN94" i="2"/>
  <c r="S74" i="4"/>
  <c r="Y107" i="2"/>
  <c r="AN105" i="2"/>
  <c r="S67" i="4"/>
  <c r="Y94" i="2"/>
  <c r="U32" i="4"/>
  <c r="AA43" i="2"/>
  <c r="AD71" i="4"/>
  <c r="AK102" i="2"/>
  <c r="AQ94" i="2"/>
  <c r="S89" i="4"/>
  <c r="Y134" i="2"/>
  <c r="U120" i="4"/>
  <c r="AA194" i="2"/>
  <c r="AD27" i="4"/>
  <c r="AK38" i="2"/>
  <c r="S7" i="4"/>
  <c r="Y6" i="2"/>
  <c r="S124" i="4"/>
  <c r="Y198" i="2"/>
  <c r="AQ32" i="2"/>
  <c r="S101" i="4"/>
  <c r="Y152" i="2"/>
  <c r="AO59" i="4"/>
  <c r="AO93" i="4"/>
  <c r="AO81" i="4"/>
  <c r="AN113" i="4"/>
  <c r="AN25" i="4"/>
  <c r="AM5" i="2"/>
  <c r="AO96" i="4"/>
  <c r="AN56" i="4"/>
  <c r="AO109" i="4"/>
  <c r="AN58" i="4"/>
  <c r="AI99" i="4"/>
  <c r="AO40" i="4"/>
  <c r="AO36" i="4"/>
  <c r="AO21" i="4"/>
  <c r="AI21" i="4"/>
  <c r="AI70" i="4"/>
  <c r="S102" i="4"/>
  <c r="Y157" i="2"/>
  <c r="AN177" i="2"/>
  <c r="AP185" i="2"/>
  <c r="AN36" i="2"/>
  <c r="AN179" i="2"/>
  <c r="U53" i="4"/>
  <c r="AA74" i="2"/>
  <c r="AO96" i="2"/>
  <c r="AN143" i="2"/>
  <c r="AM49" i="2"/>
  <c r="Y169" i="2"/>
  <c r="AD92" i="4"/>
  <c r="AK139" i="2"/>
  <c r="AP115" i="2"/>
  <c r="U20" i="4"/>
  <c r="AA26" i="2"/>
  <c r="AD7" i="4"/>
  <c r="AK6" i="2"/>
  <c r="AP118" i="2"/>
  <c r="AN54" i="2"/>
  <c r="AQ207" i="2"/>
  <c r="U122" i="4"/>
  <c r="AF122" i="4" s="1"/>
  <c r="AA196" i="2"/>
  <c r="U13" i="4"/>
  <c r="AA16" i="2"/>
  <c r="Z207" i="2"/>
  <c r="T128" i="4"/>
  <c r="U72" i="4"/>
  <c r="AA105" i="2"/>
  <c r="Y105" i="2"/>
  <c r="S72" i="4"/>
  <c r="AN148" i="2"/>
  <c r="AD74" i="4"/>
  <c r="AK107" i="2"/>
  <c r="AN207" i="2"/>
  <c r="T40" i="4"/>
  <c r="Z54" i="2"/>
  <c r="AP27" i="2"/>
  <c r="U7" i="4"/>
  <c r="AA6" i="2"/>
  <c r="U132" i="4"/>
  <c r="AF132" i="4" s="1"/>
  <c r="AA214" i="2"/>
  <c r="AQ8" i="2"/>
  <c r="AP48" i="2"/>
  <c r="AQ122" i="2"/>
  <c r="S8" i="4"/>
  <c r="Y7" i="2"/>
  <c r="U18" i="4"/>
  <c r="AA22" i="2"/>
  <c r="AO132" i="4"/>
  <c r="AO77" i="4"/>
  <c r="AN127" i="4"/>
  <c r="AN97" i="4"/>
  <c r="AN45" i="4"/>
  <c r="AN123" i="4"/>
  <c r="AN112" i="4"/>
  <c r="AN105" i="4"/>
  <c r="AN81" i="4"/>
  <c r="AN21" i="4"/>
  <c r="AN131" i="4"/>
  <c r="AN128" i="4"/>
  <c r="AN118" i="4"/>
  <c r="AN109" i="4"/>
  <c r="AN98" i="4"/>
  <c r="AN83" i="4"/>
  <c r="AN76" i="4"/>
  <c r="AN73" i="4"/>
  <c r="AN50" i="4"/>
  <c r="AN117" i="4"/>
  <c r="AN107" i="4"/>
  <c r="AN89" i="4"/>
  <c r="AN61" i="4"/>
  <c r="AN57" i="4"/>
  <c r="AN46" i="4"/>
  <c r="AN38" i="4"/>
  <c r="AN114" i="4"/>
  <c r="AN110" i="4"/>
  <c r="AN93" i="4"/>
  <c r="AN69" i="4"/>
  <c r="AN65" i="4"/>
  <c r="AN44" i="4"/>
  <c r="AN106" i="4"/>
  <c r="AN62" i="4"/>
  <c r="AN32" i="4"/>
  <c r="AN9" i="4"/>
  <c r="AN108" i="4"/>
  <c r="AN102" i="4"/>
  <c r="AN24" i="4"/>
  <c r="AN95" i="4"/>
  <c r="AN74" i="4"/>
  <c r="AN70" i="4"/>
  <c r="AN55" i="4"/>
  <c r="AN22" i="4"/>
  <c r="AN8" i="4"/>
  <c r="AN77" i="4"/>
  <c r="AN49" i="4"/>
  <c r="AN19" i="4"/>
  <c r="AN2" i="4"/>
  <c r="AN88" i="4"/>
  <c r="AN35" i="4"/>
  <c r="AN23" i="4"/>
  <c r="AN47" i="4"/>
  <c r="AN85" i="4"/>
  <c r="AN66" i="4"/>
  <c r="AN30" i="4"/>
  <c r="AN6" i="4"/>
  <c r="AN92" i="4"/>
  <c r="AN33" i="4"/>
  <c r="AN41" i="4"/>
  <c r="AN36" i="4"/>
  <c r="AN31" i="4"/>
  <c r="AN86" i="4"/>
  <c r="AI15" i="4"/>
  <c r="AI76" i="4"/>
  <c r="AI32" i="4"/>
  <c r="AO47" i="4"/>
  <c r="AN20" i="4"/>
  <c r="AH24" i="4"/>
  <c r="Y164" i="2"/>
  <c r="Y34" i="2"/>
  <c r="Y111" i="18"/>
  <c r="Y138" i="2"/>
  <c r="AN23" i="2"/>
  <c r="AA3" i="2"/>
  <c r="U84" i="4"/>
  <c r="AF84" i="4" s="1"/>
  <c r="AA128" i="2"/>
  <c r="AM119" i="2"/>
  <c r="Y172" i="2"/>
  <c r="AD26" i="4"/>
  <c r="AK37" i="2"/>
  <c r="AM50" i="2"/>
  <c r="T105" i="4"/>
  <c r="Z165" i="2"/>
  <c r="U23" i="4"/>
  <c r="AA29" i="2"/>
  <c r="AN169" i="2"/>
  <c r="AA151" i="2"/>
  <c r="AN73" i="2"/>
  <c r="AO142" i="2"/>
  <c r="AL11" i="18"/>
  <c r="AA10" i="2"/>
  <c r="S58" i="4"/>
  <c r="Y83" i="2"/>
  <c r="Y82" i="2"/>
  <c r="AD58" i="4"/>
  <c r="AK83" i="2"/>
  <c r="U126" i="4"/>
  <c r="AF126" i="4" s="1"/>
  <c r="AA205" i="2"/>
  <c r="AD40" i="4"/>
  <c r="AK54" i="2"/>
  <c r="Y151" i="2"/>
  <c r="Y142" i="2"/>
  <c r="Z73" i="2"/>
  <c r="T52" i="4"/>
  <c r="AM82" i="2"/>
  <c r="AM73" i="2"/>
  <c r="S42" i="4"/>
  <c r="Y57" i="2"/>
  <c r="AP71" i="2"/>
  <c r="AQ183" i="2"/>
  <c r="AA49" i="2"/>
  <c r="AM164" i="2"/>
  <c r="U105" i="4"/>
  <c r="AF105" i="4" s="1"/>
  <c r="AA165" i="2"/>
  <c r="AQ177" i="2"/>
  <c r="AP52" i="2"/>
  <c r="AA169" i="2"/>
  <c r="AP89" i="2"/>
  <c r="S61" i="4"/>
  <c r="Y88" i="2"/>
  <c r="U76" i="4"/>
  <c r="AF76" i="4" s="1"/>
  <c r="AA110" i="2"/>
  <c r="S96" i="4"/>
  <c r="Y146" i="2"/>
  <c r="U79" i="4"/>
  <c r="AA116" i="2"/>
  <c r="AD100" i="4"/>
  <c r="AK150" i="2"/>
  <c r="S81" i="4"/>
  <c r="Y123" i="2"/>
  <c r="S79" i="4"/>
  <c r="Y116" i="2"/>
  <c r="U54" i="4"/>
  <c r="AA75" i="2"/>
  <c r="AN109" i="2"/>
  <c r="AM146" i="2"/>
  <c r="AN26" i="2"/>
  <c r="AQ64" i="2"/>
  <c r="U40" i="4"/>
  <c r="AA54" i="2"/>
  <c r="AQ128" i="2"/>
  <c r="AN195" i="2"/>
  <c r="T38" i="4"/>
  <c r="Z51" i="2"/>
  <c r="AN38" i="2"/>
  <c r="P17" i="4"/>
  <c r="V21" i="2"/>
  <c r="AP60" i="2"/>
  <c r="U9" i="4"/>
  <c r="AA8" i="2"/>
  <c r="AQ198" i="2"/>
  <c r="U38" i="4"/>
  <c r="AA51" i="2"/>
  <c r="AM95" i="2"/>
  <c r="U27" i="4"/>
  <c r="AA38" i="2"/>
  <c r="S103" i="4"/>
  <c r="Y158" i="2"/>
  <c r="AD89" i="4"/>
  <c r="AK134" i="2"/>
  <c r="S87" i="4"/>
  <c r="Y132" i="2"/>
  <c r="S64" i="4"/>
  <c r="Y91" i="2"/>
  <c r="AD69" i="4"/>
  <c r="AK99" i="2"/>
  <c r="AD13" i="4"/>
  <c r="AK16" i="2"/>
  <c r="S18" i="4"/>
  <c r="Y22" i="2"/>
  <c r="AO64" i="4"/>
  <c r="AN19" i="2"/>
  <c r="AI125" i="4"/>
  <c r="AI107" i="4"/>
  <c r="AI95" i="4"/>
  <c r="AI79" i="4"/>
  <c r="AI131" i="4"/>
  <c r="AI130" i="4"/>
  <c r="AI126" i="4"/>
  <c r="AI124" i="4"/>
  <c r="AI55" i="4"/>
  <c r="AI87" i="4"/>
  <c r="AI115" i="4"/>
  <c r="AI60" i="4"/>
  <c r="AI24" i="4"/>
  <c r="AI113" i="4"/>
  <c r="AI104" i="4"/>
  <c r="AI44" i="4"/>
  <c r="AI19" i="4"/>
  <c r="AI111" i="4"/>
  <c r="AI109" i="4"/>
  <c r="AI129" i="4"/>
  <c r="AI77" i="4"/>
  <c r="AI68" i="4"/>
  <c r="AI17" i="4"/>
  <c r="AI118" i="4"/>
  <c r="AI128" i="4"/>
  <c r="AI117" i="4"/>
  <c r="AI106" i="4"/>
  <c r="AI97" i="4"/>
  <c r="AI92" i="4"/>
  <c r="AI6" i="4"/>
  <c r="AI75" i="4"/>
  <c r="AI30" i="4"/>
  <c r="AI7" i="4"/>
  <c r="AI83" i="4"/>
  <c r="AI53" i="4"/>
  <c r="AI89" i="4"/>
  <c r="AI37" i="4"/>
  <c r="AI120" i="4"/>
  <c r="AI67" i="4"/>
  <c r="AI31" i="4"/>
  <c r="AI22" i="4"/>
  <c r="AI28" i="4"/>
  <c r="AI10" i="4"/>
  <c r="AI35" i="4"/>
  <c r="AI94" i="4"/>
  <c r="AI69" i="4"/>
  <c r="AI59" i="4"/>
  <c r="AI29" i="4"/>
  <c r="AI16" i="4"/>
  <c r="AI12" i="4"/>
  <c r="AI2" i="4"/>
  <c r="AI56" i="4"/>
  <c r="AI43" i="4"/>
  <c r="AI20" i="4"/>
  <c r="AI13" i="4"/>
  <c r="AI63" i="4"/>
  <c r="AI52" i="4"/>
  <c r="AO25" i="4"/>
  <c r="AO32" i="4"/>
  <c r="AI47" i="4"/>
  <c r="AO104" i="4"/>
  <c r="AO27" i="4"/>
  <c r="AI78" i="4"/>
  <c r="AI33" i="4"/>
  <c r="AN42" i="4"/>
  <c r="AH100" i="4"/>
  <c r="AI18" i="4"/>
  <c r="AI45" i="4"/>
  <c r="AH13" i="4"/>
  <c r="AP6" i="2"/>
  <c r="U64" i="4"/>
  <c r="AA91" i="2"/>
  <c r="S82" i="4"/>
  <c r="Y122" i="2"/>
  <c r="AN96" i="2"/>
  <c r="Y49" i="2"/>
  <c r="AN174" i="2"/>
  <c r="AQ157" i="2"/>
  <c r="AP37" i="2"/>
  <c r="Z96" i="2"/>
  <c r="Y97" i="2"/>
  <c r="S73" i="4"/>
  <c r="Y106" i="2"/>
  <c r="AK142" i="2"/>
  <c r="AA97" i="2"/>
  <c r="T100" i="4"/>
  <c r="Z150" i="2"/>
  <c r="Y139" i="2"/>
  <c r="S92" i="4"/>
  <c r="AD110" i="4"/>
  <c r="AK174" i="2"/>
  <c r="AN85" i="2"/>
  <c r="AN27" i="2"/>
  <c r="AD29" i="4"/>
  <c r="AK40" i="2"/>
  <c r="S26" i="4"/>
  <c r="Y37" i="2"/>
  <c r="U28" i="4"/>
  <c r="AA39" i="2"/>
  <c r="U88" i="4"/>
  <c r="AA133" i="2"/>
  <c r="U83" i="4"/>
  <c r="AF83" i="4" s="1"/>
  <c r="AA124" i="2"/>
  <c r="AD53" i="4"/>
  <c r="AK74" i="2"/>
  <c r="AQ85" i="2"/>
  <c r="S83" i="4"/>
  <c r="Y124" i="2"/>
  <c r="S22" i="4"/>
  <c r="Y27" i="2"/>
  <c r="Y82" i="18"/>
  <c r="Y113" i="2"/>
  <c r="AM145" i="2"/>
  <c r="U111" i="4"/>
  <c r="AA177" i="2"/>
  <c r="AM118" i="2"/>
  <c r="U81" i="4"/>
  <c r="AF81" i="4" s="1"/>
  <c r="AA123" i="2"/>
  <c r="AN107" i="2"/>
  <c r="AN194" i="2"/>
  <c r="AD8" i="4"/>
  <c r="AK7" i="2"/>
  <c r="AP198" i="2"/>
  <c r="S41" i="4"/>
  <c r="Y56" i="2"/>
  <c r="U131" i="4"/>
  <c r="AF131" i="4" s="1"/>
  <c r="AA212" i="2"/>
  <c r="AP139" i="2"/>
  <c r="AQ92" i="2"/>
  <c r="AM71" i="2"/>
  <c r="S39" i="4"/>
  <c r="Y52" i="2"/>
  <c r="U66" i="4"/>
  <c r="AF66" i="4" s="1"/>
  <c r="AA93" i="2"/>
  <c r="U85" i="4"/>
  <c r="AA129" i="2"/>
  <c r="AQ182" i="2"/>
  <c r="S33" i="4"/>
  <c r="Y44" i="2"/>
  <c r="U82" i="4"/>
  <c r="AF82" i="4" s="1"/>
  <c r="AA122" i="2"/>
  <c r="AP93" i="2"/>
  <c r="AN43" i="4"/>
  <c r="AO97" i="4"/>
  <c r="AI132" i="4"/>
  <c r="AI90" i="4"/>
  <c r="S6" i="4"/>
  <c r="Y5" i="2"/>
  <c r="U24" i="4"/>
  <c r="AA32" i="2"/>
  <c r="T106" i="4"/>
  <c r="Z167" i="2"/>
  <c r="U124" i="4"/>
  <c r="AF124" i="4" s="1"/>
  <c r="AA198" i="2"/>
  <c r="AJ113" i="4"/>
  <c r="AJ57" i="4"/>
  <c r="AO80" i="4"/>
  <c r="AJ15" i="4"/>
  <c r="AJ66" i="4"/>
  <c r="AH97" i="4"/>
  <c r="AN84" i="4"/>
  <c r="AN39" i="4"/>
  <c r="AJ90" i="4"/>
  <c r="AH85" i="4"/>
  <c r="AH51" i="4"/>
  <c r="AH6" i="4"/>
  <c r="AJ13" i="4"/>
  <c r="AH20" i="4"/>
  <c r="AH23" i="4"/>
  <c r="AH39" i="4"/>
  <c r="AA34" i="2"/>
  <c r="S88" i="4"/>
  <c r="Y133" i="2"/>
  <c r="S77" i="4"/>
  <c r="Y112" i="2"/>
  <c r="AP8" i="2"/>
  <c r="AM180" i="2"/>
  <c r="T57" i="4"/>
  <c r="Z81" i="2"/>
  <c r="U89" i="4"/>
  <c r="AF89" i="4" s="1"/>
  <c r="AA134" i="2"/>
  <c r="AQ11" i="2"/>
  <c r="AD83" i="4"/>
  <c r="AK124" i="2"/>
  <c r="AN167" i="2"/>
  <c r="AD55" i="4"/>
  <c r="AK77" i="2"/>
  <c r="AP66" i="2"/>
  <c r="T78" i="4"/>
  <c r="Z115" i="2"/>
  <c r="AP132" i="2"/>
  <c r="U87" i="4"/>
  <c r="AF87" i="4" s="1"/>
  <c r="AA132" i="2"/>
  <c r="AK96" i="2"/>
  <c r="AK49" i="2"/>
  <c r="AA72" i="2"/>
  <c r="AD113" i="4"/>
  <c r="AK179" i="2"/>
  <c r="U102" i="4"/>
  <c r="AA157" i="2"/>
  <c r="AK34" i="2"/>
  <c r="S31" i="4"/>
  <c r="Y42" i="2"/>
  <c r="U110" i="4"/>
  <c r="AA174" i="2"/>
  <c r="AN161" i="2"/>
  <c r="Y125" i="18"/>
  <c r="Y154" i="2"/>
  <c r="AN128" i="2"/>
  <c r="AN13" i="2"/>
  <c r="Y71" i="18"/>
  <c r="Y87" i="2"/>
  <c r="S104" i="4"/>
  <c r="Y161" i="2"/>
  <c r="U19" i="4"/>
  <c r="AA23" i="2"/>
  <c r="S37" i="4"/>
  <c r="Y50" i="2"/>
  <c r="F191" i="2"/>
  <c r="E191" i="2" s="1" a="1"/>
  <c r="E191" i="2" s="1"/>
  <c r="Z30" i="2"/>
  <c r="U98" i="4"/>
  <c r="AF98" i="4" s="1"/>
  <c r="AA148" i="2"/>
  <c r="AD57" i="4"/>
  <c r="AK81" i="2"/>
  <c r="S131" i="4"/>
  <c r="Y212" i="2"/>
  <c r="U56" i="4"/>
  <c r="AA79" i="2"/>
  <c r="S76" i="4"/>
  <c r="Y110" i="2"/>
  <c r="AD34" i="4"/>
  <c r="AK45" i="2"/>
  <c r="AM171" i="2"/>
  <c r="AO72" i="2"/>
  <c r="U22" i="4"/>
  <c r="AA27" i="2"/>
  <c r="AA113" i="2"/>
  <c r="AP150" i="2"/>
  <c r="AD75" i="4"/>
  <c r="AK109" i="2"/>
  <c r="AM34" i="2"/>
  <c r="S30" i="4"/>
  <c r="Y41" i="2"/>
  <c r="AP105" i="2"/>
  <c r="S75" i="4"/>
  <c r="Y109" i="2"/>
  <c r="U123" i="4"/>
  <c r="AF123" i="4" s="1"/>
  <c r="AA197" i="2"/>
  <c r="U41" i="4"/>
  <c r="AA56" i="2"/>
  <c r="AQ185" i="2"/>
  <c r="AP158" i="2"/>
  <c r="AD36" i="4"/>
  <c r="AK48" i="2"/>
  <c r="AD41" i="4"/>
  <c r="AK56" i="2"/>
  <c r="AP46" i="2"/>
  <c r="AD101" i="4"/>
  <c r="AK152" i="2"/>
  <c r="AM99" i="2"/>
  <c r="AD132" i="4"/>
  <c r="AK214" i="2"/>
  <c r="AQ212" i="2"/>
  <c r="AN58" i="2"/>
  <c r="U33" i="4"/>
  <c r="AA44" i="2"/>
  <c r="AN63" i="4"/>
  <c r="AM158" i="2"/>
  <c r="AO126" i="4"/>
  <c r="U106" i="4"/>
  <c r="AA167" i="2"/>
  <c r="AI80" i="4"/>
  <c r="AN115" i="4"/>
  <c r="AN15" i="4"/>
  <c r="AJ62" i="4"/>
  <c r="AJ85" i="4"/>
  <c r="AJ35" i="4"/>
  <c r="AN26" i="4"/>
  <c r="AO30" i="4"/>
  <c r="AN68" i="4"/>
  <c r="AJ7" i="4"/>
  <c r="AI27" i="4"/>
  <c r="AI81" i="4"/>
  <c r="AI5" i="4"/>
  <c r="AN13" i="4"/>
  <c r="AN14" i="4"/>
  <c r="Y52" i="18"/>
  <c r="Y55" i="2"/>
  <c r="S121" i="4"/>
  <c r="Y195" i="2"/>
  <c r="AA30" i="2"/>
  <c r="AQ164" i="2"/>
  <c r="AD105" i="4"/>
  <c r="AK165" i="2"/>
  <c r="AA154" i="2"/>
  <c r="U11" i="4"/>
  <c r="AA13" i="2"/>
  <c r="U116" i="4"/>
  <c r="AF116" i="4" s="1"/>
  <c r="AA183" i="2"/>
  <c r="S29" i="4"/>
  <c r="Y40" i="2"/>
  <c r="AN83" i="2"/>
  <c r="AQ125" i="2"/>
  <c r="S21" i="4"/>
  <c r="Y28" i="2"/>
  <c r="S51" i="4"/>
  <c r="Y71" i="2"/>
  <c r="AQ29" i="2"/>
  <c r="AP95" i="2"/>
  <c r="U77" i="4"/>
  <c r="AA112" i="2"/>
  <c r="AD25" i="4"/>
  <c r="AK36" i="2"/>
  <c r="U75" i="4"/>
  <c r="AA109" i="2"/>
  <c r="U71" i="4"/>
  <c r="AA102" i="2"/>
  <c r="AN118" i="2"/>
  <c r="AN147" i="2"/>
  <c r="AN90" i="2"/>
  <c r="AN196" i="2"/>
  <c r="AN134" i="2"/>
  <c r="AQ118" i="2"/>
  <c r="AN129" i="2"/>
  <c r="AP79" i="2"/>
  <c r="AM88" i="2"/>
  <c r="S65" i="4"/>
  <c r="Y92" i="2"/>
  <c r="AQ132" i="2"/>
  <c r="AL4" i="2"/>
  <c r="AD63" i="4"/>
  <c r="AK90" i="2"/>
  <c r="U115" i="4"/>
  <c r="AF115" i="4" s="1"/>
  <c r="AA182" i="2"/>
  <c r="S36" i="4"/>
  <c r="Y48" i="2"/>
  <c r="U86" i="4"/>
  <c r="AF86" i="4" s="1"/>
  <c r="AA130" i="2"/>
  <c r="S55" i="4"/>
  <c r="Y77" i="2"/>
  <c r="AO84" i="4"/>
  <c r="AO55" i="4"/>
  <c r="AN79" i="4"/>
  <c r="AO5" i="4"/>
  <c r="AO20" i="4"/>
  <c r="AN11" i="4"/>
  <c r="AQ11" i="4" s="1"/>
  <c r="AI9" i="4"/>
  <c r="AP59" i="2"/>
  <c r="Y72" i="2"/>
  <c r="U113" i="4"/>
  <c r="AF113" i="4" s="1"/>
  <c r="AA179" i="2"/>
  <c r="S68" i="4"/>
  <c r="Y95" i="2"/>
  <c r="AP183" i="2"/>
  <c r="U78" i="4"/>
  <c r="AF78" i="4" s="1"/>
  <c r="AA115" i="2"/>
  <c r="S11" i="4"/>
  <c r="Y13" i="2"/>
  <c r="S127" i="4"/>
  <c r="Y204" i="2"/>
  <c r="S80" i="4"/>
  <c r="Y118" i="2"/>
  <c r="U39" i="4"/>
  <c r="AA52" i="2"/>
  <c r="S66" i="4"/>
  <c r="Y93" i="2"/>
  <c r="T27" i="4"/>
  <c r="Z38" i="2"/>
  <c r="AN156" i="2"/>
  <c r="U104" i="4"/>
  <c r="AA161" i="2"/>
  <c r="S84" i="4"/>
  <c r="Y128" i="2"/>
  <c r="AA87" i="2"/>
  <c r="S23" i="4"/>
  <c r="Y29" i="2"/>
  <c r="S19" i="4"/>
  <c r="Y23" i="2"/>
  <c r="AL164" i="2"/>
  <c r="AP133" i="2"/>
  <c r="AQ161" i="2"/>
  <c r="AD88" i="4"/>
  <c r="AK133" i="2"/>
  <c r="AD61" i="4"/>
  <c r="AK88" i="2"/>
  <c r="AD32" i="4"/>
  <c r="AK43" i="2"/>
  <c r="AM30" i="2"/>
  <c r="AD90" i="4"/>
  <c r="AK141" i="2"/>
  <c r="Y127" i="2"/>
  <c r="AN127" i="2"/>
  <c r="S130" i="4"/>
  <c r="AP161" i="2"/>
  <c r="AK93" i="18"/>
  <c r="Z114" i="2"/>
  <c r="S44" i="4"/>
  <c r="Y59" i="2"/>
  <c r="AD54" i="4"/>
  <c r="AK75" i="2"/>
  <c r="Y10" i="18"/>
  <c r="Y9" i="2"/>
  <c r="U99" i="4"/>
  <c r="AF99" i="4" s="1"/>
  <c r="AA149" i="2"/>
  <c r="AP20" i="2"/>
  <c r="AD108" i="4"/>
  <c r="AK171" i="2"/>
  <c r="U112" i="4"/>
  <c r="AF112" i="4" s="1"/>
  <c r="AA178" i="2"/>
  <c r="AN88" i="2"/>
  <c r="AD122" i="4"/>
  <c r="AK196" i="2"/>
  <c r="U46" i="4"/>
  <c r="AA64" i="2"/>
  <c r="AP15" i="2"/>
  <c r="AM106" i="2"/>
  <c r="AP74" i="2"/>
  <c r="AP41" i="2"/>
  <c r="U12" i="4"/>
  <c r="AA15" i="2"/>
  <c r="S94" i="4"/>
  <c r="Y143" i="2"/>
  <c r="AQ135" i="2"/>
  <c r="AD21" i="4"/>
  <c r="AK28" i="2"/>
  <c r="AP148" i="2"/>
  <c r="AN81" i="2"/>
  <c r="AD44" i="4"/>
  <c r="AK59" i="2"/>
  <c r="S115" i="4"/>
  <c r="Y182" i="2"/>
  <c r="AN77" i="2"/>
  <c r="U127" i="4"/>
  <c r="AF127" i="4" s="1"/>
  <c r="AA204" i="2"/>
  <c r="S69" i="4"/>
  <c r="Y99" i="2"/>
  <c r="AP39" i="2"/>
  <c r="U65" i="4"/>
  <c r="AA92" i="2"/>
  <c r="AD127" i="4"/>
  <c r="AK204" i="2"/>
  <c r="AD43" i="4"/>
  <c r="AK58" i="2"/>
  <c r="AD123" i="4"/>
  <c r="AK197" i="2"/>
  <c r="U118" i="4"/>
  <c r="AA185" i="2"/>
  <c r="U8" i="4"/>
  <c r="AA7" i="2"/>
  <c r="U36" i="4"/>
  <c r="AA48" i="2"/>
  <c r="S63" i="4"/>
  <c r="Y90" i="2"/>
  <c r="S86" i="4"/>
  <c r="Y130" i="2"/>
  <c r="U55" i="4"/>
  <c r="AA77" i="2"/>
  <c r="AQ44" i="2"/>
  <c r="AO85" i="4"/>
  <c r="S43" i="4"/>
  <c r="Y58" i="2"/>
  <c r="AN91" i="2"/>
  <c r="AO108" i="4"/>
  <c r="AO51" i="4"/>
  <c r="AO111" i="4"/>
  <c r="AN51" i="4"/>
  <c r="AO118" i="4"/>
  <c r="AN111" i="4"/>
  <c r="AN60" i="4"/>
  <c r="AI38" i="4"/>
  <c r="AJ76" i="4"/>
  <c r="AJ72" i="4"/>
  <c r="AJ48" i="4"/>
  <c r="AJ60" i="4"/>
  <c r="AJ112" i="4"/>
  <c r="AJ111" i="4"/>
  <c r="AJ108" i="4"/>
  <c r="AJ87" i="4"/>
  <c r="AJ84" i="4"/>
  <c r="AJ53" i="4"/>
  <c r="AJ38" i="4"/>
  <c r="AJ49" i="4"/>
  <c r="AJ12" i="4"/>
  <c r="AJ109" i="4"/>
  <c r="AJ121" i="4"/>
  <c r="AJ52" i="4"/>
  <c r="AJ20" i="4"/>
  <c r="AJ16" i="4"/>
  <c r="AJ110" i="4"/>
  <c r="AJ130" i="4"/>
  <c r="AJ100" i="4"/>
  <c r="AJ73" i="4"/>
  <c r="AJ125" i="4"/>
  <c r="AJ96" i="4"/>
  <c r="AJ75" i="4"/>
  <c r="AJ36" i="4"/>
  <c r="AJ51" i="4"/>
  <c r="AJ37" i="4"/>
  <c r="AJ27" i="4"/>
  <c r="AJ105" i="4"/>
  <c r="AJ74" i="4"/>
  <c r="AJ70" i="4"/>
  <c r="AJ46" i="4"/>
  <c r="AJ44" i="4"/>
  <c r="AJ22" i="4"/>
  <c r="AJ9" i="4"/>
  <c r="AJ119" i="4"/>
  <c r="AJ82" i="4"/>
  <c r="AJ77" i="4"/>
  <c r="AJ25" i="4"/>
  <c r="AJ10" i="4"/>
  <c r="AJ129" i="4"/>
  <c r="AJ106" i="4"/>
  <c r="AJ63" i="4"/>
  <c r="AJ50" i="4"/>
  <c r="AJ97" i="4"/>
  <c r="AJ94" i="4"/>
  <c r="AJ69" i="4"/>
  <c r="AJ29" i="4"/>
  <c r="AJ5" i="4"/>
  <c r="AJ2" i="4"/>
  <c r="AJ56" i="4"/>
  <c r="AJ23" i="4"/>
  <c r="AJ47" i="4"/>
  <c r="AJ68" i="4"/>
  <c r="AJ45" i="4"/>
  <c r="AJ88" i="4"/>
  <c r="AJ6" i="4"/>
  <c r="AJ11" i="4"/>
  <c r="AI72" i="4"/>
  <c r="AO29" i="4"/>
  <c r="AN71" i="4"/>
  <c r="AN53" i="4"/>
  <c r="AJ21" i="4"/>
  <c r="AO33" i="4"/>
  <c r="AI73" i="4"/>
  <c r="AJ18" i="4"/>
  <c r="AI8" i="4"/>
  <c r="AQ72" i="2"/>
  <c r="AD42" i="4"/>
  <c r="AK57" i="2"/>
  <c r="AA170" i="2"/>
  <c r="T54" i="4"/>
  <c r="Z75" i="2"/>
  <c r="AM89" i="2"/>
  <c r="S25" i="4"/>
  <c r="Y36" i="2"/>
  <c r="S62" i="4"/>
  <c r="Y89" i="2"/>
  <c r="AQ137" i="2"/>
  <c r="U43" i="4"/>
  <c r="AA58" i="2"/>
  <c r="T24" i="4"/>
  <c r="Z32" i="2"/>
  <c r="AO70" i="2"/>
  <c r="U91" i="4"/>
  <c r="AA137" i="2"/>
  <c r="AD50" i="4"/>
  <c r="AK70" i="2"/>
  <c r="AO52" i="4"/>
  <c r="AI110" i="4"/>
  <c r="AI74" i="4"/>
  <c r="AI119" i="4"/>
  <c r="AI48" i="4"/>
  <c r="AL126" i="18"/>
  <c r="AA155" i="2"/>
  <c r="AQ115" i="2"/>
  <c r="S116" i="4"/>
  <c r="Y183" i="2"/>
  <c r="AN74" i="2"/>
  <c r="AP178" i="2"/>
  <c r="S59" i="4"/>
  <c r="Y84" i="2"/>
  <c r="AD106" i="4"/>
  <c r="AK167" i="2"/>
  <c r="U21" i="4"/>
  <c r="AA28" i="2"/>
  <c r="U94" i="4"/>
  <c r="AA143" i="2"/>
  <c r="U16" i="4"/>
  <c r="AA20" i="2"/>
  <c r="AN43" i="2"/>
  <c r="AQ89" i="2"/>
  <c r="AD70" i="4"/>
  <c r="AK100" i="2"/>
  <c r="S119" i="4"/>
  <c r="Y188" i="2"/>
  <c r="U128" i="4"/>
  <c r="AF128" i="4" s="1"/>
  <c r="AA207" i="2"/>
  <c r="U93" i="4"/>
  <c r="AA135" i="2"/>
  <c r="AN28" i="2"/>
  <c r="AD39" i="4"/>
  <c r="AK52" i="2"/>
  <c r="S60" i="4"/>
  <c r="Y85" i="2"/>
  <c r="AN15" i="2"/>
  <c r="AD5" i="4"/>
  <c r="AK4" i="2"/>
  <c r="S48" i="4"/>
  <c r="Y68" i="2"/>
  <c r="AP168" i="2"/>
  <c r="S16" i="4"/>
  <c r="Y20" i="2"/>
  <c r="U25" i="4"/>
  <c r="AF25" i="4" s="1"/>
  <c r="AA36" i="2"/>
  <c r="AD85" i="4"/>
  <c r="AK129" i="2"/>
  <c r="AM83" i="2"/>
  <c r="AQ69" i="2"/>
  <c r="AO195" i="2"/>
  <c r="U90" i="4"/>
  <c r="AA141" i="2"/>
  <c r="AP7" i="2"/>
  <c r="S49" i="4"/>
  <c r="Y69" i="2"/>
  <c r="Y185" i="2"/>
  <c r="S118" i="4"/>
  <c r="AP22" i="2"/>
  <c r="U63" i="4"/>
  <c r="AA90" i="2"/>
  <c r="AO107" i="2"/>
  <c r="AD6" i="4"/>
  <c r="AM6" i="4" s="1"/>
  <c r="AK5" i="2"/>
  <c r="AN5" i="2"/>
  <c r="AO90" i="4"/>
  <c r="AO86" i="4"/>
  <c r="AO82" i="4"/>
  <c r="AQ82" i="4" s="1"/>
  <c r="AO78" i="4"/>
  <c r="AO114" i="4"/>
  <c r="AO34" i="4"/>
  <c r="AO62" i="4"/>
  <c r="AO130" i="4"/>
  <c r="AO125" i="4"/>
  <c r="AO65" i="4"/>
  <c r="AO121" i="4"/>
  <c r="AO50" i="4"/>
  <c r="AO100" i="4"/>
  <c r="AO89" i="4"/>
  <c r="AO91" i="4"/>
  <c r="AO74" i="4"/>
  <c r="AO66" i="4"/>
  <c r="AO124" i="4"/>
  <c r="AO110" i="4"/>
  <c r="AO128" i="4"/>
  <c r="AO113" i="4"/>
  <c r="AO106" i="4"/>
  <c r="AO48" i="4"/>
  <c r="AO26" i="4"/>
  <c r="AO83" i="4"/>
  <c r="AO67" i="4"/>
  <c r="AO41" i="4"/>
  <c r="AO28" i="4"/>
  <c r="AO70" i="4"/>
  <c r="AO53" i="4"/>
  <c r="AO31" i="4"/>
  <c r="AO46" i="4"/>
  <c r="AO18" i="4"/>
  <c r="AO15" i="4"/>
  <c r="AO102" i="4"/>
  <c r="AO99" i="4"/>
  <c r="AO38" i="4"/>
  <c r="AO57" i="4"/>
  <c r="AO19" i="4"/>
  <c r="AO10" i="4"/>
  <c r="AO2" i="4"/>
  <c r="AO98" i="4"/>
  <c r="AO54" i="4"/>
  <c r="AO35" i="4"/>
  <c r="AO45" i="4"/>
  <c r="AO6" i="4"/>
  <c r="AO43" i="4"/>
  <c r="AO17" i="4"/>
  <c r="AO14" i="4"/>
  <c r="AO79" i="4"/>
  <c r="AO94" i="4"/>
  <c r="AO13" i="4"/>
  <c r="AO75" i="4"/>
  <c r="AO24" i="4"/>
  <c r="AO87" i="4"/>
  <c r="AO37" i="4"/>
  <c r="T13" i="4"/>
  <c r="Z16" i="2"/>
  <c r="AO16" i="4"/>
  <c r="AO61" i="4"/>
  <c r="AO120" i="4"/>
  <c r="AN29" i="4"/>
  <c r="AN16" i="4"/>
  <c r="AN40" i="4"/>
  <c r="AO101" i="4"/>
  <c r="AI25" i="4"/>
  <c r="T85" i="4"/>
  <c r="Z129" i="2"/>
  <c r="AP93" i="18"/>
  <c r="AK114" i="2"/>
  <c r="AA119" i="2"/>
  <c r="S35" i="4"/>
  <c r="Y46" i="2"/>
  <c r="U45" i="4"/>
  <c r="AA60" i="2"/>
  <c r="AO127" i="2"/>
  <c r="AP128" i="2"/>
  <c r="U31" i="4"/>
  <c r="AA42" i="2"/>
  <c r="F186" i="2"/>
  <c r="E186" i="2" s="1" a="1"/>
  <c r="E186" i="2" s="1"/>
  <c r="AQ156" i="2"/>
  <c r="U67" i="4"/>
  <c r="AA94" i="2"/>
  <c r="AS125" i="4"/>
  <c r="U74" i="4"/>
  <c r="AA107" i="2"/>
  <c r="AA9" i="2"/>
  <c r="AK149" i="2"/>
  <c r="AD99" i="4"/>
  <c r="Y98" i="2"/>
  <c r="T113" i="4"/>
  <c r="Z179" i="2"/>
  <c r="AN125" i="2"/>
  <c r="AD16" i="4"/>
  <c r="AK20" i="2"/>
  <c r="AN29" i="2"/>
  <c r="AO156" i="2"/>
  <c r="AQ23" i="2"/>
  <c r="F10" i="3" s="1"/>
  <c r="G10" i="3" s="1" a="1"/>
  <c r="G10" i="3" s="1"/>
  <c r="AD12" i="4"/>
  <c r="AK15" i="2"/>
  <c r="AK82" i="2"/>
  <c r="AD77" i="4"/>
  <c r="AK112" i="2"/>
  <c r="AD73" i="4"/>
  <c r="AK106" i="2"/>
  <c r="AK151" i="2"/>
  <c r="AD126" i="4"/>
  <c r="AK205" i="2"/>
  <c r="AQ146" i="2"/>
  <c r="AD47" i="4"/>
  <c r="AK66" i="2"/>
  <c r="AP85" i="2"/>
  <c r="S114" i="4"/>
  <c r="Y180" i="2"/>
  <c r="AD59" i="4"/>
  <c r="AK84" i="2"/>
  <c r="S28" i="4"/>
  <c r="Y39" i="2"/>
  <c r="AM17" i="2"/>
  <c r="S34" i="4"/>
  <c r="Y45" i="2"/>
  <c r="U60" i="4"/>
  <c r="AA85" i="2"/>
  <c r="U5" i="4"/>
  <c r="AA4" i="2"/>
  <c r="Z3" i="2"/>
  <c r="AP83" i="2"/>
  <c r="AD14" i="4"/>
  <c r="AK17" i="2"/>
  <c r="S126" i="4"/>
  <c r="Y205" i="2"/>
  <c r="AL142" i="2"/>
  <c r="AN133" i="2"/>
  <c r="AO75" i="2"/>
  <c r="Y137" i="2"/>
  <c r="S91" i="4"/>
  <c r="AP212" i="2"/>
  <c r="AN214" i="2"/>
  <c r="S46" i="4"/>
  <c r="Y64" i="2"/>
  <c r="S20" i="4"/>
  <c r="S2" i="4" s="1"/>
  <c r="Y26" i="2"/>
  <c r="U48" i="4"/>
  <c r="AA68" i="2"/>
  <c r="AQ105" i="2"/>
  <c r="AM100" i="2"/>
  <c r="Y8" i="2"/>
  <c r="S9" i="4"/>
  <c r="AN57" i="2"/>
  <c r="S71" i="4"/>
  <c r="Y102" i="2"/>
  <c r="S97" i="4"/>
  <c r="Y147" i="2"/>
  <c r="AD48" i="4"/>
  <c r="AK68" i="2"/>
  <c r="U15" i="4"/>
  <c r="AA19" i="2"/>
  <c r="S123" i="4"/>
  <c r="Y197" i="2"/>
  <c r="AP32" i="2"/>
  <c r="M9" i="3" s="1"/>
  <c r="N9" i="3" s="1" a="1"/>
  <c r="N9" i="3" s="1"/>
  <c r="U49" i="4"/>
  <c r="AA69" i="2"/>
  <c r="AQ22" i="2"/>
  <c r="AD17" i="4"/>
  <c r="AK21" i="2"/>
  <c r="U101" i="4"/>
  <c r="AA152" i="2"/>
  <c r="AO130" i="2"/>
  <c r="AO112" i="4"/>
  <c r="AP69" i="2"/>
  <c r="AO122" i="4"/>
  <c r="AN103" i="4"/>
  <c r="AN125" i="4"/>
  <c r="AI61" i="4"/>
  <c r="AQ93" i="2"/>
  <c r="AN94" i="4"/>
  <c r="AI114" i="4"/>
  <c r="AQ91" i="2"/>
  <c r="AN96" i="4"/>
  <c r="AN129" i="4"/>
  <c r="S50" i="4"/>
  <c r="Y70" i="2"/>
  <c r="AO107" i="4"/>
  <c r="AN132" i="4"/>
  <c r="AN48" i="4"/>
  <c r="AJ93" i="4"/>
  <c r="AO49" i="4"/>
  <c r="AH114" i="4"/>
  <c r="AH110" i="4"/>
  <c r="AH98" i="4"/>
  <c r="AH131" i="4"/>
  <c r="AH123" i="4"/>
  <c r="AH102" i="4"/>
  <c r="AH113" i="4"/>
  <c r="AH83" i="4"/>
  <c r="AH127" i="4"/>
  <c r="AH91" i="4"/>
  <c r="AH112" i="4"/>
  <c r="AH122" i="4"/>
  <c r="AH132" i="4"/>
  <c r="AH72" i="4"/>
  <c r="AH48" i="4"/>
  <c r="AH99" i="4"/>
  <c r="AH66" i="4"/>
  <c r="AH62" i="4"/>
  <c r="AH19" i="4"/>
  <c r="AH14" i="4"/>
  <c r="AH115" i="4"/>
  <c r="AH118" i="4"/>
  <c r="AH78" i="4"/>
  <c r="AH76" i="4"/>
  <c r="AH90" i="4"/>
  <c r="AH87" i="4"/>
  <c r="AH47" i="4"/>
  <c r="AH120" i="4"/>
  <c r="AH108" i="4"/>
  <c r="AH79" i="4"/>
  <c r="AH58" i="4"/>
  <c r="AH36" i="4"/>
  <c r="AH65" i="4"/>
  <c r="AH126" i="4"/>
  <c r="AH60" i="4"/>
  <c r="AH40" i="4"/>
  <c r="AH89" i="4"/>
  <c r="AH70" i="4"/>
  <c r="AH42" i="4"/>
  <c r="AH37" i="4"/>
  <c r="AH95" i="4"/>
  <c r="AH67" i="4"/>
  <c r="AH64" i="4"/>
  <c r="AH44" i="4"/>
  <c r="AH38" i="4"/>
  <c r="AH34" i="4"/>
  <c r="AH54" i="4"/>
  <c r="AH49" i="4"/>
  <c r="AH26" i="4"/>
  <c r="AH41" i="4"/>
  <c r="AH35" i="4"/>
  <c r="AH5" i="4"/>
  <c r="AH2" i="4"/>
  <c r="AH43" i="4"/>
  <c r="AH56" i="4"/>
  <c r="AH18" i="4"/>
  <c r="AH84" i="4"/>
  <c r="AH10" i="4"/>
  <c r="AH80" i="4"/>
  <c r="AO56" i="4"/>
  <c r="AH59" i="4"/>
  <c r="AH61" i="4"/>
  <c r="AJ102" i="4"/>
  <c r="AI36" i="4"/>
  <c r="AI116" i="4"/>
  <c r="AO42" i="4"/>
  <c r="AI14" i="4"/>
  <c r="AJ28" i="4"/>
  <c r="AH15" i="4"/>
  <c r="AN37" i="4"/>
  <c r="AJ58" i="4"/>
  <c r="AO12" i="4"/>
  <c r="AO23" i="4"/>
  <c r="AI84" i="4"/>
  <c r="AN12" i="4"/>
  <c r="F8" i="3" l="1"/>
  <c r="G8" i="3" s="1" a="1"/>
  <c r="G8" i="3" s="1"/>
  <c r="M10" i="3"/>
  <c r="N10" i="3" s="1" a="1"/>
  <c r="N10" i="3" s="1"/>
  <c r="AM35" i="2"/>
  <c r="AQ55" i="4"/>
  <c r="AQ5" i="4"/>
  <c r="AQ119" i="4"/>
  <c r="AQ68" i="4"/>
  <c r="AQ86" i="4"/>
  <c r="AQ102" i="4"/>
  <c r="AQ71" i="4"/>
  <c r="AQ91" i="4"/>
  <c r="AQ76" i="4"/>
  <c r="AQ93" i="4"/>
  <c r="AQ87" i="4"/>
  <c r="Z76" i="2"/>
  <c r="AL131" i="2"/>
  <c r="AL86" i="2"/>
  <c r="AQ131" i="2"/>
  <c r="Z120" i="2"/>
  <c r="AL162" i="2"/>
  <c r="AL31" i="2"/>
  <c r="Z121" i="2"/>
  <c r="Z24" i="2"/>
  <c r="AL104" i="2"/>
  <c r="Z104" i="2"/>
  <c r="AQ111" i="4"/>
  <c r="AQ108" i="4"/>
  <c r="AQ22" i="4"/>
  <c r="AQ97" i="4"/>
  <c r="AQ46" i="4"/>
  <c r="AQ127" i="4"/>
  <c r="AQ27" i="4"/>
  <c r="AQ121" i="4"/>
  <c r="AQ88" i="4"/>
  <c r="AQ17" i="4"/>
  <c r="AQ14" i="4"/>
  <c r="AQ52" i="4"/>
  <c r="AQ62" i="4"/>
  <c r="AQ101" i="4"/>
  <c r="AQ50" i="4"/>
  <c r="AQ72" i="4"/>
  <c r="AQ12" i="4"/>
  <c r="AQ75" i="4"/>
  <c r="AQ78" i="4"/>
  <c r="AQ63" i="4"/>
  <c r="Z86" i="2"/>
  <c r="AK76" i="2"/>
  <c r="AQ108" i="2"/>
  <c r="AQ162" i="2"/>
  <c r="AQ62" i="2"/>
  <c r="AL108" i="2"/>
  <c r="AL121" i="2"/>
  <c r="AQ24" i="2"/>
  <c r="AL101" i="2"/>
  <c r="AK53" i="2"/>
  <c r="AQ121" i="2"/>
  <c r="AK101" i="2"/>
  <c r="Z62" i="2"/>
  <c r="AK120" i="2"/>
  <c r="AK163" i="2"/>
  <c r="AK213" i="2"/>
  <c r="F213" i="2"/>
  <c r="E213" i="2" s="1" a="1"/>
  <c r="E213" i="2" s="1"/>
  <c r="AK104" i="2"/>
  <c r="Z65" i="2"/>
  <c r="AK199" i="2"/>
  <c r="AK33" i="2"/>
  <c r="AL62" i="2"/>
  <c r="AK162" i="2"/>
  <c r="Z131" i="2"/>
  <c r="AK121" i="2"/>
  <c r="Z31" i="2"/>
  <c r="AK31" i="2"/>
  <c r="AL65" i="2"/>
  <c r="AK108" i="2"/>
  <c r="AQ35" i="2"/>
  <c r="AP47" i="18"/>
  <c r="Y47" i="18"/>
  <c r="Z35" i="2"/>
  <c r="AQ33" i="4"/>
  <c r="AQ92" i="4"/>
  <c r="AQ104" i="4"/>
  <c r="AQ117" i="4"/>
  <c r="AQ105" i="4"/>
  <c r="AQ10" i="4"/>
  <c r="AQ28" i="4"/>
  <c r="AQ120" i="4"/>
  <c r="AQ123" i="4"/>
  <c r="AQ25" i="4"/>
  <c r="AQ37" i="4"/>
  <c r="AQ89" i="4"/>
  <c r="AQ7" i="4"/>
  <c r="AQ132" i="4"/>
  <c r="AQ90" i="4"/>
  <c r="AQ118" i="4"/>
  <c r="AQ81" i="4"/>
  <c r="AQ100" i="4"/>
  <c r="AQ99" i="4"/>
  <c r="AQ51" i="4"/>
  <c r="AQ35" i="4"/>
  <c r="AQ64" i="4"/>
  <c r="AQ125" i="4"/>
  <c r="AQ38" i="4"/>
  <c r="AL202" i="2"/>
  <c r="Z202" i="2"/>
  <c r="Y113" i="18"/>
  <c r="Z140" i="2"/>
  <c r="AM154" i="2"/>
  <c r="AL125" i="18"/>
  <c r="AP10" i="18"/>
  <c r="AQ9" i="2"/>
  <c r="AQ87" i="2"/>
  <c r="AP71" i="18"/>
  <c r="AM87" i="2"/>
  <c r="AL71" i="18"/>
  <c r="AP126" i="18"/>
  <c r="AQ155" i="2"/>
  <c r="AM202" i="2"/>
  <c r="Y130" i="18"/>
  <c r="Z159" i="2"/>
  <c r="Z175" i="2"/>
  <c r="Y142" i="18"/>
  <c r="AM113" i="2"/>
  <c r="AL82" i="18"/>
  <c r="AL72" i="18"/>
  <c r="AM96" i="2"/>
  <c r="AK11" i="18"/>
  <c r="AL10" i="2"/>
  <c r="AL113" i="18"/>
  <c r="AM140" i="2"/>
  <c r="AL52" i="18"/>
  <c r="AM55" i="2"/>
  <c r="AQ175" i="2"/>
  <c r="AP142" i="18"/>
  <c r="AP82" i="18"/>
  <c r="AQ98" i="2"/>
  <c r="Z181" i="2"/>
  <c r="Z189" i="2"/>
  <c r="Z155" i="2"/>
  <c r="Y126" i="18"/>
  <c r="AL130" i="18"/>
  <c r="AM159" i="2"/>
  <c r="Z187" i="2"/>
  <c r="AQ14" i="2"/>
  <c r="AP13" i="18"/>
  <c r="AM9" i="2"/>
  <c r="AL10" i="18"/>
  <c r="AK83" i="18"/>
  <c r="AM25" i="2"/>
  <c r="AL22" i="18"/>
  <c r="AP52" i="18"/>
  <c r="AQ55" i="2"/>
  <c r="AQ25" i="2"/>
  <c r="AP22" i="18"/>
  <c r="Z192" i="2"/>
  <c r="Y81" i="18"/>
  <c r="Y72" i="18"/>
  <c r="AP130" i="18"/>
  <c r="AQ159" i="2"/>
  <c r="AP113" i="18"/>
  <c r="AQ140" i="2"/>
  <c r="AQ113" i="2"/>
  <c r="AP83" i="18"/>
  <c r="AP125" i="18"/>
  <c r="AQ154" i="2"/>
  <c r="AM175" i="2"/>
  <c r="AL142" i="18"/>
  <c r="Z184" i="2"/>
  <c r="AM97" i="2"/>
  <c r="AL81" i="18"/>
  <c r="AQ15" i="4"/>
  <c r="AQ69" i="4"/>
  <c r="AQ95" i="4"/>
  <c r="AQ44" i="4"/>
  <c r="AQ130" i="4"/>
  <c r="AQ41" i="4"/>
  <c r="AQ19" i="4"/>
  <c r="AQ9" i="4"/>
  <c r="AQ59" i="4"/>
  <c r="AQ116" i="4"/>
  <c r="AQ18" i="4"/>
  <c r="AQ77" i="4"/>
  <c r="AQ39" i="4"/>
  <c r="AQ56" i="4"/>
  <c r="AQ54" i="4"/>
  <c r="AQ31" i="4"/>
  <c r="AQ110" i="4"/>
  <c r="AQ61" i="4"/>
  <c r="AQ131" i="4"/>
  <c r="AQ24" i="4"/>
  <c r="AQ98" i="4"/>
  <c r="AQ124" i="4"/>
  <c r="AQ48" i="4"/>
  <c r="AQ16" i="4"/>
  <c r="AQ2" i="4"/>
  <c r="AQ114" i="4"/>
  <c r="AQ126" i="4"/>
  <c r="AQ80" i="4"/>
  <c r="AQ8" i="4"/>
  <c r="AQ107" i="4"/>
  <c r="AQ58" i="4"/>
  <c r="AQ29" i="4"/>
  <c r="AQ74" i="4"/>
  <c r="AQ67" i="4"/>
  <c r="AQ129" i="4"/>
  <c r="AQ23" i="4"/>
  <c r="AQ96" i="4"/>
  <c r="AQ73" i="4"/>
  <c r="AQ103" i="4"/>
  <c r="AQ26" i="4"/>
  <c r="AQ47" i="4"/>
  <c r="AQ106" i="4"/>
  <c r="AQ115" i="4"/>
  <c r="AQ43" i="4"/>
  <c r="AQ83" i="4"/>
  <c r="AQ60" i="4"/>
  <c r="AQ32" i="4"/>
  <c r="AQ57" i="4"/>
  <c r="AQ66" i="4"/>
  <c r="AQ85" i="4"/>
  <c r="AQ40" i="4"/>
  <c r="AQ20" i="4"/>
  <c r="AQ65" i="4"/>
  <c r="AQ122" i="4"/>
  <c r="AQ128" i="4"/>
  <c r="AQ79" i="4"/>
  <c r="AQ84" i="4"/>
  <c r="AQ109" i="4"/>
  <c r="AQ34" i="4"/>
  <c r="AQ49" i="4"/>
  <c r="AQ30" i="4"/>
  <c r="AQ94" i="4"/>
  <c r="AQ112" i="4"/>
  <c r="AQ70" i="4"/>
  <c r="AQ13" i="4"/>
  <c r="AQ42" i="4"/>
  <c r="AQ45" i="4"/>
  <c r="AQ53" i="4"/>
  <c r="AQ36" i="4"/>
  <c r="AQ113" i="4"/>
  <c r="AL167" i="2"/>
  <c r="AM124" i="2"/>
  <c r="T26" i="4"/>
  <c r="Z37" i="2"/>
  <c r="AQ174" i="2"/>
  <c r="T82" i="4"/>
  <c r="Z122" i="2"/>
  <c r="AM38" i="2"/>
  <c r="AM8" i="2"/>
  <c r="AM165" i="2"/>
  <c r="T58" i="4"/>
  <c r="Z83" i="2"/>
  <c r="AL3" i="2"/>
  <c r="Z169" i="2"/>
  <c r="T124" i="4"/>
  <c r="Z198" i="2"/>
  <c r="AM194" i="2"/>
  <c r="T74" i="4"/>
  <c r="Z107" i="2"/>
  <c r="Z156" i="2"/>
  <c r="Z11" i="2"/>
  <c r="T10" i="4"/>
  <c r="T59" i="4"/>
  <c r="Z84" i="2"/>
  <c r="AM92" i="2"/>
  <c r="AQ141" i="2"/>
  <c r="AL38" i="2"/>
  <c r="T80" i="4"/>
  <c r="Z118" i="2"/>
  <c r="AM115" i="2"/>
  <c r="T65" i="4"/>
  <c r="Z92" i="2"/>
  <c r="AQ48" i="2"/>
  <c r="AM27" i="2"/>
  <c r="AQ81" i="2"/>
  <c r="AK71" i="18"/>
  <c r="Z87" i="2"/>
  <c r="AM152" i="2"/>
  <c r="AQ68" i="2"/>
  <c r="T126" i="4"/>
  <c r="Z205" i="2"/>
  <c r="Y125" i="2"/>
  <c r="T60" i="4"/>
  <c r="Z85" i="2"/>
  <c r="AM155" i="2"/>
  <c r="AK10" i="18"/>
  <c r="Z9" i="2"/>
  <c r="Z72" i="2"/>
  <c r="AL30" i="2"/>
  <c r="T37" i="4"/>
  <c r="Z50" i="2"/>
  <c r="AQ49" i="2"/>
  <c r="T33" i="4"/>
  <c r="Z44" i="2"/>
  <c r="AM212" i="2"/>
  <c r="AM177" i="2"/>
  <c r="AQ142" i="2"/>
  <c r="AQ99" i="2"/>
  <c r="U17" i="4"/>
  <c r="AA21" i="2"/>
  <c r="AM205" i="2"/>
  <c r="AQ37" i="2"/>
  <c r="T8" i="4"/>
  <c r="Z7" i="2"/>
  <c r="AM105" i="2"/>
  <c r="AM196" i="2"/>
  <c r="AM74" i="2"/>
  <c r="T102" i="4"/>
  <c r="Z157" i="2"/>
  <c r="AM59" i="2"/>
  <c r="T56" i="4"/>
  <c r="Z79" i="2"/>
  <c r="AL156" i="2"/>
  <c r="AL149" i="2"/>
  <c r="AQ71" i="2"/>
  <c r="T107" i="4"/>
  <c r="Z168" i="2"/>
  <c r="AK22" i="18"/>
  <c r="Z25" i="2"/>
  <c r="Z174" i="2"/>
  <c r="T110" i="4"/>
  <c r="AM69" i="2"/>
  <c r="AQ112" i="2"/>
  <c r="AM135" i="2"/>
  <c r="AM48" i="2"/>
  <c r="AM182" i="2"/>
  <c r="AM197" i="2"/>
  <c r="AL75" i="2"/>
  <c r="AM178" i="2"/>
  <c r="T76" i="4"/>
  <c r="Z110" i="2"/>
  <c r="AM4" i="2"/>
  <c r="Z98" i="2"/>
  <c r="AM42" i="2"/>
  <c r="T35" i="4"/>
  <c r="Z46" i="2"/>
  <c r="AL129" i="2"/>
  <c r="AQ5" i="2"/>
  <c r="T62" i="4"/>
  <c r="Z89" i="2"/>
  <c r="AQ58" i="2"/>
  <c r="AM15" i="2"/>
  <c r="AM64" i="2"/>
  <c r="AQ133" i="2"/>
  <c r="AM161" i="2"/>
  <c r="AM130" i="2"/>
  <c r="AM109" i="2"/>
  <c r="AM13" i="2"/>
  <c r="AM167" i="2"/>
  <c r="AQ152" i="2"/>
  <c r="AL81" i="2"/>
  <c r="T88" i="4"/>
  <c r="Z133" i="2"/>
  <c r="T83" i="4"/>
  <c r="Z124" i="2"/>
  <c r="T42" i="4"/>
  <c r="Z57" i="2"/>
  <c r="Z142" i="2"/>
  <c r="U2" i="4"/>
  <c r="AF53" i="4" s="1"/>
  <c r="AM43" i="2"/>
  <c r="AQ188" i="2"/>
  <c r="AQ50" i="2"/>
  <c r="T45" i="4"/>
  <c r="Z60" i="2"/>
  <c r="AQ7" i="2"/>
  <c r="AM107" i="2"/>
  <c r="AQ100" i="2"/>
  <c r="Z23" i="2"/>
  <c r="T19" i="4"/>
  <c r="T50" i="4"/>
  <c r="Z70" i="2"/>
  <c r="T9" i="4"/>
  <c r="Z8" i="2"/>
  <c r="Z26" i="2"/>
  <c r="T20" i="4"/>
  <c r="T91" i="4"/>
  <c r="Z137" i="2"/>
  <c r="AQ151" i="2"/>
  <c r="AQ82" i="2"/>
  <c r="AQ6" i="4"/>
  <c r="AM141" i="2"/>
  <c r="T48" i="4"/>
  <c r="Z68" i="2"/>
  <c r="AM207" i="2"/>
  <c r="AL32" i="2"/>
  <c r="M5" i="3" s="1"/>
  <c r="N5" i="3" s="1" a="1"/>
  <c r="N5" i="3" s="1"/>
  <c r="AL170" i="2"/>
  <c r="T43" i="4"/>
  <c r="Z58" i="2"/>
  <c r="T86" i="4"/>
  <c r="Z130" i="2"/>
  <c r="AM7" i="2"/>
  <c r="T66" i="4"/>
  <c r="Z93" i="2"/>
  <c r="AQ90" i="2"/>
  <c r="T31" i="4"/>
  <c r="Z42" i="2"/>
  <c r="AM157" i="2"/>
  <c r="Z52" i="2"/>
  <c r="T39" i="4"/>
  <c r="AQ134" i="2"/>
  <c r="T81" i="4"/>
  <c r="Z123" i="2"/>
  <c r="T96" i="4"/>
  <c r="Z146" i="2"/>
  <c r="AM10" i="2"/>
  <c r="E11" i="18"/>
  <c r="AM29" i="2"/>
  <c r="AM6" i="2"/>
  <c r="AQ107" i="2"/>
  <c r="AM26" i="2"/>
  <c r="AQ42" i="2"/>
  <c r="AM188" i="2"/>
  <c r="T122" i="4"/>
  <c r="Z196" i="2"/>
  <c r="AK13" i="18"/>
  <c r="Z14" i="2"/>
  <c r="AM93" i="2"/>
  <c r="T28" i="4"/>
  <c r="Z39" i="2"/>
  <c r="AQ28" i="2"/>
  <c r="AQ171" i="2"/>
  <c r="T130" i="4"/>
  <c r="T23" i="4"/>
  <c r="Z29" i="2"/>
  <c r="T127" i="4"/>
  <c r="Z204" i="2"/>
  <c r="T75" i="4"/>
  <c r="Z109" i="2"/>
  <c r="AQ109" i="2"/>
  <c r="AM79" i="2"/>
  <c r="AM148" i="2"/>
  <c r="AQ96" i="2"/>
  <c r="AL115" i="2"/>
  <c r="AQ124" i="2"/>
  <c r="AM133" i="2"/>
  <c r="AQ40" i="2"/>
  <c r="T92" i="4"/>
  <c r="Z139" i="2"/>
  <c r="Z49" i="2"/>
  <c r="AM91" i="2"/>
  <c r="T18" i="4"/>
  <c r="Z22" i="2"/>
  <c r="AL169" i="2"/>
  <c r="AA125" i="2"/>
  <c r="Z172" i="2"/>
  <c r="T7" i="4"/>
  <c r="Z6" i="2"/>
  <c r="T89" i="4"/>
  <c r="Z134" i="2"/>
  <c r="AQ169" i="2"/>
  <c r="AM81" i="2"/>
  <c r="AQ205" i="2"/>
  <c r="AQ129" i="2"/>
  <c r="T118" i="4"/>
  <c r="Z185" i="2"/>
  <c r="AQ21" i="2"/>
  <c r="T97" i="4"/>
  <c r="Z147" i="2"/>
  <c r="AQ17" i="2"/>
  <c r="AQ52" i="2"/>
  <c r="AQ70" i="2"/>
  <c r="AQ36" i="2"/>
  <c r="T121" i="4"/>
  <c r="Z195" i="2"/>
  <c r="AM23" i="2"/>
  <c r="AM32" i="2"/>
  <c r="T41" i="4"/>
  <c r="Z56" i="2"/>
  <c r="T73" i="4"/>
  <c r="Z106" i="2"/>
  <c r="Z151" i="2"/>
  <c r="AQ83" i="2"/>
  <c r="AL207" i="2"/>
  <c r="AM150" i="2"/>
  <c r="AM84" i="2"/>
  <c r="AL148" i="2"/>
  <c r="AM173" i="2"/>
  <c r="AQ60" i="2"/>
  <c r="AQ180" i="2"/>
  <c r="Z119" i="2"/>
  <c r="T17" i="4"/>
  <c r="Z21" i="2"/>
  <c r="AQ75" i="2"/>
  <c r="T123" i="4"/>
  <c r="Z197" i="2"/>
  <c r="AQ20" i="2"/>
  <c r="AL119" i="2"/>
  <c r="AM36" i="2"/>
  <c r="AM85" i="2"/>
  <c r="AQ66" i="2"/>
  <c r="AQ149" i="2"/>
  <c r="AM94" i="2"/>
  <c r="T25" i="4"/>
  <c r="Z36" i="2"/>
  <c r="AQ57" i="2"/>
  <c r="T63" i="4"/>
  <c r="Z90" i="2"/>
  <c r="T69" i="4"/>
  <c r="Z99" i="2"/>
  <c r="AQ196" i="2"/>
  <c r="AQ43" i="2"/>
  <c r="T68" i="4"/>
  <c r="Z95" i="2"/>
  <c r="T36" i="4"/>
  <c r="Z48" i="2"/>
  <c r="T51" i="4"/>
  <c r="Z71" i="2"/>
  <c r="T29" i="4"/>
  <c r="Z40" i="2"/>
  <c r="AK125" i="18"/>
  <c r="Z154" i="2"/>
  <c r="AQ34" i="2"/>
  <c r="AL34" i="2"/>
  <c r="AM51" i="2"/>
  <c r="AL49" i="2"/>
  <c r="AK111" i="18"/>
  <c r="Z138" i="2"/>
  <c r="T101" i="4"/>
  <c r="Z152" i="2"/>
  <c r="T67" i="4"/>
  <c r="Z94" i="2"/>
  <c r="AL173" i="2"/>
  <c r="AQ15" i="2"/>
  <c r="AQ214" i="2"/>
  <c r="F30" i="2"/>
  <c r="E30" i="2" s="1" a="1"/>
  <c r="E30" i="2" s="1"/>
  <c r="AQ179" i="2"/>
  <c r="AM129" i="2"/>
  <c r="AM123" i="2"/>
  <c r="AK82" i="18"/>
  <c r="Z113" i="2"/>
  <c r="T64" i="4"/>
  <c r="Z91" i="2"/>
  <c r="AM54" i="2"/>
  <c r="AM75" i="2"/>
  <c r="AQ150" i="2"/>
  <c r="AM110" i="2"/>
  <c r="AL165" i="2"/>
  <c r="AQ21" i="4"/>
  <c r="T95" i="4"/>
  <c r="Z145" i="2"/>
  <c r="T15" i="4"/>
  <c r="Z19" i="2"/>
  <c r="AM147" i="2"/>
  <c r="T32" i="4"/>
  <c r="Z43" i="2"/>
  <c r="AM44" i="2"/>
  <c r="T114" i="4"/>
  <c r="Z180" i="2"/>
  <c r="AM143" i="2"/>
  <c r="T115" i="4"/>
  <c r="Z182" i="2"/>
  <c r="AQ4" i="2"/>
  <c r="AM58" i="2"/>
  <c r="AQ84" i="2"/>
  <c r="T49" i="4"/>
  <c r="Z69" i="2"/>
  <c r="AQ167" i="2"/>
  <c r="T116" i="4"/>
  <c r="Z183" i="2"/>
  <c r="AQ204" i="2"/>
  <c r="AQ59" i="2"/>
  <c r="T44" i="4"/>
  <c r="Z59" i="2"/>
  <c r="Z127" i="2"/>
  <c r="AM52" i="2"/>
  <c r="T11" i="4"/>
  <c r="Z13" i="2"/>
  <c r="AQ165" i="2"/>
  <c r="AK52" i="18"/>
  <c r="Z55" i="2"/>
  <c r="AQ56" i="2"/>
  <c r="AM56" i="2"/>
  <c r="AQ45" i="2"/>
  <c r="T131" i="4"/>
  <c r="Z212" i="2"/>
  <c r="AM198" i="2"/>
  <c r="AQ74" i="2"/>
  <c r="AM39" i="2"/>
  <c r="AL150" i="2"/>
  <c r="Z97" i="2"/>
  <c r="AQ16" i="2"/>
  <c r="Z158" i="2"/>
  <c r="T103" i="4"/>
  <c r="Z34" i="2"/>
  <c r="AQ38" i="2"/>
  <c r="AM70" i="2"/>
  <c r="AS117" i="4"/>
  <c r="AQ195" i="2"/>
  <c r="AQ73" i="2"/>
  <c r="T93" i="4"/>
  <c r="Z135" i="2"/>
  <c r="AQ197" i="2"/>
  <c r="AM28" i="2"/>
  <c r="T46" i="4"/>
  <c r="Z64" i="2"/>
  <c r="AQ106" i="2"/>
  <c r="T119" i="4"/>
  <c r="Z188" i="2"/>
  <c r="AM185" i="2"/>
  <c r="AM19" i="2"/>
  <c r="T71" i="4"/>
  <c r="Z102" i="2"/>
  <c r="T16" i="4"/>
  <c r="Z20" i="2"/>
  <c r="AM20" i="2"/>
  <c r="AM137" i="2"/>
  <c r="T104" i="4"/>
  <c r="Z161" i="2"/>
  <c r="T6" i="4"/>
  <c r="Z5" i="2"/>
  <c r="AM122" i="2"/>
  <c r="AQ54" i="2"/>
  <c r="Z82" i="2"/>
  <c r="AL151" i="2"/>
  <c r="AM128" i="2"/>
  <c r="AM22" i="2"/>
  <c r="AL54" i="2"/>
  <c r="T72" i="4"/>
  <c r="Z105" i="2"/>
  <c r="AM16" i="2"/>
  <c r="AQ139" i="2"/>
  <c r="T90" i="4"/>
  <c r="Z141" i="2"/>
  <c r="T108" i="4"/>
  <c r="Z171" i="2"/>
  <c r="AM41" i="2"/>
  <c r="AM195" i="2"/>
  <c r="AQ110" i="2"/>
  <c r="T53" i="4"/>
  <c r="Z74" i="2"/>
  <c r="AM68" i="2"/>
  <c r="F3" i="2"/>
  <c r="T34" i="4"/>
  <c r="Z45" i="2"/>
  <c r="AM60" i="2"/>
  <c r="AQ114" i="2"/>
  <c r="AM90" i="2"/>
  <c r="AM204" i="2"/>
  <c r="T94" i="4"/>
  <c r="Z143" i="2"/>
  <c r="AM149" i="2"/>
  <c r="AQ88" i="2"/>
  <c r="T84" i="4"/>
  <c r="Z128" i="2"/>
  <c r="AM179" i="2"/>
  <c r="T55" i="4"/>
  <c r="Z77" i="2"/>
  <c r="AM102" i="2"/>
  <c r="AM112" i="2"/>
  <c r="T21" i="4"/>
  <c r="Z28" i="2"/>
  <c r="AM183" i="2"/>
  <c r="T30" i="4"/>
  <c r="Z41" i="2"/>
  <c r="AL72" i="2"/>
  <c r="AM132" i="2"/>
  <c r="AQ77" i="2"/>
  <c r="AM134" i="2"/>
  <c r="T77" i="4"/>
  <c r="Z112" i="2"/>
  <c r="T22" i="4"/>
  <c r="Z27" i="2"/>
  <c r="AQ102" i="2"/>
  <c r="T12" i="4"/>
  <c r="Z15" i="2"/>
  <c r="T14" i="4"/>
  <c r="Z17" i="2"/>
  <c r="AL179" i="2"/>
  <c r="AL16" i="2"/>
  <c r="AM77" i="2"/>
  <c r="E93" i="18"/>
  <c r="AL114" i="2"/>
  <c r="AM174" i="2"/>
  <c r="T87" i="4"/>
  <c r="Z132" i="2"/>
  <c r="AL51" i="2"/>
  <c r="T79" i="4"/>
  <c r="Z116" i="2"/>
  <c r="AM116" i="2"/>
  <c r="T61" i="4"/>
  <c r="Z88" i="2"/>
  <c r="AL73" i="2"/>
  <c r="Z164" i="2"/>
  <c r="AM214" i="2"/>
  <c r="AQ6" i="2"/>
  <c r="Z178" i="2"/>
  <c r="T112" i="4"/>
  <c r="T47" i="4"/>
  <c r="Z66" i="2"/>
  <c r="AQ19" i="2"/>
  <c r="T132" i="4"/>
  <c r="Z214" i="2"/>
  <c r="T120" i="4"/>
  <c r="Z194" i="2"/>
  <c r="T111" i="4"/>
  <c r="Z177" i="2"/>
  <c r="T129" i="4"/>
  <c r="M6" i="3" l="1"/>
  <c r="N6" i="3" s="1" a="1"/>
  <c r="N6" i="3" s="1"/>
  <c r="M7" i="3"/>
  <c r="N7" i="3" s="1" a="1"/>
  <c r="N7" i="3" s="1"/>
  <c r="F7" i="3"/>
  <c r="G7" i="3" s="1" a="1"/>
  <c r="G7" i="3" s="1"/>
  <c r="AL35" i="2"/>
  <c r="AL24" i="2"/>
  <c r="F199" i="2"/>
  <c r="E199" i="2" s="1" a="1"/>
  <c r="E199" i="2" s="1"/>
  <c r="AF56" i="4"/>
  <c r="AF13" i="4"/>
  <c r="AF18" i="4"/>
  <c r="AK86" i="2"/>
  <c r="F163" i="2"/>
  <c r="E163" i="2" s="1" a="1"/>
  <c r="E163" i="2" s="1"/>
  <c r="F76" i="2"/>
  <c r="E76" i="2" s="1" a="1"/>
  <c r="E76" i="2" s="1"/>
  <c r="F108" i="2"/>
  <c r="E108" i="2" s="1" a="1"/>
  <c r="E108" i="2" s="1"/>
  <c r="AK24" i="2"/>
  <c r="F53" i="2"/>
  <c r="E53" i="2" s="1" a="1"/>
  <c r="E53" i="2" s="1"/>
  <c r="AK131" i="2"/>
  <c r="F131" i="2"/>
  <c r="E131" i="2" s="1" a="1"/>
  <c r="E131" i="2" s="1"/>
  <c r="AK65" i="2"/>
  <c r="F120" i="2"/>
  <c r="E120" i="2" s="1" a="1"/>
  <c r="E120" i="2" s="1"/>
  <c r="F33" i="2"/>
  <c r="E33" i="2" s="1" a="1"/>
  <c r="E33" i="2" s="1"/>
  <c r="F86" i="2"/>
  <c r="E86" i="2" s="1" a="1"/>
  <c r="E86" i="2" s="1"/>
  <c r="AK62" i="2"/>
  <c r="F31" i="2"/>
  <c r="E31" i="2" s="1" a="1"/>
  <c r="E31" i="2" s="1"/>
  <c r="E3" i="2" a="1"/>
  <c r="E3" i="2" s="1"/>
  <c r="AK47" i="18"/>
  <c r="AF24" i="4"/>
  <c r="AF60" i="4"/>
  <c r="AF100" i="4"/>
  <c r="AF120" i="4"/>
  <c r="AK81" i="18"/>
  <c r="AK72" i="18"/>
  <c r="AL175" i="2"/>
  <c r="AK142" i="18"/>
  <c r="AL155" i="2"/>
  <c r="AK126" i="18"/>
  <c r="E126" i="18"/>
  <c r="F189" i="2"/>
  <c r="E189" i="2" s="1" a="1"/>
  <c r="E189" i="2" s="1"/>
  <c r="AL189" i="2"/>
  <c r="F184" i="2"/>
  <c r="E184" i="2" s="1" a="1"/>
  <c r="E184" i="2" s="1"/>
  <c r="AL184" i="2"/>
  <c r="F181" i="2"/>
  <c r="E181" i="2" s="1" a="1"/>
  <c r="E181" i="2" s="1"/>
  <c r="AL181" i="2"/>
  <c r="AL96" i="2"/>
  <c r="F202" i="2"/>
  <c r="E202" i="2" s="1" a="1"/>
  <c r="E202" i="2" s="1"/>
  <c r="AL192" i="2"/>
  <c r="F192" i="2"/>
  <c r="E192" i="2" s="1" a="1"/>
  <c r="E192" i="2" s="1"/>
  <c r="AK113" i="18"/>
  <c r="AL140" i="2"/>
  <c r="AL159" i="2"/>
  <c r="AK130" i="18"/>
  <c r="AL187" i="2"/>
  <c r="F187" i="2"/>
  <c r="E187" i="2" s="1" a="1"/>
  <c r="E187" i="2" s="1"/>
  <c r="AF55" i="4"/>
  <c r="AF110" i="4"/>
  <c r="AF9" i="4"/>
  <c r="AF27" i="4"/>
  <c r="AF49" i="4"/>
  <c r="AF77" i="4"/>
  <c r="AF71" i="4"/>
  <c r="AF40" i="4"/>
  <c r="AF38" i="4"/>
  <c r="AF88" i="4"/>
  <c r="AF85" i="4"/>
  <c r="AS129" i="4"/>
  <c r="AL88" i="2"/>
  <c r="AL177" i="2"/>
  <c r="AL197" i="2"/>
  <c r="AL64" i="2"/>
  <c r="F34" i="2"/>
  <c r="E34" i="2" s="1" a="1"/>
  <c r="E34" i="2" s="1"/>
  <c r="AS52" i="4"/>
  <c r="F73" i="2"/>
  <c r="E73" i="2" s="1" a="1"/>
  <c r="E73" i="2" s="1"/>
  <c r="F127" i="2"/>
  <c r="E127" i="2" s="1" a="1"/>
  <c r="E127" i="2" s="1"/>
  <c r="AL43" i="2"/>
  <c r="E125" i="18"/>
  <c r="AL154" i="2"/>
  <c r="AL48" i="2"/>
  <c r="E84" i="18"/>
  <c r="AL99" i="2"/>
  <c r="AL21" i="2"/>
  <c r="AS98" i="4"/>
  <c r="F148" i="2"/>
  <c r="E148" i="2" s="1" a="1"/>
  <c r="E148" i="2" s="1"/>
  <c r="AF109" i="4"/>
  <c r="AL22" i="2"/>
  <c r="AL204" i="2"/>
  <c r="AS24" i="4"/>
  <c r="F32" i="2"/>
  <c r="AS57" i="4"/>
  <c r="F81" i="2"/>
  <c r="E81" i="2" s="1" a="1"/>
  <c r="E81" i="2" s="1"/>
  <c r="AL110" i="2"/>
  <c r="AL50" i="2"/>
  <c r="E10" i="18"/>
  <c r="AL9" i="2"/>
  <c r="Z125" i="2"/>
  <c r="E71" i="18"/>
  <c r="AL87" i="2"/>
  <c r="AL83" i="2"/>
  <c r="AL178" i="2"/>
  <c r="AS38" i="4"/>
  <c r="F51" i="2"/>
  <c r="E51" i="2" s="1" a="1"/>
  <c r="E51" i="2" s="1"/>
  <c r="F114" i="2"/>
  <c r="E114" i="2" s="1" a="1"/>
  <c r="E114" i="2" s="1"/>
  <c r="AL143" i="2"/>
  <c r="AF63" i="4"/>
  <c r="AL183" i="2"/>
  <c r="AF43" i="4"/>
  <c r="F151" i="2"/>
  <c r="E151" i="2" s="1" a="1"/>
  <c r="E151" i="2" s="1"/>
  <c r="AL185" i="2"/>
  <c r="AL57" i="2"/>
  <c r="AL46" i="2"/>
  <c r="AF46" i="4"/>
  <c r="AL198" i="2"/>
  <c r="AF65" i="4"/>
  <c r="AL17" i="2"/>
  <c r="AF48" i="4"/>
  <c r="AF50" i="4"/>
  <c r="AF45" i="4"/>
  <c r="AL188" i="2"/>
  <c r="E52" i="18"/>
  <c r="AL55" i="2"/>
  <c r="AF16" i="4"/>
  <c r="AS105" i="4"/>
  <c r="F165" i="2"/>
  <c r="E165" i="2" s="1" a="1"/>
  <c r="E165" i="2" s="1"/>
  <c r="AL91" i="2"/>
  <c r="AF54" i="4"/>
  <c r="AF118" i="4"/>
  <c r="AF67" i="4"/>
  <c r="AF59" i="4"/>
  <c r="AL39" i="2"/>
  <c r="AL42" i="2"/>
  <c r="AF21" i="4"/>
  <c r="AL8" i="2"/>
  <c r="AF102" i="4"/>
  <c r="AL89" i="2"/>
  <c r="E22" i="18"/>
  <c r="AL25" i="2"/>
  <c r="AF106" i="4"/>
  <c r="AF12" i="4"/>
  <c r="AF5" i="4"/>
  <c r="AL84" i="2"/>
  <c r="F156" i="2"/>
  <c r="E156" i="2" s="1" a="1"/>
  <c r="E156" i="2" s="1"/>
  <c r="F119" i="2"/>
  <c r="E119" i="2" s="1" a="1"/>
  <c r="E119" i="2" s="1"/>
  <c r="F10" i="2"/>
  <c r="E10" i="2" s="1" a="1"/>
  <c r="E10" i="2" s="1"/>
  <c r="AF64" i="4"/>
  <c r="AL130" i="2"/>
  <c r="F155" i="2"/>
  <c r="E155" i="2" s="1" a="1"/>
  <c r="E155" i="2" s="1"/>
  <c r="AL118" i="2"/>
  <c r="AL214" i="2"/>
  <c r="AL59" i="2"/>
  <c r="AL180" i="2"/>
  <c r="AL95" i="2"/>
  <c r="AL90" i="2"/>
  <c r="B172" i="2"/>
  <c r="F172" i="2"/>
  <c r="E172" i="2" s="1" a="1"/>
  <c r="E172" i="2" s="1"/>
  <c r="AF80" i="4"/>
  <c r="AF92" i="4"/>
  <c r="AF52" i="4"/>
  <c r="AF114" i="4"/>
  <c r="AF2" i="4"/>
  <c r="AF14" i="4"/>
  <c r="AF108" i="4"/>
  <c r="AF10" i="4"/>
  <c r="AF26" i="4"/>
  <c r="AF34" i="4"/>
  <c r="AF62" i="4"/>
  <c r="AF6" i="4"/>
  <c r="AF47" i="4"/>
  <c r="AF69" i="4"/>
  <c r="AF95" i="4"/>
  <c r="AF51" i="4"/>
  <c r="AF96" i="4"/>
  <c r="AF107" i="4"/>
  <c r="AF70" i="4"/>
  <c r="AF29" i="4"/>
  <c r="AF58" i="4"/>
  <c r="AF35" i="4"/>
  <c r="AF74" i="4"/>
  <c r="AL79" i="2"/>
  <c r="AF17" i="4"/>
  <c r="AF101" i="4"/>
  <c r="AF44" i="4"/>
  <c r="AL37" i="2"/>
  <c r="AF94" i="4"/>
  <c r="B191" i="2"/>
  <c r="AL128" i="2"/>
  <c r="AF36" i="4"/>
  <c r="AL102" i="2"/>
  <c r="F96" i="2"/>
  <c r="E96" i="2" s="1" a="1"/>
  <c r="E96" i="2" s="1"/>
  <c r="AL97" i="2"/>
  <c r="AL212" i="2"/>
  <c r="AF28" i="4"/>
  <c r="AF41" i="4"/>
  <c r="F49" i="2"/>
  <c r="E49" i="2" s="1" a="1"/>
  <c r="E49" i="2" s="1"/>
  <c r="AL29" i="2"/>
  <c r="AS70" i="4"/>
  <c r="F100" i="2"/>
  <c r="E100" i="2" s="1" a="1"/>
  <c r="E100" i="2" s="1"/>
  <c r="AF20" i="4"/>
  <c r="AL124" i="2"/>
  <c r="AF90" i="4"/>
  <c r="AS54" i="4"/>
  <c r="F75" i="2"/>
  <c r="E75" i="2" s="1" a="1"/>
  <c r="E75" i="2" s="1"/>
  <c r="AL168" i="2"/>
  <c r="AM21" i="2"/>
  <c r="AL44" i="2"/>
  <c r="AF11" i="4"/>
  <c r="AL205" i="2"/>
  <c r="F169" i="2"/>
  <c r="E169" i="2" s="1" a="1"/>
  <c r="E169" i="2" s="1"/>
  <c r="AL106" i="2"/>
  <c r="AL125" i="2"/>
  <c r="AL137" i="2"/>
  <c r="AF7" i="4"/>
  <c r="AF75" i="4"/>
  <c r="AS27" i="4"/>
  <c r="F38" i="2"/>
  <c r="E38" i="2" s="1" a="1"/>
  <c r="E38" i="2" s="1"/>
  <c r="AL27" i="2"/>
  <c r="AL5" i="2"/>
  <c r="AL112" i="2"/>
  <c r="AL195" i="2"/>
  <c r="AL134" i="2"/>
  <c r="AF57" i="4"/>
  <c r="AL70" i="2"/>
  <c r="AS13" i="4"/>
  <c r="F16" i="2"/>
  <c r="E16" i="2" s="1" a="1"/>
  <c r="E16" i="2" s="1"/>
  <c r="AL15" i="2"/>
  <c r="AF93" i="4"/>
  <c r="AL171" i="2"/>
  <c r="AL105" i="2"/>
  <c r="F82" i="2"/>
  <c r="E82" i="2" s="1" a="1"/>
  <c r="E82" i="2" s="1"/>
  <c r="AS100" i="4"/>
  <c r="F150" i="2"/>
  <c r="E150" i="2" s="1" a="1"/>
  <c r="E150" i="2" s="1"/>
  <c r="AL69" i="2"/>
  <c r="AF22" i="4"/>
  <c r="E82" i="18"/>
  <c r="AL113" i="2"/>
  <c r="AL152" i="2"/>
  <c r="AL71" i="2"/>
  <c r="AS78" i="4"/>
  <c r="F115" i="2"/>
  <c r="E115" i="2" s="1" a="1"/>
  <c r="E115" i="2" s="1"/>
  <c r="AS130" i="4"/>
  <c r="AL146" i="2"/>
  <c r="AL52" i="2"/>
  <c r="AL58" i="2"/>
  <c r="AL68" i="2"/>
  <c r="AF23" i="4"/>
  <c r="AL98" i="2"/>
  <c r="AL85" i="2"/>
  <c r="AL107" i="2"/>
  <c r="AF72" i="4"/>
  <c r="AL135" i="2"/>
  <c r="AL132" i="2"/>
  <c r="AL109" i="2"/>
  <c r="E13" i="18"/>
  <c r="AL14" i="2"/>
  <c r="T2" i="4"/>
  <c r="AE93" i="4" s="1"/>
  <c r="AL60" i="2"/>
  <c r="AF32" i="4"/>
  <c r="F72" i="2"/>
  <c r="E72" i="2" s="1" a="1"/>
  <c r="E72" i="2" s="1"/>
  <c r="AF111" i="4"/>
  <c r="E25" i="18"/>
  <c r="AL28" i="2"/>
  <c r="AL66" i="2"/>
  <c r="AL139" i="2"/>
  <c r="AL93" i="2"/>
  <c r="F170" i="2"/>
  <c r="E170" i="2" s="1" a="1"/>
  <c r="E170" i="2" s="1"/>
  <c r="F142" i="2"/>
  <c r="E142" i="2" s="1" a="1"/>
  <c r="E142" i="2" s="1"/>
  <c r="AL133" i="2"/>
  <c r="AS85" i="4"/>
  <c r="F129" i="2"/>
  <c r="E129" i="2" s="1" a="1"/>
  <c r="E129" i="2" s="1"/>
  <c r="AL7" i="2"/>
  <c r="AL92" i="2"/>
  <c r="AL94" i="2"/>
  <c r="AL13" i="2"/>
  <c r="AL19" i="2"/>
  <c r="AL116" i="2"/>
  <c r="AS113" i="4"/>
  <c r="F179" i="2"/>
  <c r="E179" i="2" s="1" a="1"/>
  <c r="E179" i="2" s="1"/>
  <c r="AF79" i="4"/>
  <c r="AF33" i="4"/>
  <c r="AS40" i="4"/>
  <c r="F54" i="2"/>
  <c r="E54" i="2" s="1" a="1"/>
  <c r="E54" i="2" s="1"/>
  <c r="AL161" i="2"/>
  <c r="AF91" i="4"/>
  <c r="AL182" i="2"/>
  <c r="AL145" i="2"/>
  <c r="E111" i="18"/>
  <c r="AL138" i="2"/>
  <c r="AL56" i="2"/>
  <c r="AL6" i="2"/>
  <c r="E23" i="18"/>
  <c r="AL26" i="2"/>
  <c r="AL23" i="2"/>
  <c r="F5" i="3" s="1"/>
  <c r="G5" i="3" s="1" a="1"/>
  <c r="G5" i="3" s="1"/>
  <c r="AS99" i="4"/>
  <c r="F149" i="2"/>
  <c r="E149" i="2" s="1" a="1"/>
  <c r="E149" i="2" s="1"/>
  <c r="AF104" i="4"/>
  <c r="AF31" i="4"/>
  <c r="AL122" i="2"/>
  <c r="F167" i="2"/>
  <c r="E167" i="2" s="1" a="1"/>
  <c r="E167" i="2" s="1"/>
  <c r="AS106" i="4"/>
  <c r="AL40" i="2"/>
  <c r="AL41" i="2"/>
  <c r="AL74" i="2"/>
  <c r="AS128" i="4"/>
  <c r="F207" i="2"/>
  <c r="E207" i="2" s="1" a="1"/>
  <c r="E207" i="2" s="1"/>
  <c r="AL147" i="2"/>
  <c r="F164" i="2"/>
  <c r="E164" i="2" s="1" a="1"/>
  <c r="E164" i="2" s="1"/>
  <c r="AL45" i="2"/>
  <c r="AF39" i="4"/>
  <c r="AS5" i="4"/>
  <c r="F4" i="2"/>
  <c r="E4" i="2" s="1" a="1"/>
  <c r="E4" i="2" s="1"/>
  <c r="AL194" i="2"/>
  <c r="AL77" i="2"/>
  <c r="AL141" i="2"/>
  <c r="AL20" i="2"/>
  <c r="AL158" i="2"/>
  <c r="AF15" i="4"/>
  <c r="AS109" i="4"/>
  <c r="F173" i="2"/>
  <c r="E173" i="2" s="1" a="1"/>
  <c r="E173" i="2" s="1"/>
  <c r="AL36" i="2"/>
  <c r="AF19" i="4"/>
  <c r="AL196" i="2"/>
  <c r="AL123" i="2"/>
  <c r="AF8" i="4"/>
  <c r="AL174" i="2"/>
  <c r="AL157" i="2"/>
  <c r="E9" i="18"/>
  <c r="AL11" i="2"/>
  <c r="F6" i="3" l="1"/>
  <c r="G6" i="3" s="1" a="1"/>
  <c r="G6" i="3" s="1"/>
  <c r="F35" i="2"/>
  <c r="E35" i="2" s="1" a="1"/>
  <c r="E35" i="2" s="1"/>
  <c r="E47" i="18"/>
  <c r="F101" i="2"/>
  <c r="E101" i="2" s="1" a="1"/>
  <c r="E101" i="2" s="1"/>
  <c r="F24" i="2"/>
  <c r="E24" i="2" s="1" a="1"/>
  <c r="E24" i="2" s="1"/>
  <c r="F104" i="2"/>
  <c r="E104" i="2" s="1" a="1"/>
  <c r="E104" i="2" s="1"/>
  <c r="F162" i="2"/>
  <c r="E162" i="2" s="1" a="1"/>
  <c r="E162" i="2" s="1"/>
  <c r="F121" i="2"/>
  <c r="E121" i="2" s="1" a="1"/>
  <c r="E121" i="2" s="1"/>
  <c r="F62" i="2"/>
  <c r="E62" i="2" s="1" a="1"/>
  <c r="E62" i="2" s="1"/>
  <c r="F65" i="2"/>
  <c r="E65" i="2" s="1" a="1"/>
  <c r="E65" i="2" s="1"/>
  <c r="E32" i="2" a="1"/>
  <c r="E32" i="2" s="1"/>
  <c r="M13" i="3"/>
  <c r="E113" i="18"/>
  <c r="F140" i="2"/>
  <c r="E140" i="2" s="1" a="1"/>
  <c r="E140" i="2" s="1"/>
  <c r="E72" i="18"/>
  <c r="A72" i="18" s="1"/>
  <c r="E83" i="18"/>
  <c r="E142" i="18"/>
  <c r="F175" i="2"/>
  <c r="E175" i="2" s="1" a="1"/>
  <c r="E175" i="2" s="1"/>
  <c r="E81" i="18"/>
  <c r="A113" i="18" s="1"/>
  <c r="E130" i="18"/>
  <c r="A147" i="18" s="1"/>
  <c r="F159" i="2"/>
  <c r="E159" i="2" s="1" a="1"/>
  <c r="E159" i="2" s="1"/>
  <c r="AL93" i="4"/>
  <c r="AR93" i="4" s="1"/>
  <c r="AE41" i="4"/>
  <c r="AL41" i="4" s="1"/>
  <c r="AR41" i="4" s="1"/>
  <c r="AE51" i="4"/>
  <c r="AL51" i="4" s="1"/>
  <c r="AR51" i="4" s="1"/>
  <c r="B122" i="18"/>
  <c r="AE56" i="4"/>
  <c r="AL56" i="4" s="1"/>
  <c r="AR56" i="4" s="1"/>
  <c r="AE22" i="4"/>
  <c r="AL22" i="4" s="1"/>
  <c r="AR22" i="4" s="1"/>
  <c r="AE127" i="4"/>
  <c r="AL127" i="4" s="1"/>
  <c r="AR127" i="4" s="1"/>
  <c r="AE102" i="4"/>
  <c r="AL102" i="4" s="1"/>
  <c r="AR102" i="4" s="1"/>
  <c r="AE82" i="4"/>
  <c r="AL82" i="4" s="1"/>
  <c r="AR82" i="4" s="1"/>
  <c r="AE111" i="4"/>
  <c r="AL111" i="4" s="1"/>
  <c r="AR111" i="4" s="1"/>
  <c r="AE18" i="4"/>
  <c r="AL18" i="4" s="1"/>
  <c r="AR18" i="4" s="1"/>
  <c r="AE26" i="4"/>
  <c r="AL26" i="4" s="1"/>
  <c r="AR26" i="4" s="1"/>
  <c r="AE76" i="4"/>
  <c r="AL76" i="4" s="1"/>
  <c r="AR76" i="4" s="1"/>
  <c r="AE11" i="4"/>
  <c r="AL11" i="4" s="1"/>
  <c r="AR11" i="4" s="1"/>
  <c r="AE122" i="4"/>
  <c r="AL122" i="4" s="1"/>
  <c r="AR122" i="4" s="1"/>
  <c r="AE131" i="4"/>
  <c r="AL131" i="4" s="1"/>
  <c r="AR131" i="4" s="1"/>
  <c r="AE79" i="4"/>
  <c r="AL79" i="4" s="1"/>
  <c r="AR79" i="4" s="1"/>
  <c r="AE97" i="4"/>
  <c r="AL97" i="4" s="1"/>
  <c r="AR97" i="4" s="1"/>
  <c r="AE6" i="4"/>
  <c r="AL6" i="4" s="1"/>
  <c r="AR6" i="4" s="1"/>
  <c r="AE103" i="4"/>
  <c r="AL103" i="4" s="1"/>
  <c r="AR103" i="4" s="1"/>
  <c r="AE46" i="4"/>
  <c r="AL46" i="4" s="1"/>
  <c r="AR46" i="4" s="1"/>
  <c r="AE120" i="4"/>
  <c r="AL120" i="4" s="1"/>
  <c r="AR120" i="4" s="1"/>
  <c r="AE132" i="4"/>
  <c r="AL132" i="4" s="1"/>
  <c r="AR132" i="4" s="1"/>
  <c r="AE129" i="4"/>
  <c r="AL129" i="4" s="1"/>
  <c r="AR129" i="4" s="1"/>
  <c r="AE89" i="4"/>
  <c r="AL89" i="4" s="1"/>
  <c r="AR89" i="4" s="1"/>
  <c r="AE20" i="4"/>
  <c r="AL20" i="4" s="1"/>
  <c r="AR20" i="4" s="1"/>
  <c r="AE87" i="4"/>
  <c r="AL87" i="4" s="1"/>
  <c r="AR87" i="4" s="1"/>
  <c r="AE74" i="4"/>
  <c r="AL74" i="4" s="1"/>
  <c r="AR74" i="4" s="1"/>
  <c r="AE73" i="4"/>
  <c r="AL73" i="4" s="1"/>
  <c r="AR73" i="4" s="1"/>
  <c r="AE23" i="4"/>
  <c r="AL23" i="4" s="1"/>
  <c r="AR23" i="4" s="1"/>
  <c r="AE118" i="4"/>
  <c r="AL118" i="4" s="1"/>
  <c r="AR118" i="4" s="1"/>
  <c r="AE64" i="4"/>
  <c r="AL64" i="4" s="1"/>
  <c r="AR64" i="4" s="1"/>
  <c r="AE37" i="4"/>
  <c r="AL37" i="4" s="1"/>
  <c r="AR37" i="4" s="1"/>
  <c r="AE95" i="4"/>
  <c r="AL95" i="4" s="1"/>
  <c r="AR95" i="4" s="1"/>
  <c r="AE25" i="4"/>
  <c r="AL25" i="4" s="1"/>
  <c r="AR25" i="4" s="1"/>
  <c r="AE115" i="4"/>
  <c r="AL115" i="4" s="1"/>
  <c r="AR115" i="4" s="1"/>
  <c r="AE10" i="4"/>
  <c r="AL10" i="4" s="1"/>
  <c r="AR10" i="4" s="1"/>
  <c r="AE66" i="4"/>
  <c r="AL66" i="4" s="1"/>
  <c r="AR66" i="4" s="1"/>
  <c r="AE101" i="4"/>
  <c r="AL101" i="4" s="1"/>
  <c r="AR101" i="4" s="1"/>
  <c r="AE123" i="4"/>
  <c r="AL123" i="4" s="1"/>
  <c r="AR123" i="4" s="1"/>
  <c r="AE49" i="4"/>
  <c r="AL49" i="4" s="1"/>
  <c r="AR49" i="4" s="1"/>
  <c r="AE92" i="4"/>
  <c r="AL92" i="4" s="1"/>
  <c r="AR92" i="4" s="1"/>
  <c r="AE65" i="4"/>
  <c r="AL65" i="4" s="1"/>
  <c r="AR65" i="4" s="1"/>
  <c r="AE63" i="4"/>
  <c r="AL63" i="4" s="1"/>
  <c r="AR63" i="4" s="1"/>
  <c r="AE107" i="4"/>
  <c r="AL107" i="4" s="1"/>
  <c r="AR107" i="4" s="1"/>
  <c r="AE17" i="4"/>
  <c r="AL17" i="4" s="1"/>
  <c r="AR17" i="4" s="1"/>
  <c r="AE104" i="4"/>
  <c r="AL104" i="4" s="1"/>
  <c r="AR104" i="4" s="1"/>
  <c r="AE90" i="4"/>
  <c r="AL90" i="4" s="1"/>
  <c r="AR90" i="4" s="1"/>
  <c r="AE60" i="4"/>
  <c r="AL60" i="4" s="1"/>
  <c r="AR60" i="4" s="1"/>
  <c r="AE50" i="4"/>
  <c r="AL50" i="4" s="1"/>
  <c r="AR50" i="4" s="1"/>
  <c r="AE77" i="4"/>
  <c r="AL77" i="4" s="1"/>
  <c r="AR77" i="4" s="1"/>
  <c r="AE61" i="4"/>
  <c r="AL61" i="4" s="1"/>
  <c r="AR61" i="4" s="1"/>
  <c r="AE29" i="4"/>
  <c r="AL29" i="4" s="1"/>
  <c r="AR29" i="4" s="1"/>
  <c r="AE55" i="4"/>
  <c r="AL55" i="4" s="1"/>
  <c r="AR55" i="4" s="1"/>
  <c r="AE48" i="4"/>
  <c r="AL48" i="4" s="1"/>
  <c r="AR48" i="4" s="1"/>
  <c r="AE91" i="4"/>
  <c r="AL91" i="4" s="1"/>
  <c r="AR91" i="4" s="1"/>
  <c r="AE12" i="4"/>
  <c r="AL12" i="4" s="1"/>
  <c r="AR12" i="4" s="1"/>
  <c r="AE83" i="4"/>
  <c r="AL83" i="4" s="1"/>
  <c r="AR83" i="4" s="1"/>
  <c r="AE124" i="4"/>
  <c r="AL124" i="4" s="1"/>
  <c r="AR124" i="4" s="1"/>
  <c r="AE8" i="4"/>
  <c r="AL8" i="4" s="1"/>
  <c r="AR8" i="4" s="1"/>
  <c r="AE75" i="4"/>
  <c r="AL75" i="4" s="1"/>
  <c r="AR75" i="4" s="1"/>
  <c r="AE53" i="4"/>
  <c r="AL53" i="4" s="1"/>
  <c r="AR53" i="4" s="1"/>
  <c r="AE43" i="4"/>
  <c r="AL43" i="4" s="1"/>
  <c r="AR43" i="4" s="1"/>
  <c r="AE67" i="4"/>
  <c r="AL67" i="4" s="1"/>
  <c r="AR67" i="4" s="1"/>
  <c r="AE31" i="4"/>
  <c r="AL31" i="4" s="1"/>
  <c r="AR31" i="4" s="1"/>
  <c r="AE69" i="4"/>
  <c r="AL69" i="4" s="1"/>
  <c r="AR69" i="4" s="1"/>
  <c r="AE110" i="4"/>
  <c r="AL110" i="4" s="1"/>
  <c r="AR110" i="4" s="1"/>
  <c r="AE96" i="4"/>
  <c r="AL96" i="4" s="1"/>
  <c r="AR96" i="4" s="1"/>
  <c r="AE68" i="4"/>
  <c r="AL68" i="4" s="1"/>
  <c r="AR68" i="4" s="1"/>
  <c r="AE21" i="4"/>
  <c r="AL21" i="4" s="1"/>
  <c r="AR21" i="4" s="1"/>
  <c r="AE28" i="4"/>
  <c r="AL28" i="4" s="1"/>
  <c r="AR28" i="4" s="1"/>
  <c r="AE36" i="4"/>
  <c r="AL36" i="4" s="1"/>
  <c r="AR36" i="4" s="1"/>
  <c r="AE81" i="4"/>
  <c r="AL81" i="4" s="1"/>
  <c r="AR81" i="4" s="1"/>
  <c r="AE72" i="4"/>
  <c r="AL72" i="4" s="1"/>
  <c r="AR72" i="4" s="1"/>
  <c r="AE7" i="4"/>
  <c r="AL7" i="4" s="1"/>
  <c r="AR7" i="4" s="1"/>
  <c r="AE88" i="4"/>
  <c r="AL88" i="4" s="1"/>
  <c r="AR88" i="4" s="1"/>
  <c r="AE45" i="4"/>
  <c r="AL45" i="4" s="1"/>
  <c r="AR45" i="4" s="1"/>
  <c r="AE30" i="4"/>
  <c r="AL30" i="4" s="1"/>
  <c r="AR30" i="4" s="1"/>
  <c r="AE44" i="4"/>
  <c r="AL44" i="4" s="1"/>
  <c r="AR44" i="4" s="1"/>
  <c r="AE112" i="4"/>
  <c r="AL112" i="4" s="1"/>
  <c r="AR112" i="4" s="1"/>
  <c r="B120" i="18"/>
  <c r="AE58" i="4"/>
  <c r="AL58" i="4" s="1"/>
  <c r="AR58" i="4" s="1"/>
  <c r="AE32" i="4"/>
  <c r="AL32" i="4" s="1"/>
  <c r="AR32" i="4" s="1"/>
  <c r="AE16" i="4"/>
  <c r="AL16" i="4" s="1"/>
  <c r="AR16" i="4" s="1"/>
  <c r="AE19" i="4"/>
  <c r="AL19" i="4" s="1"/>
  <c r="AR19" i="4" s="1"/>
  <c r="AE114" i="4"/>
  <c r="AL114" i="4" s="1"/>
  <c r="AR114" i="4" s="1"/>
  <c r="AE126" i="4"/>
  <c r="AL126" i="4" s="1"/>
  <c r="AR126" i="4" s="1"/>
  <c r="AE84" i="4"/>
  <c r="AL84" i="4" s="1"/>
  <c r="AR84" i="4" s="1"/>
  <c r="A116" i="18"/>
  <c r="H103" i="18"/>
  <c r="A119" i="18"/>
  <c r="H47" i="18"/>
  <c r="F67" i="18"/>
  <c r="H16" i="18"/>
  <c r="D57" i="4"/>
  <c r="B81" i="2"/>
  <c r="D100" i="4"/>
  <c r="B150" i="2"/>
  <c r="D109" i="4"/>
  <c r="B173" i="2"/>
  <c r="B148" i="2"/>
  <c r="D98" i="4"/>
  <c r="D40" i="4"/>
  <c r="B54" i="2"/>
  <c r="D52" i="4"/>
  <c r="B73" i="2"/>
  <c r="D27" i="4"/>
  <c r="B38" i="2"/>
  <c r="AS122" i="4"/>
  <c r="F196" i="2"/>
  <c r="E196" i="2" s="1" a="1"/>
  <c r="E196" i="2" s="1"/>
  <c r="B12" i="18"/>
  <c r="AS11" i="4"/>
  <c r="F13" i="2"/>
  <c r="E13" i="2" s="1" a="1"/>
  <c r="E13" i="2" s="1"/>
  <c r="D117" i="4"/>
  <c r="AS74" i="4"/>
  <c r="F107" i="2"/>
  <c r="E107" i="2" s="1" a="1"/>
  <c r="E107" i="2" s="1"/>
  <c r="B4" i="18"/>
  <c r="B7" i="18"/>
  <c r="AS8" i="4"/>
  <c r="F7" i="2"/>
  <c r="E7" i="2" s="1" a="1"/>
  <c r="E7" i="2" s="1"/>
  <c r="B147" i="18"/>
  <c r="AS115" i="4"/>
  <c r="F182" i="2"/>
  <c r="E182" i="2" s="1" a="1"/>
  <c r="E182" i="2" s="1"/>
  <c r="B121" i="18"/>
  <c r="B39" i="18"/>
  <c r="AS34" i="4"/>
  <c r="F45" i="2"/>
  <c r="E45" i="2" s="1" a="1"/>
  <c r="E45" i="2" s="1"/>
  <c r="AS19" i="4"/>
  <c r="F23" i="2"/>
  <c r="B15" i="18"/>
  <c r="B5" i="18"/>
  <c r="AS6" i="4"/>
  <c r="F5" i="2"/>
  <c r="AS73" i="4"/>
  <c r="F106" i="2"/>
  <c r="E106" i="2" s="1" a="1"/>
  <c r="E106" i="2" s="1"/>
  <c r="AS83" i="4"/>
  <c r="F124" i="2"/>
  <c r="E124" i="2" s="1" a="1"/>
  <c r="E124" i="2" s="1"/>
  <c r="AS118" i="4"/>
  <c r="F185" i="2"/>
  <c r="E185" i="2" s="1" a="1"/>
  <c r="E185" i="2" s="1"/>
  <c r="B3" i="2"/>
  <c r="F125" i="2"/>
  <c r="E125" i="2" s="1" a="1"/>
  <c r="E125" i="2" s="1"/>
  <c r="B20" i="18"/>
  <c r="AS18" i="4"/>
  <c r="F22" i="2"/>
  <c r="E22" i="2" s="1" a="1"/>
  <c r="E22" i="2" s="1"/>
  <c r="B84" i="18"/>
  <c r="AS69" i="4"/>
  <c r="F99" i="2"/>
  <c r="E99" i="2" s="1" a="1"/>
  <c r="E99" i="2" s="1"/>
  <c r="B186" i="2"/>
  <c r="AE108" i="4"/>
  <c r="AL108" i="4" s="1"/>
  <c r="AR108" i="4" s="1"/>
  <c r="AS89" i="4"/>
  <c r="F134" i="2"/>
  <c r="E134" i="2" s="1" a="1"/>
  <c r="E134" i="2" s="1"/>
  <c r="AS132" i="4"/>
  <c r="F214" i="2"/>
  <c r="E214" i="2" s="1" a="1"/>
  <c r="E214" i="2" s="1"/>
  <c r="B69" i="18"/>
  <c r="AS59" i="4"/>
  <c r="F84" i="2"/>
  <c r="E84" i="2" s="1" a="1"/>
  <c r="E84" i="2" s="1"/>
  <c r="AS35" i="4"/>
  <c r="F46" i="2"/>
  <c r="E46" i="2" s="1" a="1"/>
  <c r="E46" i="2" s="1"/>
  <c r="AS15" i="4"/>
  <c r="F19" i="2"/>
  <c r="E19" i="2" s="1" a="1"/>
  <c r="E19" i="2" s="1"/>
  <c r="AS92" i="4"/>
  <c r="F139" i="2"/>
  <c r="E139" i="2" s="1" a="1"/>
  <c r="E139" i="2" s="1"/>
  <c r="AS88" i="4"/>
  <c r="B107" i="18"/>
  <c r="F133" i="2"/>
  <c r="E133" i="2" s="1" a="1"/>
  <c r="E133" i="2" s="1"/>
  <c r="B72" i="2"/>
  <c r="AS48" i="4"/>
  <c r="F68" i="2"/>
  <c r="E68" i="2" s="1" a="1"/>
  <c r="E68" i="2" s="1"/>
  <c r="AS108" i="4"/>
  <c r="F171" i="2"/>
  <c r="E171" i="2" s="1" a="1"/>
  <c r="E171" i="2" s="1"/>
  <c r="B49" i="2"/>
  <c r="AS131" i="4"/>
  <c r="F212" i="2"/>
  <c r="E212" i="2" s="1" a="1"/>
  <c r="E212" i="2" s="1"/>
  <c r="AS56" i="4"/>
  <c r="F79" i="2"/>
  <c r="E79" i="2" s="1" a="1"/>
  <c r="E79" i="2" s="1"/>
  <c r="AS9" i="4"/>
  <c r="F8" i="2"/>
  <c r="E8" i="2" s="1" a="1"/>
  <c r="E8" i="2" s="1"/>
  <c r="AS94" i="4"/>
  <c r="F143" i="2"/>
  <c r="E143" i="2" s="1" a="1"/>
  <c r="E143" i="2" s="1"/>
  <c r="B144" i="18"/>
  <c r="AS112" i="4"/>
  <c r="F178" i="2"/>
  <c r="E178" i="2" s="1" a="1"/>
  <c r="E178" i="2" s="1"/>
  <c r="B143" i="18"/>
  <c r="AS111" i="4"/>
  <c r="F177" i="2"/>
  <c r="E177" i="2" s="1" a="1"/>
  <c r="E177" i="2" s="1"/>
  <c r="AS101" i="4"/>
  <c r="F152" i="2"/>
  <c r="E152" i="2" s="1" a="1"/>
  <c r="E152" i="2" s="1"/>
  <c r="AS102" i="4"/>
  <c r="F157" i="2"/>
  <c r="E157" i="2" s="1" a="1"/>
  <c r="E157" i="2" s="1"/>
  <c r="AS120" i="4"/>
  <c r="F194" i="2"/>
  <c r="E194" i="2" s="1" a="1"/>
  <c r="E194" i="2" s="1"/>
  <c r="B98" i="18"/>
  <c r="AS82" i="4"/>
  <c r="F122" i="2"/>
  <c r="E122" i="2" s="1" a="1"/>
  <c r="E122" i="2" s="1"/>
  <c r="D130" i="4"/>
  <c r="B164" i="2"/>
  <c r="B23" i="18"/>
  <c r="AS20" i="4"/>
  <c r="F26" i="2"/>
  <c r="E26" i="2" s="1" a="1"/>
  <c r="E26" i="2" s="1"/>
  <c r="F138" i="2"/>
  <c r="E138" i="2" s="1" a="1"/>
  <c r="E138" i="2" s="1"/>
  <c r="AS104" i="4"/>
  <c r="F161" i="2"/>
  <c r="E161" i="2" s="1" a="1"/>
  <c r="E161" i="2" s="1"/>
  <c r="AS65" i="4"/>
  <c r="F92" i="2"/>
  <c r="E92" i="2" s="1" a="1"/>
  <c r="E92" i="2" s="1"/>
  <c r="F14" i="2"/>
  <c r="E14" i="2" s="1" a="1"/>
  <c r="E14" i="2" s="1"/>
  <c r="B169" i="2"/>
  <c r="AE80" i="4"/>
  <c r="AL80" i="4" s="1"/>
  <c r="AR80" i="4" s="1"/>
  <c r="AE62" i="4"/>
  <c r="AL62" i="4" s="1"/>
  <c r="AR62" i="4" s="1"/>
  <c r="B151" i="2"/>
  <c r="F9" i="2"/>
  <c r="E9" i="2" s="1" a="1"/>
  <c r="E9" i="2" s="1"/>
  <c r="B202" i="2"/>
  <c r="B184" i="2"/>
  <c r="B192" i="2"/>
  <c r="B181" i="2"/>
  <c r="B189" i="2"/>
  <c r="B187" i="2"/>
  <c r="AE42" i="4"/>
  <c r="AL42" i="4" s="1"/>
  <c r="AR42" i="4" s="1"/>
  <c r="F48" i="2"/>
  <c r="E48" i="2" s="1" a="1"/>
  <c r="E48" i="2" s="1"/>
  <c r="AS36" i="4"/>
  <c r="B62" i="18"/>
  <c r="AS53" i="4"/>
  <c r="F74" i="2"/>
  <c r="E74" i="2" s="1" a="1"/>
  <c r="E74" i="2" s="1"/>
  <c r="AS30" i="4"/>
  <c r="F41" i="2"/>
  <c r="E41" i="2" s="1" a="1"/>
  <c r="E41" i="2" s="1"/>
  <c r="F113" i="2"/>
  <c r="E113" i="2" s="1" a="1"/>
  <c r="E113" i="2" s="1"/>
  <c r="B135" i="18"/>
  <c r="AS107" i="4"/>
  <c r="F168" i="2"/>
  <c r="E168" i="2" s="1" a="1"/>
  <c r="E168" i="2" s="1"/>
  <c r="AS110" i="4"/>
  <c r="F174" i="2"/>
  <c r="E174" i="2" s="1" a="1"/>
  <c r="E174" i="2" s="1"/>
  <c r="B117" i="18"/>
  <c r="AS95" i="4"/>
  <c r="F145" i="2"/>
  <c r="E145" i="2" s="1" a="1"/>
  <c r="E145" i="2" s="1"/>
  <c r="B142" i="2"/>
  <c r="AS75" i="4"/>
  <c r="F109" i="2"/>
  <c r="E109" i="2" s="1" a="1"/>
  <c r="E109" i="2" s="1"/>
  <c r="B50" i="18"/>
  <c r="F58" i="2"/>
  <c r="E58" i="2" s="1" a="1"/>
  <c r="E58" i="2" s="1"/>
  <c r="AS43" i="4"/>
  <c r="B58" i="18"/>
  <c r="AS50" i="4"/>
  <c r="F70" i="2"/>
  <c r="E70" i="2" s="1" a="1"/>
  <c r="E70" i="2" s="1"/>
  <c r="AE39" i="4"/>
  <c r="AL39" i="4" s="1"/>
  <c r="AR39" i="4" s="1"/>
  <c r="AE121" i="4"/>
  <c r="AL121" i="4" s="1"/>
  <c r="AR121" i="4" s="1"/>
  <c r="F97" i="2"/>
  <c r="E97" i="2" s="1" a="1"/>
  <c r="E97" i="2" s="1"/>
  <c r="F180" i="2"/>
  <c r="E180" i="2" s="1" a="1"/>
  <c r="E180" i="2" s="1"/>
  <c r="AS114" i="4"/>
  <c r="AS80" i="4"/>
  <c r="F118" i="2"/>
  <c r="E118" i="2" s="1" a="1"/>
  <c r="E118" i="2" s="1"/>
  <c r="AE86" i="4"/>
  <c r="AL86" i="4" s="1"/>
  <c r="AR86" i="4" s="1"/>
  <c r="B49" i="18"/>
  <c r="AS42" i="4"/>
  <c r="F57" i="2"/>
  <c r="E57" i="2" s="1" a="1"/>
  <c r="E57" i="2" s="1"/>
  <c r="AE14" i="4"/>
  <c r="AL14" i="4" s="1"/>
  <c r="AR14" i="4" s="1"/>
  <c r="AS37" i="4"/>
  <c r="F50" i="2"/>
  <c r="E50" i="2" s="1" a="1"/>
  <c r="E50" i="2" s="1"/>
  <c r="B54" i="18"/>
  <c r="AS46" i="4"/>
  <c r="F64" i="2"/>
  <c r="E64" i="2" s="1" a="1"/>
  <c r="E64" i="2" s="1"/>
  <c r="B24" i="18"/>
  <c r="AS22" i="4"/>
  <c r="F27" i="2"/>
  <c r="E27" i="2" s="1" a="1"/>
  <c r="E27" i="2" s="1"/>
  <c r="B31" i="18"/>
  <c r="AS26" i="4"/>
  <c r="F37" i="2"/>
  <c r="E37" i="2" s="1" a="1"/>
  <c r="E37" i="2" s="1"/>
  <c r="B119" i="2"/>
  <c r="B68" i="18"/>
  <c r="AS58" i="4"/>
  <c r="F83" i="2"/>
  <c r="E83" i="2" s="1" a="1"/>
  <c r="E83" i="2" s="1"/>
  <c r="B28" i="18"/>
  <c r="F154" i="2"/>
  <c r="E154" i="2" s="1" a="1"/>
  <c r="E154" i="2" s="1"/>
  <c r="B73" i="18"/>
  <c r="AS61" i="4"/>
  <c r="F88" i="2"/>
  <c r="E88" i="2" s="1" a="1"/>
  <c r="E88" i="2" s="1"/>
  <c r="AS97" i="4"/>
  <c r="F147" i="2"/>
  <c r="E147" i="2" s="1" a="1"/>
  <c r="E147" i="2" s="1"/>
  <c r="AS79" i="4"/>
  <c r="F116" i="2"/>
  <c r="E116" i="2" s="1" a="1"/>
  <c r="E116" i="2" s="1"/>
  <c r="AS47" i="4"/>
  <c r="F66" i="2"/>
  <c r="E66" i="2" s="1" a="1"/>
  <c r="E66" i="2" s="1"/>
  <c r="B110" i="18"/>
  <c r="AS103" i="4"/>
  <c r="F158" i="2"/>
  <c r="E158" i="2" s="1" a="1"/>
  <c r="E158" i="2" s="1"/>
  <c r="AS29" i="4"/>
  <c r="F40" i="2"/>
  <c r="E40" i="2" s="1" a="1"/>
  <c r="E40" i="2" s="1"/>
  <c r="B70" i="18"/>
  <c r="AS60" i="4"/>
  <c r="F85" i="2"/>
  <c r="E85" i="2" s="1" a="1"/>
  <c r="E85" i="2" s="1"/>
  <c r="B129" i="18"/>
  <c r="AS91" i="4"/>
  <c r="F137" i="2"/>
  <c r="E137" i="2" s="1" a="1"/>
  <c r="E137" i="2" s="1"/>
  <c r="AS126" i="4"/>
  <c r="F205" i="2"/>
  <c r="E205" i="2" s="1" a="1"/>
  <c r="E205" i="2" s="1"/>
  <c r="AS71" i="4"/>
  <c r="F102" i="2"/>
  <c r="E102" i="2" s="1" a="1"/>
  <c r="E102" i="2" s="1"/>
  <c r="AS31" i="4"/>
  <c r="F42" i="2"/>
  <c r="E42" i="2" s="1" a="1"/>
  <c r="E42" i="2" s="1"/>
  <c r="F55" i="2"/>
  <c r="E55" i="2" s="1" a="1"/>
  <c r="E55" i="2" s="1"/>
  <c r="AE9" i="4"/>
  <c r="AL9" i="4" s="1"/>
  <c r="AR9" i="4" s="1"/>
  <c r="B93" i="18"/>
  <c r="AE94" i="4"/>
  <c r="AL94" i="4" s="1"/>
  <c r="AR94" i="4" s="1"/>
  <c r="AE34" i="4"/>
  <c r="AL34" i="4" s="1"/>
  <c r="AR34" i="4" s="1"/>
  <c r="B114" i="18"/>
  <c r="AS93" i="4"/>
  <c r="F141" i="2"/>
  <c r="E141" i="2" s="1" a="1"/>
  <c r="E141" i="2" s="1"/>
  <c r="AS121" i="4"/>
  <c r="F195" i="2"/>
  <c r="E195" i="2" s="1" a="1"/>
  <c r="E195" i="2" s="1"/>
  <c r="B170" i="2"/>
  <c r="AS45" i="4"/>
  <c r="F60" i="2"/>
  <c r="E60" i="2" s="1" a="1"/>
  <c r="E60" i="2" s="1"/>
  <c r="AS87" i="4"/>
  <c r="F132" i="2"/>
  <c r="E132" i="2" s="1" a="1"/>
  <c r="E132" i="2" s="1"/>
  <c r="AS39" i="4"/>
  <c r="F52" i="2"/>
  <c r="E52" i="2" s="1" a="1"/>
  <c r="E52" i="2" s="1"/>
  <c r="AS49" i="4"/>
  <c r="F69" i="2"/>
  <c r="E69" i="2" s="1" a="1"/>
  <c r="E69" i="2" s="1"/>
  <c r="B82" i="2"/>
  <c r="B14" i="18"/>
  <c r="AS12" i="4"/>
  <c r="F15" i="2"/>
  <c r="E15" i="2" s="1" a="1"/>
  <c r="E15" i="2" s="1"/>
  <c r="B63" i="18"/>
  <c r="B75" i="18"/>
  <c r="AS63" i="4"/>
  <c r="F90" i="2"/>
  <c r="E90" i="2" s="1" a="1"/>
  <c r="E90" i="2" s="1"/>
  <c r="AS44" i="4"/>
  <c r="F59" i="2"/>
  <c r="E59" i="2" s="1" a="1"/>
  <c r="E59" i="2" s="1"/>
  <c r="F25" i="2"/>
  <c r="E25" i="2" s="1" a="1"/>
  <c r="E25" i="2" s="1"/>
  <c r="B157" i="18"/>
  <c r="AS124" i="4"/>
  <c r="F198" i="2"/>
  <c r="E198" i="2" s="1" a="1"/>
  <c r="E198" i="2" s="1"/>
  <c r="AS116" i="4"/>
  <c r="F183" i="2"/>
  <c r="E183" i="2" s="1" a="1"/>
  <c r="E183" i="2" s="1"/>
  <c r="AS76" i="4"/>
  <c r="F110" i="2"/>
  <c r="E110" i="2" s="1" a="1"/>
  <c r="E110" i="2" s="1"/>
  <c r="AS32" i="4"/>
  <c r="F43" i="2"/>
  <c r="E43" i="2" s="1" a="1"/>
  <c r="E43" i="2" s="1"/>
  <c r="AE47" i="4"/>
  <c r="AL47" i="4" s="1"/>
  <c r="AR47" i="4" s="1"/>
  <c r="AS7" i="4"/>
  <c r="F6" i="2"/>
  <c r="E6" i="2" s="1" a="1"/>
  <c r="E6" i="2" s="1"/>
  <c r="B25" i="18"/>
  <c r="AS21" i="4"/>
  <c r="F28" i="2"/>
  <c r="E28" i="2" s="1" a="1"/>
  <c r="E28" i="2" s="1"/>
  <c r="B151" i="18"/>
  <c r="AS119" i="4"/>
  <c r="F188" i="2"/>
  <c r="E188" i="2" s="1" a="1"/>
  <c r="E188" i="2" s="1"/>
  <c r="F204" i="2"/>
  <c r="E204" i="2" s="1" a="1"/>
  <c r="E204" i="2" s="1"/>
  <c r="AS127" i="4"/>
  <c r="AS17" i="4"/>
  <c r="F21" i="2"/>
  <c r="E21" i="2" s="1" a="1"/>
  <c r="E21" i="2" s="1"/>
  <c r="D129" i="4"/>
  <c r="AS25" i="4"/>
  <c r="F36" i="2"/>
  <c r="E36" i="2" s="1" a="1"/>
  <c r="E36" i="2" s="1"/>
  <c r="B134" i="18"/>
  <c r="B92" i="18"/>
  <c r="AS77" i="4"/>
  <c r="F112" i="2"/>
  <c r="E112" i="2" s="1" a="1"/>
  <c r="E112" i="2" s="1"/>
  <c r="B9" i="18"/>
  <c r="AS10" i="4"/>
  <c r="F11" i="2"/>
  <c r="E11" i="2" s="1" a="1"/>
  <c r="E11" i="2" s="1"/>
  <c r="AS16" i="4"/>
  <c r="F20" i="2"/>
  <c r="E20" i="2" s="1" a="1"/>
  <c r="E20" i="2" s="1"/>
  <c r="B78" i="18"/>
  <c r="AS66" i="4"/>
  <c r="F93" i="2"/>
  <c r="E93" i="2" s="1" a="1"/>
  <c r="E93" i="2" s="1"/>
  <c r="B59" i="18"/>
  <c r="AS51" i="4"/>
  <c r="F71" i="2"/>
  <c r="E71" i="2" s="1" a="1"/>
  <c r="E71" i="2" s="1"/>
  <c r="AE71" i="4"/>
  <c r="AL71" i="4" s="1"/>
  <c r="AR71" i="4" s="1"/>
  <c r="B156" i="2"/>
  <c r="B74" i="18"/>
  <c r="AS62" i="4"/>
  <c r="F89" i="2"/>
  <c r="E89" i="2" s="1" a="1"/>
  <c r="E89" i="2" s="1"/>
  <c r="AS28" i="4"/>
  <c r="F39" i="2"/>
  <c r="E39" i="2" s="1" a="1"/>
  <c r="E39" i="2" s="1"/>
  <c r="AE59" i="4"/>
  <c r="AL59" i="4" s="1"/>
  <c r="AR59" i="4" s="1"/>
  <c r="AE119" i="4"/>
  <c r="AL119" i="4" s="1"/>
  <c r="AR119" i="4" s="1"/>
  <c r="F87" i="2"/>
  <c r="E87" i="2" s="1" a="1"/>
  <c r="E87" i="2" s="1"/>
  <c r="AE35" i="4"/>
  <c r="AL35" i="4" s="1"/>
  <c r="AR35" i="4" s="1"/>
  <c r="AE116" i="4"/>
  <c r="AL116" i="4" s="1"/>
  <c r="AR116" i="4" s="1"/>
  <c r="AS123" i="4"/>
  <c r="F197" i="2"/>
  <c r="E197" i="2" s="1" a="1"/>
  <c r="E197" i="2" s="1"/>
  <c r="AS14" i="4"/>
  <c r="F17" i="2"/>
  <c r="E17" i="2" s="1" a="1"/>
  <c r="E17" i="2" s="1"/>
  <c r="D125" i="4"/>
  <c r="AS67" i="4"/>
  <c r="F94" i="2"/>
  <c r="E94" i="2" s="1" a="1"/>
  <c r="E94" i="2" s="1"/>
  <c r="B99" i="18"/>
  <c r="AS81" i="4"/>
  <c r="F123" i="2"/>
  <c r="E123" i="2" s="1" a="1"/>
  <c r="E123" i="2" s="1"/>
  <c r="AS55" i="4"/>
  <c r="F77" i="2"/>
  <c r="E77" i="2" s="1" a="1"/>
  <c r="E77" i="2" s="1"/>
  <c r="F98" i="2"/>
  <c r="E98" i="2" s="1" a="1"/>
  <c r="E98" i="2" s="1"/>
  <c r="AS41" i="4"/>
  <c r="F56" i="2"/>
  <c r="E56" i="2" s="1" a="1"/>
  <c r="E56" i="2" s="1"/>
  <c r="B104" i="18"/>
  <c r="AE2" i="4"/>
  <c r="AL2" i="4" s="1"/>
  <c r="AR2" i="4" s="1"/>
  <c r="AE125" i="4"/>
  <c r="AL125" i="4" s="1"/>
  <c r="AR125" i="4" s="1"/>
  <c r="AE5" i="4"/>
  <c r="AL5" i="4" s="1"/>
  <c r="AR5" i="4" s="1"/>
  <c r="AE70" i="4"/>
  <c r="AL70" i="4" s="1"/>
  <c r="AR70" i="4" s="1"/>
  <c r="AE117" i="4"/>
  <c r="AL117" i="4" s="1"/>
  <c r="AR117" i="4" s="1"/>
  <c r="AE105" i="4"/>
  <c r="AL105" i="4" s="1"/>
  <c r="AR105" i="4" s="1"/>
  <c r="AE52" i="4"/>
  <c r="AL52" i="4" s="1"/>
  <c r="AR52" i="4" s="1"/>
  <c r="AE38" i="4"/>
  <c r="AL38" i="4" s="1"/>
  <c r="AR38" i="4" s="1"/>
  <c r="AE27" i="4"/>
  <c r="AL27" i="4" s="1"/>
  <c r="AR27" i="4" s="1"/>
  <c r="AE13" i="4"/>
  <c r="AL13" i="4" s="1"/>
  <c r="AR13" i="4" s="1"/>
  <c r="AE85" i="4"/>
  <c r="AL85" i="4" s="1"/>
  <c r="AR85" i="4" s="1"/>
  <c r="AE78" i="4"/>
  <c r="AL78" i="4" s="1"/>
  <c r="AR78" i="4" s="1"/>
  <c r="AE99" i="4"/>
  <c r="AL99" i="4" s="1"/>
  <c r="AR99" i="4" s="1"/>
  <c r="AE128" i="4"/>
  <c r="AL128" i="4" s="1"/>
  <c r="AR128" i="4" s="1"/>
  <c r="AE57" i="4"/>
  <c r="AL57" i="4" s="1"/>
  <c r="AR57" i="4" s="1"/>
  <c r="AE106" i="4"/>
  <c r="AL106" i="4" s="1"/>
  <c r="AR106" i="4" s="1"/>
  <c r="AE109" i="4"/>
  <c r="AL109" i="4" s="1"/>
  <c r="AR109" i="4" s="1"/>
  <c r="AE40" i="4"/>
  <c r="AL40" i="4" s="1"/>
  <c r="AR40" i="4" s="1"/>
  <c r="AE24" i="4"/>
  <c r="AL24" i="4" s="1"/>
  <c r="AR24" i="4" s="1"/>
  <c r="AE100" i="4"/>
  <c r="AL100" i="4" s="1"/>
  <c r="AR100" i="4" s="1"/>
  <c r="AE54" i="4"/>
  <c r="AL54" i="4" s="1"/>
  <c r="AR54" i="4" s="1"/>
  <c r="AE98" i="4"/>
  <c r="AL98" i="4" s="1"/>
  <c r="AR98" i="4" s="1"/>
  <c r="AE113" i="4"/>
  <c r="AL113" i="4" s="1"/>
  <c r="AR113" i="4" s="1"/>
  <c r="B109" i="18"/>
  <c r="AS90" i="4"/>
  <c r="F135" i="2"/>
  <c r="E135" i="2" s="1" a="1"/>
  <c r="E135" i="2" s="1"/>
  <c r="B118" i="18"/>
  <c r="AS96" i="4"/>
  <c r="F146" i="2"/>
  <c r="E146" i="2" s="1" a="1"/>
  <c r="E146" i="2" s="1"/>
  <c r="AS72" i="4"/>
  <c r="F105" i="2"/>
  <c r="E105" i="2" s="1" a="1"/>
  <c r="E105" i="2" s="1"/>
  <c r="AE130" i="4"/>
  <c r="AL130" i="4" s="1"/>
  <c r="AR130" i="4" s="1"/>
  <c r="B38" i="18"/>
  <c r="AS33" i="4"/>
  <c r="F44" i="2"/>
  <c r="E44" i="2" s="1" a="1"/>
  <c r="E44" i="2" s="1"/>
  <c r="AS23" i="4"/>
  <c r="F29" i="2"/>
  <c r="E29" i="2" s="1" a="1"/>
  <c r="E29" i="2" s="1"/>
  <c r="AE15" i="4"/>
  <c r="AL15" i="4" s="1"/>
  <c r="AR15" i="4" s="1"/>
  <c r="AS84" i="4"/>
  <c r="F128" i="2"/>
  <c r="E128" i="2" s="1" a="1"/>
  <c r="E128" i="2" s="1"/>
  <c r="AE33" i="4"/>
  <c r="AL33" i="4" s="1"/>
  <c r="AR33" i="4" s="1"/>
  <c r="AS68" i="4"/>
  <c r="F95" i="2"/>
  <c r="E95" i="2" s="1" a="1"/>
  <c r="E95" i="2" s="1"/>
  <c r="F130" i="2"/>
  <c r="E130" i="2" s="1" a="1"/>
  <c r="E130" i="2" s="1"/>
  <c r="AS86" i="4"/>
  <c r="B76" i="18"/>
  <c r="AS64" i="4"/>
  <c r="F91" i="2"/>
  <c r="E91" i="2" s="1" a="1"/>
  <c r="E91" i="2" s="1"/>
  <c r="F10" i="18" l="1"/>
  <c r="F18" i="18"/>
  <c r="H120" i="18"/>
  <c r="A91" i="18"/>
  <c r="H27" i="18"/>
  <c r="H142" i="18"/>
  <c r="A111" i="18"/>
  <c r="A49" i="18"/>
  <c r="F106" i="18"/>
  <c r="H109" i="18"/>
  <c r="A134" i="18"/>
  <c r="F66" i="18"/>
  <c r="H30" i="18"/>
  <c r="F131" i="18"/>
  <c r="F28" i="18"/>
  <c r="F70" i="18"/>
  <c r="A143" i="18"/>
  <c r="H116" i="18"/>
  <c r="A50" i="18"/>
  <c r="H119" i="18"/>
  <c r="F27" i="18"/>
  <c r="F17" i="18"/>
  <c r="H69" i="18"/>
  <c r="H104" i="18"/>
  <c r="H3" i="18"/>
  <c r="H85" i="18"/>
  <c r="A150" i="18"/>
  <c r="H89" i="18"/>
  <c r="B72" i="18"/>
  <c r="H22" i="18"/>
  <c r="B38" i="4"/>
  <c r="B213" i="2"/>
  <c r="B41" i="4"/>
  <c r="B70" i="4"/>
  <c r="B85" i="4"/>
  <c r="H80" i="2"/>
  <c r="H18" i="2"/>
  <c r="H78" i="2"/>
  <c r="G160" i="2"/>
  <c r="H208" i="2"/>
  <c r="H215" i="2"/>
  <c r="H67" i="2"/>
  <c r="A67" i="2"/>
  <c r="A160" i="2"/>
  <c r="H144" i="2"/>
  <c r="H61" i="2"/>
  <c r="A215" i="2"/>
  <c r="G144" i="2"/>
  <c r="A211" i="2"/>
  <c r="G80" i="2"/>
  <c r="H160" i="2"/>
  <c r="A80" i="2"/>
  <c r="G61" i="2"/>
  <c r="H211" i="2"/>
  <c r="G215" i="2"/>
  <c r="A144" i="2"/>
  <c r="G78" i="2"/>
  <c r="A61" i="2"/>
  <c r="A208" i="2"/>
  <c r="G211" i="2"/>
  <c r="G208" i="2"/>
  <c r="A78" i="2"/>
  <c r="G67" i="2"/>
  <c r="H201" i="2"/>
  <c r="G201" i="2"/>
  <c r="A201" i="2"/>
  <c r="G18" i="2"/>
  <c r="H210" i="2"/>
  <c r="H63" i="2"/>
  <c r="H117" i="2"/>
  <c r="H193" i="2"/>
  <c r="H190" i="2"/>
  <c r="H176" i="2"/>
  <c r="H166" i="2"/>
  <c r="H47" i="2"/>
  <c r="H111" i="2"/>
  <c r="H203" i="2"/>
  <c r="H206" i="2"/>
  <c r="G210" i="2"/>
  <c r="G111" i="2"/>
  <c r="A111" i="2"/>
  <c r="G176" i="2"/>
  <c r="H209" i="2"/>
  <c r="G209" i="2"/>
  <c r="A166" i="2"/>
  <c r="G12" i="2"/>
  <c r="G103" i="2"/>
  <c r="A200" i="2"/>
  <c r="A193" i="2"/>
  <c r="A153" i="2"/>
  <c r="A117" i="2"/>
  <c r="G166" i="2"/>
  <c r="H200" i="2"/>
  <c r="A206" i="2"/>
  <c r="A63" i="2"/>
  <c r="G136" i="2"/>
  <c r="G193" i="2"/>
  <c r="G190" i="2"/>
  <c r="H126" i="2"/>
  <c r="G63" i="2"/>
  <c r="A103" i="2"/>
  <c r="G47" i="2"/>
  <c r="A203" i="2"/>
  <c r="A190" i="2"/>
  <c r="G153" i="2"/>
  <c r="A47" i="2"/>
  <c r="A136" i="2"/>
  <c r="G117" i="2"/>
  <c r="H136" i="2"/>
  <c r="H12" i="2"/>
  <c r="G206" i="2"/>
  <c r="A12" i="2"/>
  <c r="A210" i="2"/>
  <c r="A126" i="2"/>
  <c r="A18" i="2"/>
  <c r="H153" i="2"/>
  <c r="G203" i="2"/>
  <c r="A176" i="2"/>
  <c r="G126" i="2"/>
  <c r="A209" i="2"/>
  <c r="G200" i="2"/>
  <c r="H103" i="2"/>
  <c r="B105" i="4"/>
  <c r="B163" i="2"/>
  <c r="B199" i="2"/>
  <c r="B86" i="2"/>
  <c r="B62" i="2"/>
  <c r="B120" i="2"/>
  <c r="B24" i="2"/>
  <c r="B108" i="2"/>
  <c r="H76" i="2"/>
  <c r="B131" i="2"/>
  <c r="B31" i="2"/>
  <c r="B121" i="2"/>
  <c r="B76" i="2"/>
  <c r="B33" i="2"/>
  <c r="B65" i="2"/>
  <c r="B101" i="2"/>
  <c r="B162" i="2"/>
  <c r="B104" i="2"/>
  <c r="B53" i="2"/>
  <c r="A101" i="2"/>
  <c r="H199" i="2"/>
  <c r="A199" i="2"/>
  <c r="H53" i="2"/>
  <c r="A62" i="2"/>
  <c r="G24" i="2"/>
  <c r="G120" i="2"/>
  <c r="A163" i="2"/>
  <c r="A33" i="2"/>
  <c r="H24" i="2"/>
  <c r="A76" i="2"/>
  <c r="G33" i="2"/>
  <c r="G76" i="2"/>
  <c r="A131" i="2"/>
  <c r="H213" i="2"/>
  <c r="H131" i="2"/>
  <c r="H86" i="2"/>
  <c r="H162" i="2"/>
  <c r="H104" i="2"/>
  <c r="G121" i="2"/>
  <c r="A31" i="2"/>
  <c r="H108" i="2"/>
  <c r="H62" i="2"/>
  <c r="A108" i="2"/>
  <c r="A213" i="2"/>
  <c r="A53" i="2"/>
  <c r="A24" i="2"/>
  <c r="E5" i="2" a="1"/>
  <c r="E5" i="2" s="1"/>
  <c r="H121" i="2"/>
  <c r="G101" i="2"/>
  <c r="A104" i="2"/>
  <c r="G131" i="2"/>
  <c r="G31" i="2"/>
  <c r="G62" i="2"/>
  <c r="G213" i="2"/>
  <c r="A86" i="2"/>
  <c r="A162" i="2"/>
  <c r="G162" i="2"/>
  <c r="H163" i="2"/>
  <c r="G53" i="2"/>
  <c r="A120" i="2"/>
  <c r="H120" i="2"/>
  <c r="H65" i="2"/>
  <c r="G86" i="2"/>
  <c r="A65" i="2"/>
  <c r="G108" i="2"/>
  <c r="H33" i="2"/>
  <c r="G104" i="2"/>
  <c r="H101" i="2"/>
  <c r="A121" i="2"/>
  <c r="G199" i="2"/>
  <c r="H31" i="2"/>
  <c r="G65" i="2"/>
  <c r="G163" i="2"/>
  <c r="E23" i="2" a="1"/>
  <c r="E23" i="2" s="1"/>
  <c r="F13" i="3"/>
  <c r="H31" i="18"/>
  <c r="A87" i="18"/>
  <c r="F14" i="18"/>
  <c r="A54" i="18"/>
  <c r="A155" i="18"/>
  <c r="F86" i="18"/>
  <c r="F97" i="18"/>
  <c r="H106" i="18"/>
  <c r="A156" i="18"/>
  <c r="F102" i="18"/>
  <c r="F108" i="18"/>
  <c r="A112" i="18"/>
  <c r="A30" i="18"/>
  <c r="H36" i="18"/>
  <c r="F111" i="18"/>
  <c r="A36" i="18"/>
  <c r="H52" i="18"/>
  <c r="A13" i="18"/>
  <c r="H114" i="18"/>
  <c r="H37" i="18"/>
  <c r="H13" i="18"/>
  <c r="H65" i="18"/>
  <c r="F30" i="18"/>
  <c r="F120" i="18"/>
  <c r="H101" i="18"/>
  <c r="H64" i="18"/>
  <c r="F82" i="18"/>
  <c r="F80" i="18"/>
  <c r="A93" i="18"/>
  <c r="F160" i="18"/>
  <c r="A61" i="18"/>
  <c r="A42" i="18"/>
  <c r="H21" i="18"/>
  <c r="A14" i="18"/>
  <c r="A130" i="18"/>
  <c r="H130" i="18"/>
  <c r="F125" i="18"/>
  <c r="H107" i="18"/>
  <c r="F139" i="18"/>
  <c r="F132" i="18"/>
  <c r="A65" i="18"/>
  <c r="F5" i="18"/>
  <c r="A107" i="18"/>
  <c r="H153" i="18"/>
  <c r="A48" i="18"/>
  <c r="H61" i="18"/>
  <c r="A83" i="18"/>
  <c r="H124" i="18"/>
  <c r="H38" i="18"/>
  <c r="F78" i="18"/>
  <c r="A128" i="18"/>
  <c r="F159" i="18"/>
  <c r="H93" i="18"/>
  <c r="F88" i="18"/>
  <c r="A44" i="18"/>
  <c r="F156" i="18"/>
  <c r="H140" i="18"/>
  <c r="F47" i="18"/>
  <c r="H74" i="18"/>
  <c r="H159" i="18"/>
  <c r="F112" i="18"/>
  <c r="F149" i="18"/>
  <c r="A82" i="18"/>
  <c r="F83" i="18"/>
  <c r="H18" i="18"/>
  <c r="H97" i="18"/>
  <c r="H99" i="18"/>
  <c r="H78" i="18"/>
  <c r="A47" i="18"/>
  <c r="A57" i="18"/>
  <c r="F52" i="18"/>
  <c r="A17" i="18"/>
  <c r="H150" i="18"/>
  <c r="A121" i="18"/>
  <c r="F50" i="18"/>
  <c r="H34" i="18"/>
  <c r="H127" i="18"/>
  <c r="A43" i="18"/>
  <c r="F6" i="18"/>
  <c r="A34" i="18"/>
  <c r="H132" i="18"/>
  <c r="H125" i="18"/>
  <c r="H118" i="18"/>
  <c r="H91" i="18"/>
  <c r="A60" i="18"/>
  <c r="A148" i="18"/>
  <c r="A138" i="18"/>
  <c r="H129" i="18"/>
  <c r="H43" i="18"/>
  <c r="A73" i="18"/>
  <c r="H41" i="18"/>
  <c r="A10" i="18"/>
  <c r="H48" i="18"/>
  <c r="F48" i="18"/>
  <c r="A106" i="18"/>
  <c r="F150" i="18"/>
  <c r="F11" i="18"/>
  <c r="F34" i="18"/>
  <c r="H6" i="18"/>
  <c r="A104" i="18"/>
  <c r="H35" i="18"/>
  <c r="A100" i="18"/>
  <c r="H134" i="18"/>
  <c r="H55" i="18"/>
  <c r="A6" i="18"/>
  <c r="F134" i="18"/>
  <c r="F115" i="18"/>
  <c r="A149" i="18"/>
  <c r="A125" i="18"/>
  <c r="H135" i="18"/>
  <c r="H4" i="18"/>
  <c r="A26" i="18"/>
  <c r="H122" i="18"/>
  <c r="H108" i="18"/>
  <c r="A101" i="18"/>
  <c r="F72" i="18"/>
  <c r="H60" i="18"/>
  <c r="H58" i="18"/>
  <c r="F77" i="18"/>
  <c r="H158" i="18"/>
  <c r="F145" i="18"/>
  <c r="F76" i="18"/>
  <c r="A126" i="18"/>
  <c r="F137" i="18"/>
  <c r="F124" i="18"/>
  <c r="H10" i="18"/>
  <c r="F105" i="18"/>
  <c r="A99" i="18"/>
  <c r="H161" i="18"/>
  <c r="A129" i="18"/>
  <c r="H17" i="18"/>
  <c r="A131" i="18"/>
  <c r="F94" i="18"/>
  <c r="F91" i="18"/>
  <c r="F9" i="18"/>
  <c r="F98" i="18"/>
  <c r="A81" i="18"/>
  <c r="H75" i="18"/>
  <c r="F51" i="18"/>
  <c r="F19" i="18"/>
  <c r="A77" i="18"/>
  <c r="F114" i="18"/>
  <c r="F89" i="18"/>
  <c r="H151" i="18"/>
  <c r="A25" i="18"/>
  <c r="A103" i="18"/>
  <c r="F58" i="18"/>
  <c r="A133" i="18"/>
  <c r="H56" i="18"/>
  <c r="A20" i="18"/>
  <c r="A84" i="18"/>
  <c r="F96" i="18"/>
  <c r="H82" i="18"/>
  <c r="H147" i="18"/>
  <c r="A124" i="18"/>
  <c r="F154" i="18"/>
  <c r="H94" i="18"/>
  <c r="F140" i="18"/>
  <c r="A5" i="18"/>
  <c r="A153" i="18"/>
  <c r="F38" i="18"/>
  <c r="F13" i="18"/>
  <c r="F44" i="18"/>
  <c r="F155" i="18"/>
  <c r="A152" i="18"/>
  <c r="F147" i="18"/>
  <c r="F152" i="18"/>
  <c r="A85" i="18"/>
  <c r="A58" i="18"/>
  <c r="H24" i="18"/>
  <c r="A154" i="18"/>
  <c r="A56" i="18"/>
  <c r="F37" i="18"/>
  <c r="A136" i="18"/>
  <c r="A68" i="18"/>
  <c r="A3" i="18"/>
  <c r="F151" i="18"/>
  <c r="F121" i="18"/>
  <c r="F69" i="18"/>
  <c r="F87" i="18"/>
  <c r="A28" i="18"/>
  <c r="F4" i="18"/>
  <c r="A70" i="18"/>
  <c r="F109" i="18"/>
  <c r="A151" i="18"/>
  <c r="H70" i="18"/>
  <c r="A41" i="18"/>
  <c r="F117" i="18"/>
  <c r="A97" i="18"/>
  <c r="A96" i="18"/>
  <c r="A98" i="18"/>
  <c r="H71" i="18"/>
  <c r="F60" i="18"/>
  <c r="H53" i="18"/>
  <c r="H81" i="18"/>
  <c r="F75" i="18"/>
  <c r="H138" i="18"/>
  <c r="H84" i="18"/>
  <c r="H87" i="18"/>
  <c r="H117" i="18"/>
  <c r="H156" i="18"/>
  <c r="F21" i="18"/>
  <c r="H42" i="18"/>
  <c r="F136" i="18"/>
  <c r="F85" i="18"/>
  <c r="A137" i="18"/>
  <c r="H137" i="18"/>
  <c r="A159" i="18"/>
  <c r="H152" i="18"/>
  <c r="A71" i="18"/>
  <c r="F95" i="18"/>
  <c r="A102" i="18"/>
  <c r="F116" i="18"/>
  <c r="H123" i="18"/>
  <c r="F12" i="18"/>
  <c r="F100" i="18"/>
  <c r="H25" i="18"/>
  <c r="F104" i="18"/>
  <c r="F25" i="18"/>
  <c r="H51" i="18"/>
  <c r="A139" i="18"/>
  <c r="H145" i="18"/>
  <c r="H80" i="18"/>
  <c r="F122" i="18"/>
  <c r="F101" i="18"/>
  <c r="F40" i="18"/>
  <c r="A53" i="18"/>
  <c r="F31" i="18"/>
  <c r="A19" i="18"/>
  <c r="F59" i="18"/>
  <c r="H11" i="18"/>
  <c r="A109" i="18"/>
  <c r="H54" i="18"/>
  <c r="H139" i="18"/>
  <c r="A123" i="18"/>
  <c r="A62" i="18"/>
  <c r="H28" i="18"/>
  <c r="H146" i="18"/>
  <c r="F110" i="18"/>
  <c r="F22" i="18"/>
  <c r="A146" i="18"/>
  <c r="F3" i="18"/>
  <c r="A64" i="18"/>
  <c r="H63" i="18"/>
  <c r="F74" i="18"/>
  <c r="A140" i="18"/>
  <c r="F54" i="18"/>
  <c r="H14" i="18"/>
  <c r="F103" i="18"/>
  <c r="H88" i="18"/>
  <c r="A142" i="18"/>
  <c r="H29" i="18"/>
  <c r="F23" i="18"/>
  <c r="F148" i="18"/>
  <c r="F133" i="18"/>
  <c r="F42" i="18"/>
  <c r="H7" i="18"/>
  <c r="F141" i="18"/>
  <c r="H86" i="18"/>
  <c r="H20" i="18"/>
  <c r="H68" i="18"/>
  <c r="H19" i="18"/>
  <c r="F113" i="18"/>
  <c r="A22" i="18"/>
  <c r="H154" i="18"/>
  <c r="F29" i="18"/>
  <c r="H143" i="18"/>
  <c r="F90" i="18"/>
  <c r="A66" i="18"/>
  <c r="A141" i="18"/>
  <c r="F33" i="18"/>
  <c r="F146" i="18"/>
  <c r="F62" i="18"/>
  <c r="F129" i="18"/>
  <c r="F127" i="18"/>
  <c r="H160" i="18"/>
  <c r="H77" i="18"/>
  <c r="H162" i="18"/>
  <c r="H131" i="18"/>
  <c r="H83" i="18"/>
  <c r="F43" i="18"/>
  <c r="F71" i="18"/>
  <c r="H149" i="18"/>
  <c r="A108" i="18"/>
  <c r="H90" i="18"/>
  <c r="H136" i="18"/>
  <c r="A75" i="18"/>
  <c r="A27" i="18"/>
  <c r="H50" i="18"/>
  <c r="H45" i="18"/>
  <c r="F26" i="18"/>
  <c r="A18" i="18"/>
  <c r="A78" i="18"/>
  <c r="F138" i="18"/>
  <c r="A40" i="18"/>
  <c r="H73" i="18"/>
  <c r="H8" i="18"/>
  <c r="A114" i="18"/>
  <c r="F49" i="18"/>
  <c r="F79" i="18"/>
  <c r="A120" i="18"/>
  <c r="H157" i="18"/>
  <c r="F153" i="18"/>
  <c r="H92" i="18"/>
  <c r="F45" i="18"/>
  <c r="A105" i="18"/>
  <c r="F61" i="18"/>
  <c r="A24" i="18"/>
  <c r="A16" i="18"/>
  <c r="F119" i="18"/>
  <c r="H59" i="18"/>
  <c r="F99" i="18"/>
  <c r="F55" i="18"/>
  <c r="F84" i="18"/>
  <c r="F92" i="18"/>
  <c r="F130" i="18"/>
  <c r="H26" i="18"/>
  <c r="H46" i="18"/>
  <c r="F162" i="18"/>
  <c r="H12" i="18"/>
  <c r="F46" i="18"/>
  <c r="F16" i="18"/>
  <c r="H95" i="18"/>
  <c r="A51" i="18"/>
  <c r="H23" i="18"/>
  <c r="F15" i="18"/>
  <c r="H128" i="18"/>
  <c r="A9" i="18"/>
  <c r="A12" i="18"/>
  <c r="F118" i="18"/>
  <c r="H144" i="18"/>
  <c r="H113" i="18"/>
  <c r="H76" i="18"/>
  <c r="F157" i="18"/>
  <c r="A63" i="18"/>
  <c r="A45" i="18"/>
  <c r="A33" i="18"/>
  <c r="H105" i="18"/>
  <c r="A29" i="18"/>
  <c r="F81" i="18"/>
  <c r="H98" i="18"/>
  <c r="A46" i="18"/>
  <c r="H121" i="18"/>
  <c r="F158" i="18"/>
  <c r="A89" i="18"/>
  <c r="H133" i="18"/>
  <c r="A162" i="18"/>
  <c r="H111" i="18"/>
  <c r="H66" i="18"/>
  <c r="F128" i="18"/>
  <c r="F123" i="18"/>
  <c r="F93" i="18"/>
  <c r="A132" i="18"/>
  <c r="H33" i="18"/>
  <c r="A67" i="18"/>
  <c r="A37" i="18"/>
  <c r="A35" i="18"/>
  <c r="A38" i="18"/>
  <c r="A15" i="18"/>
  <c r="H40" i="18"/>
  <c r="F135" i="18"/>
  <c r="H112" i="18"/>
  <c r="H5" i="18"/>
  <c r="F20" i="18"/>
  <c r="H15" i="18"/>
  <c r="H32" i="18"/>
  <c r="F56" i="18"/>
  <c r="A117" i="18"/>
  <c r="F68" i="18"/>
  <c r="A21" i="18"/>
  <c r="A69" i="18"/>
  <c r="H49" i="18"/>
  <c r="A39" i="18"/>
  <c r="F142" i="18"/>
  <c r="H141" i="18"/>
  <c r="F107" i="18"/>
  <c r="F161" i="18"/>
  <c r="A127" i="18"/>
  <c r="A23" i="18"/>
  <c r="A59" i="18"/>
  <c r="F126" i="18"/>
  <c r="A76" i="18"/>
  <c r="H67" i="18"/>
  <c r="H62" i="18"/>
  <c r="A52" i="18"/>
  <c r="H100" i="18"/>
  <c r="A88" i="18"/>
  <c r="A158" i="18"/>
  <c r="A122" i="18"/>
  <c r="A135" i="18"/>
  <c r="F41" i="18"/>
  <c r="F64" i="18"/>
  <c r="A160" i="18"/>
  <c r="F144" i="18"/>
  <c r="A8" i="18"/>
  <c r="F63" i="18"/>
  <c r="H148" i="18"/>
  <c r="A7" i="18"/>
  <c r="F8" i="18"/>
  <c r="A90" i="18"/>
  <c r="F32" i="18"/>
  <c r="F65" i="18"/>
  <c r="A144" i="18"/>
  <c r="A80" i="18"/>
  <c r="A161" i="18"/>
  <c r="A94" i="18"/>
  <c r="A145" i="18"/>
  <c r="H96" i="18"/>
  <c r="A157" i="18"/>
  <c r="H110" i="18"/>
  <c r="A79" i="18"/>
  <c r="H79" i="18"/>
  <c r="F143" i="18"/>
  <c r="F39" i="18"/>
  <c r="H44" i="18"/>
  <c r="F36" i="18"/>
  <c r="F57" i="18"/>
  <c r="F7" i="18"/>
  <c r="A110" i="18"/>
  <c r="F24" i="18"/>
  <c r="H102" i="18"/>
  <c r="H126" i="18"/>
  <c r="H115" i="18"/>
  <c r="A92" i="18"/>
  <c r="F53" i="18"/>
  <c r="A55" i="18"/>
  <c r="H39" i="18"/>
  <c r="A31" i="18"/>
  <c r="F73" i="18"/>
  <c r="H57" i="18"/>
  <c r="A95" i="18"/>
  <c r="A4" i="18"/>
  <c r="A11" i="18"/>
  <c r="H72" i="18"/>
  <c r="A118" i="18"/>
  <c r="H155" i="18"/>
  <c r="A86" i="18"/>
  <c r="A115" i="18"/>
  <c r="A74" i="18"/>
  <c r="F35" i="18"/>
  <c r="A32" i="18"/>
  <c r="H9" i="18"/>
  <c r="H187" i="2"/>
  <c r="B33" i="4"/>
  <c r="B138" i="2"/>
  <c r="B111" i="18"/>
  <c r="B87" i="2"/>
  <c r="B71" i="18"/>
  <c r="B140" i="2"/>
  <c r="B113" i="18"/>
  <c r="B98" i="2"/>
  <c r="B82" i="18"/>
  <c r="B97" i="2"/>
  <c r="B81" i="18"/>
  <c r="B113" i="2"/>
  <c r="B83" i="18"/>
  <c r="B25" i="2"/>
  <c r="B22" i="18"/>
  <c r="B159" i="2"/>
  <c r="B130" i="18"/>
  <c r="B14" i="2"/>
  <c r="B13" i="18"/>
  <c r="B155" i="2"/>
  <c r="B126" i="18"/>
  <c r="B175" i="2"/>
  <c r="B142" i="18"/>
  <c r="B9" i="2"/>
  <c r="B10" i="18"/>
  <c r="B35" i="2"/>
  <c r="B47" i="18"/>
  <c r="B55" i="2"/>
  <c r="B52" i="18"/>
  <c r="B10" i="2"/>
  <c r="B11" i="18"/>
  <c r="B154" i="2"/>
  <c r="B125" i="18"/>
  <c r="H184" i="2"/>
  <c r="G189" i="2"/>
  <c r="A184" i="2"/>
  <c r="A189" i="2"/>
  <c r="G181" i="2"/>
  <c r="G184" i="2"/>
  <c r="G187" i="2"/>
  <c r="A181" i="2"/>
  <c r="A202" i="2"/>
  <c r="A192" i="2"/>
  <c r="G192" i="2"/>
  <c r="H189" i="2"/>
  <c r="G202" i="2"/>
  <c r="H181" i="2"/>
  <c r="H202" i="2"/>
  <c r="A187" i="2"/>
  <c r="H192" i="2"/>
  <c r="G173" i="2"/>
  <c r="A16" i="2"/>
  <c r="A156" i="2"/>
  <c r="H49" i="2"/>
  <c r="G140" i="2"/>
  <c r="G151" i="2"/>
  <c r="A93" i="2"/>
  <c r="H93" i="2"/>
  <c r="G93" i="2"/>
  <c r="A175" i="2"/>
  <c r="B14" i="4"/>
  <c r="B66" i="4"/>
  <c r="D10" i="4"/>
  <c r="B11" i="2"/>
  <c r="A32" i="2"/>
  <c r="G186" i="2"/>
  <c r="D127" i="4"/>
  <c r="B204" i="2"/>
  <c r="A28" i="2"/>
  <c r="G28" i="2"/>
  <c r="H28" i="2"/>
  <c r="D121" i="4"/>
  <c r="B195" i="2"/>
  <c r="B42" i="2"/>
  <c r="D31" i="4"/>
  <c r="H82" i="2"/>
  <c r="A149" i="2"/>
  <c r="B103" i="4"/>
  <c r="H116" i="2"/>
  <c r="A116" i="2"/>
  <c r="G116" i="2"/>
  <c r="D58" i="4"/>
  <c r="B83" i="2"/>
  <c r="G100" i="2"/>
  <c r="B46" i="4"/>
  <c r="B42" i="4"/>
  <c r="H180" i="2"/>
  <c r="G180" i="2"/>
  <c r="A180" i="2"/>
  <c r="B50" i="4"/>
  <c r="H3" i="2"/>
  <c r="H113" i="2"/>
  <c r="A113" i="2"/>
  <c r="G113" i="2"/>
  <c r="H152" i="2"/>
  <c r="A152" i="2"/>
  <c r="G152" i="2"/>
  <c r="A10" i="2"/>
  <c r="A169" i="2"/>
  <c r="D35" i="4"/>
  <c r="B46" i="2"/>
  <c r="H125" i="2"/>
  <c r="G125" i="2"/>
  <c r="A125" i="2"/>
  <c r="G175" i="2"/>
  <c r="D6" i="4"/>
  <c r="B5" i="2"/>
  <c r="B115" i="4"/>
  <c r="H107" i="2"/>
  <c r="A107" i="2"/>
  <c r="G107" i="2"/>
  <c r="D16" i="4"/>
  <c r="B20" i="2"/>
  <c r="D17" i="4"/>
  <c r="B21" i="2"/>
  <c r="D25" i="4"/>
  <c r="B36" i="2"/>
  <c r="H127" i="2"/>
  <c r="A167" i="2"/>
  <c r="D128" i="4"/>
  <c r="B207" i="2"/>
  <c r="H17" i="2"/>
  <c r="A17" i="2"/>
  <c r="G17" i="2"/>
  <c r="B10" i="4"/>
  <c r="G32" i="2"/>
  <c r="N13" i="3" s="1"/>
  <c r="A127" i="2"/>
  <c r="B86" i="4"/>
  <c r="D84" i="4"/>
  <c r="B128" i="2"/>
  <c r="G38" i="2"/>
  <c r="B96" i="4"/>
  <c r="H167" i="2"/>
  <c r="H77" i="2"/>
  <c r="G77" i="2"/>
  <c r="A77" i="2"/>
  <c r="A207" i="2"/>
  <c r="G81" i="2"/>
  <c r="H130" i="2"/>
  <c r="G130" i="2"/>
  <c r="A130" i="2"/>
  <c r="A38" i="2"/>
  <c r="D96" i="4"/>
  <c r="B146" i="2"/>
  <c r="G167" i="2"/>
  <c r="B55" i="4"/>
  <c r="G207" i="2"/>
  <c r="D14" i="4"/>
  <c r="B17" i="2"/>
  <c r="H35" i="2"/>
  <c r="D66" i="4"/>
  <c r="B93" i="2"/>
  <c r="H32" i="2"/>
  <c r="A4" i="2"/>
  <c r="B21" i="4"/>
  <c r="A115" i="2"/>
  <c r="H110" i="2"/>
  <c r="G110" i="2"/>
  <c r="A110" i="2"/>
  <c r="H198" i="2"/>
  <c r="G198" i="2"/>
  <c r="A198" i="2"/>
  <c r="G90" i="2"/>
  <c r="H90" i="2"/>
  <c r="A90" i="2"/>
  <c r="H69" i="2"/>
  <c r="G69" i="2"/>
  <c r="A69" i="2"/>
  <c r="G60" i="2"/>
  <c r="H60" i="2"/>
  <c r="A60" i="2"/>
  <c r="B54" i="4"/>
  <c r="G82" i="2"/>
  <c r="G149" i="2"/>
  <c r="D103" i="4"/>
  <c r="B137" i="2"/>
  <c r="B79" i="4"/>
  <c r="A100" i="2"/>
  <c r="D46" i="4"/>
  <c r="B64" i="2"/>
  <c r="D42" i="4"/>
  <c r="B57" i="2"/>
  <c r="D114" i="4"/>
  <c r="B180" i="2"/>
  <c r="D50" i="4"/>
  <c r="B70" i="2"/>
  <c r="H174" i="2"/>
  <c r="G174" i="2"/>
  <c r="A174" i="2"/>
  <c r="G138" i="2"/>
  <c r="A138" i="2"/>
  <c r="H138" i="2"/>
  <c r="A164" i="2"/>
  <c r="B101" i="4"/>
  <c r="G35" i="2"/>
  <c r="A151" i="2"/>
  <c r="G169" i="2"/>
  <c r="H133" i="2"/>
  <c r="A133" i="2"/>
  <c r="G133" i="2"/>
  <c r="G179" i="2"/>
  <c r="G49" i="2"/>
  <c r="B125" i="2"/>
  <c r="H124" i="2"/>
  <c r="G124" i="2"/>
  <c r="A124" i="2"/>
  <c r="D115" i="4"/>
  <c r="B182" i="2"/>
  <c r="B74" i="4"/>
  <c r="G30" i="2"/>
  <c r="D64" i="4"/>
  <c r="B91" i="2"/>
  <c r="G44" i="2"/>
  <c r="A44" i="2"/>
  <c r="H44" i="2"/>
  <c r="G148" i="2"/>
  <c r="H191" i="2"/>
  <c r="D41" i="4"/>
  <c r="B56" i="2"/>
  <c r="B67" i="4"/>
  <c r="H148" i="2"/>
  <c r="H87" i="2"/>
  <c r="A87" i="2"/>
  <c r="G87" i="2"/>
  <c r="D51" i="4"/>
  <c r="B71" i="2"/>
  <c r="B84" i="4"/>
  <c r="H38" i="2"/>
  <c r="G146" i="2"/>
  <c r="H146" i="2"/>
  <c r="A146" i="2"/>
  <c r="H81" i="2"/>
  <c r="D86" i="4"/>
  <c r="B130" i="2"/>
  <c r="D55" i="4"/>
  <c r="B77" i="2"/>
  <c r="H207" i="2"/>
  <c r="H140" i="2"/>
  <c r="A112" i="2"/>
  <c r="H112" i="2"/>
  <c r="G112" i="2"/>
  <c r="A96" i="2"/>
  <c r="G4" i="2"/>
  <c r="G51" i="2"/>
  <c r="D21" i="4"/>
  <c r="B28" i="2"/>
  <c r="H115" i="2"/>
  <c r="B76" i="4"/>
  <c r="B124" i="4"/>
  <c r="B63" i="4"/>
  <c r="D49" i="4"/>
  <c r="B69" i="2"/>
  <c r="B45" i="4"/>
  <c r="G205" i="2"/>
  <c r="H205" i="2"/>
  <c r="A205" i="2"/>
  <c r="H149" i="2"/>
  <c r="D79" i="4"/>
  <c r="B116" i="2"/>
  <c r="A114" i="2"/>
  <c r="H100" i="2"/>
  <c r="B110" i="4"/>
  <c r="A41" i="2"/>
  <c r="H41" i="2"/>
  <c r="G41" i="2"/>
  <c r="G164" i="2"/>
  <c r="D101" i="4"/>
  <c r="B152" i="2"/>
  <c r="H151" i="2"/>
  <c r="A79" i="2"/>
  <c r="H79" i="2"/>
  <c r="G79" i="2"/>
  <c r="H169" i="2"/>
  <c r="D88" i="4"/>
  <c r="B133" i="2"/>
  <c r="H179" i="2"/>
  <c r="A165" i="2"/>
  <c r="A49" i="2"/>
  <c r="B127" i="2"/>
  <c r="B83" i="4"/>
  <c r="D13" i="4"/>
  <c r="B16" i="2"/>
  <c r="D74" i="4"/>
  <c r="B107" i="2"/>
  <c r="B25" i="4"/>
  <c r="B12" i="4"/>
  <c r="A81" i="2"/>
  <c r="H135" i="2"/>
  <c r="G135" i="2"/>
  <c r="A135" i="2"/>
  <c r="H197" i="2"/>
  <c r="G197" i="2"/>
  <c r="A197" i="2"/>
  <c r="H39" i="2"/>
  <c r="G39" i="2"/>
  <c r="A39" i="2"/>
  <c r="B77" i="4"/>
  <c r="H96" i="2"/>
  <c r="H4" i="2"/>
  <c r="H51" i="2"/>
  <c r="G115" i="2"/>
  <c r="D76" i="4"/>
  <c r="B110" i="2"/>
  <c r="D124" i="4"/>
  <c r="B198" i="2"/>
  <c r="D63" i="4"/>
  <c r="B90" i="2"/>
  <c r="B49" i="4"/>
  <c r="D45" i="4"/>
  <c r="B60" i="2"/>
  <c r="B126" i="4"/>
  <c r="H40" i="2"/>
  <c r="A40" i="2"/>
  <c r="G40" i="2"/>
  <c r="H88" i="2"/>
  <c r="G88" i="2"/>
  <c r="A88" i="2"/>
  <c r="G114" i="2"/>
  <c r="H75" i="2"/>
  <c r="G172" i="2"/>
  <c r="B96" i="2"/>
  <c r="A54" i="2"/>
  <c r="D110" i="4"/>
  <c r="B174" i="2"/>
  <c r="B30" i="4"/>
  <c r="B36" i="4"/>
  <c r="H26" i="2"/>
  <c r="G26" i="2"/>
  <c r="A26" i="2"/>
  <c r="H164" i="2"/>
  <c r="B56" i="4"/>
  <c r="G171" i="2"/>
  <c r="A171" i="2"/>
  <c r="H171" i="2"/>
  <c r="B88" i="4"/>
  <c r="A179" i="2"/>
  <c r="G165" i="2"/>
  <c r="A99" i="2"/>
  <c r="G99" i="2"/>
  <c r="H99" i="2"/>
  <c r="D83" i="4"/>
  <c r="B124" i="2"/>
  <c r="B100" i="4"/>
  <c r="G45" i="2"/>
  <c r="H45" i="2"/>
  <c r="A45" i="2"/>
  <c r="G3" i="2"/>
  <c r="D68" i="4"/>
  <c r="B95" i="2"/>
  <c r="H29" i="2"/>
  <c r="G29" i="2"/>
  <c r="A29" i="2"/>
  <c r="B13" i="4"/>
  <c r="D38" i="4"/>
  <c r="B51" i="2"/>
  <c r="B30" i="2"/>
  <c r="B23" i="4"/>
  <c r="G105" i="2"/>
  <c r="A105" i="2"/>
  <c r="H105" i="2"/>
  <c r="B90" i="4"/>
  <c r="G123" i="2"/>
  <c r="H123" i="2"/>
  <c r="A123" i="2"/>
  <c r="B28" i="4"/>
  <c r="H16" i="2"/>
  <c r="G96" i="2"/>
  <c r="D126" i="4"/>
  <c r="B205" i="2"/>
  <c r="B29" i="4"/>
  <c r="B40" i="4"/>
  <c r="H114" i="2"/>
  <c r="A75" i="2"/>
  <c r="H119" i="2"/>
  <c r="H172" i="2"/>
  <c r="G54" i="2"/>
  <c r="D30" i="4"/>
  <c r="B41" i="2"/>
  <c r="H92" i="2"/>
  <c r="A92" i="2"/>
  <c r="G92" i="2"/>
  <c r="B20" i="4"/>
  <c r="B2" i="4" s="1"/>
  <c r="AS2" i="4"/>
  <c r="D56" i="4"/>
  <c r="B79" i="2"/>
  <c r="B108" i="4"/>
  <c r="H34" i="2"/>
  <c r="A134" i="2"/>
  <c r="G134" i="2"/>
  <c r="H134" i="2"/>
  <c r="B69" i="4"/>
  <c r="B34" i="4"/>
  <c r="G7" i="2"/>
  <c r="A7" i="2"/>
  <c r="H7" i="2"/>
  <c r="H91" i="2"/>
  <c r="G91" i="2"/>
  <c r="A91" i="2"/>
  <c r="H95" i="2"/>
  <c r="G95" i="2"/>
  <c r="A95" i="2"/>
  <c r="D23" i="4"/>
  <c r="B29" i="2"/>
  <c r="B72" i="4"/>
  <c r="D93" i="4"/>
  <c r="B135" i="2"/>
  <c r="B81" i="4"/>
  <c r="A129" i="2"/>
  <c r="B197" i="2"/>
  <c r="D123" i="4"/>
  <c r="D28" i="4"/>
  <c r="B39" i="2"/>
  <c r="G16" i="2"/>
  <c r="A186" i="2"/>
  <c r="B52" i="4"/>
  <c r="A188" i="2"/>
  <c r="H188" i="2"/>
  <c r="G188" i="2"/>
  <c r="H6" i="2"/>
  <c r="G6" i="2"/>
  <c r="A6" i="2"/>
  <c r="A30" i="2"/>
  <c r="D70" i="4"/>
  <c r="B100" i="2"/>
  <c r="A52" i="2"/>
  <c r="H52" i="2"/>
  <c r="G52" i="2"/>
  <c r="H141" i="2"/>
  <c r="G141" i="2"/>
  <c r="A141" i="2"/>
  <c r="B114" i="2"/>
  <c r="G155" i="2"/>
  <c r="G85" i="2"/>
  <c r="A85" i="2"/>
  <c r="H85" i="2"/>
  <c r="B40" i="2"/>
  <c r="D29" i="4"/>
  <c r="A147" i="2"/>
  <c r="G147" i="2"/>
  <c r="H147" i="2"/>
  <c r="D61" i="4"/>
  <c r="B88" i="2"/>
  <c r="G75" i="2"/>
  <c r="B24" i="4"/>
  <c r="A119" i="2"/>
  <c r="A172" i="2"/>
  <c r="B43" i="4"/>
  <c r="H54" i="2"/>
  <c r="D36" i="4"/>
  <c r="B48" i="2"/>
  <c r="B65" i="4"/>
  <c r="D20" i="4"/>
  <c r="D2" i="4" s="1"/>
  <c r="B26" i="2"/>
  <c r="D120" i="4"/>
  <c r="B194" i="2"/>
  <c r="H72" i="2"/>
  <c r="H178" i="2"/>
  <c r="G178" i="2"/>
  <c r="A178" i="2"/>
  <c r="D108" i="4"/>
  <c r="B171" i="2"/>
  <c r="H139" i="2"/>
  <c r="G139" i="2"/>
  <c r="A139" i="2"/>
  <c r="A34" i="2"/>
  <c r="G84" i="2"/>
  <c r="H84" i="2"/>
  <c r="A84" i="2"/>
  <c r="B89" i="4"/>
  <c r="D69" i="4"/>
  <c r="B99" i="2"/>
  <c r="H106" i="2"/>
  <c r="G106" i="2"/>
  <c r="A106" i="2"/>
  <c r="D34" i="4"/>
  <c r="B45" i="2"/>
  <c r="B8" i="4"/>
  <c r="G13" i="2"/>
  <c r="H13" i="2"/>
  <c r="A13" i="2"/>
  <c r="G150" i="2"/>
  <c r="H94" i="2"/>
  <c r="G94" i="2"/>
  <c r="A94" i="2"/>
  <c r="H183" i="2"/>
  <c r="A183" i="2"/>
  <c r="G183" i="2"/>
  <c r="B123" i="4"/>
  <c r="D77" i="4"/>
  <c r="B112" i="2"/>
  <c r="A51" i="2"/>
  <c r="B128" i="4"/>
  <c r="B129" i="4"/>
  <c r="B61" i="4"/>
  <c r="B98" i="4"/>
  <c r="B78" i="4"/>
  <c r="G48" i="2"/>
  <c r="A48" i="2"/>
  <c r="H48" i="2"/>
  <c r="H194" i="2"/>
  <c r="G194" i="2"/>
  <c r="A194" i="2"/>
  <c r="G72" i="2"/>
  <c r="H165" i="2"/>
  <c r="B64" i="4"/>
  <c r="B68" i="4"/>
  <c r="D72" i="4"/>
  <c r="B105" i="2"/>
  <c r="D85" i="4"/>
  <c r="B129" i="2"/>
  <c r="G98" i="2"/>
  <c r="A98" i="2"/>
  <c r="H98" i="2"/>
  <c r="D81" i="4"/>
  <c r="B123" i="2"/>
  <c r="G129" i="2"/>
  <c r="G159" i="2"/>
  <c r="G20" i="2"/>
  <c r="H20" i="2"/>
  <c r="A20" i="2"/>
  <c r="D106" i="4"/>
  <c r="B167" i="2"/>
  <c r="A191" i="2"/>
  <c r="H21" i="2"/>
  <c r="A21" i="2"/>
  <c r="G21" i="2"/>
  <c r="B119" i="4"/>
  <c r="B7" i="4"/>
  <c r="A73" i="2"/>
  <c r="A25" i="2"/>
  <c r="H25" i="2"/>
  <c r="G25" i="2"/>
  <c r="D54" i="4"/>
  <c r="B75" i="2"/>
  <c r="B39" i="4"/>
  <c r="B93" i="4"/>
  <c r="H155" i="2"/>
  <c r="H137" i="2"/>
  <c r="G137" i="2"/>
  <c r="A137" i="2"/>
  <c r="B60" i="4"/>
  <c r="H175" i="2"/>
  <c r="B97" i="4"/>
  <c r="A27" i="2"/>
  <c r="G27" i="2"/>
  <c r="H27" i="2"/>
  <c r="A50" i="2"/>
  <c r="H50" i="2"/>
  <c r="G50" i="2"/>
  <c r="G119" i="2"/>
  <c r="H97" i="2"/>
  <c r="G97" i="2"/>
  <c r="A97" i="2"/>
  <c r="H58" i="2"/>
  <c r="G58" i="2"/>
  <c r="A58" i="2"/>
  <c r="A145" i="2"/>
  <c r="H145" i="2"/>
  <c r="G145" i="2"/>
  <c r="G74" i="2"/>
  <c r="H74" i="2"/>
  <c r="A74" i="2"/>
  <c r="H9" i="2"/>
  <c r="G9" i="2"/>
  <c r="A9" i="2"/>
  <c r="D65" i="4"/>
  <c r="B92" i="2"/>
  <c r="B120" i="4"/>
  <c r="A72" i="2"/>
  <c r="B112" i="4"/>
  <c r="H8" i="2"/>
  <c r="A8" i="2"/>
  <c r="G8" i="2"/>
  <c r="H212" i="2"/>
  <c r="A212" i="2"/>
  <c r="G212" i="2"/>
  <c r="B92" i="4"/>
  <c r="G34" i="2"/>
  <c r="B59" i="4"/>
  <c r="D89" i="4"/>
  <c r="B134" i="2"/>
  <c r="B73" i="4"/>
  <c r="D8" i="4"/>
  <c r="B7" i="2"/>
  <c r="B11" i="4"/>
  <c r="H56" i="2"/>
  <c r="A56" i="2"/>
  <c r="G56" i="2"/>
  <c r="H129" i="2"/>
  <c r="A148" i="2"/>
  <c r="A89" i="2"/>
  <c r="H89" i="2"/>
  <c r="G89" i="2"/>
  <c r="A71" i="2"/>
  <c r="H71" i="2"/>
  <c r="G71" i="2"/>
  <c r="B16" i="4"/>
  <c r="A36" i="2"/>
  <c r="H36" i="2"/>
  <c r="G36" i="2"/>
  <c r="G191" i="2"/>
  <c r="B17" i="4"/>
  <c r="D119" i="4"/>
  <c r="B188" i="2"/>
  <c r="D7" i="4"/>
  <c r="B6" i="2"/>
  <c r="G73" i="2"/>
  <c r="A15" i="2"/>
  <c r="H15" i="2"/>
  <c r="G15" i="2"/>
  <c r="D39" i="4"/>
  <c r="B52" i="2"/>
  <c r="D90" i="4"/>
  <c r="B141" i="2"/>
  <c r="H55" i="2"/>
  <c r="A55" i="2"/>
  <c r="G55" i="2"/>
  <c r="A155" i="2"/>
  <c r="B91" i="4"/>
  <c r="D60" i="4"/>
  <c r="B85" i="2"/>
  <c r="D78" i="4"/>
  <c r="B115" i="2"/>
  <c r="D97" i="4"/>
  <c r="B147" i="2"/>
  <c r="H154" i="2"/>
  <c r="G154" i="2"/>
  <c r="A154" i="2"/>
  <c r="B22" i="4"/>
  <c r="B37" i="4"/>
  <c r="A118" i="2"/>
  <c r="H118" i="2"/>
  <c r="G118" i="2"/>
  <c r="D43" i="4"/>
  <c r="B58" i="2"/>
  <c r="B95" i="4"/>
  <c r="B53" i="4"/>
  <c r="A177" i="2"/>
  <c r="H177" i="2"/>
  <c r="G177" i="2"/>
  <c r="B178" i="2"/>
  <c r="D112" i="4"/>
  <c r="B9" i="4"/>
  <c r="D131" i="4"/>
  <c r="B212" i="2"/>
  <c r="A68" i="2"/>
  <c r="H68" i="2"/>
  <c r="G68" i="2"/>
  <c r="D92" i="4"/>
  <c r="B139" i="2"/>
  <c r="D59" i="4"/>
  <c r="B84" i="2"/>
  <c r="A22" i="2"/>
  <c r="G22" i="2"/>
  <c r="H22" i="2"/>
  <c r="D73" i="4"/>
  <c r="B106" i="2"/>
  <c r="H173" i="2"/>
  <c r="B13" i="2"/>
  <c r="D11" i="4"/>
  <c r="B62" i="4"/>
  <c r="H73" i="2"/>
  <c r="H102" i="2"/>
  <c r="G102" i="2"/>
  <c r="A102" i="2"/>
  <c r="D91" i="4"/>
  <c r="B158" i="2"/>
  <c r="A66" i="2"/>
  <c r="H66" i="2"/>
  <c r="G66" i="2"/>
  <c r="A37" i="2"/>
  <c r="H37" i="2"/>
  <c r="G37" i="2"/>
  <c r="D22" i="4"/>
  <c r="B27" i="2"/>
  <c r="B80" i="4"/>
  <c r="D95" i="4"/>
  <c r="B145" i="2"/>
  <c r="G168" i="2"/>
  <c r="A168" i="2"/>
  <c r="H168" i="2"/>
  <c r="D53" i="4"/>
  <c r="B74" i="2"/>
  <c r="D113" i="4"/>
  <c r="B179" i="2"/>
  <c r="B113" i="4"/>
  <c r="H157" i="2"/>
  <c r="G157" i="2"/>
  <c r="A157" i="2"/>
  <c r="B111" i="4"/>
  <c r="D9" i="4"/>
  <c r="B8" i="2"/>
  <c r="B131" i="4"/>
  <c r="B48" i="4"/>
  <c r="B18" i="4"/>
  <c r="G185" i="2"/>
  <c r="H185" i="2"/>
  <c r="A185" i="2"/>
  <c r="H23" i="2"/>
  <c r="G23" i="2"/>
  <c r="G13" i="3" s="1"/>
  <c r="A23" i="2"/>
  <c r="A173" i="2"/>
  <c r="D5" i="4"/>
  <c r="B4" i="2"/>
  <c r="G59" i="2"/>
  <c r="A59" i="2"/>
  <c r="H59" i="2"/>
  <c r="D12" i="4"/>
  <c r="B15" i="2"/>
  <c r="G132" i="2"/>
  <c r="A132" i="2"/>
  <c r="H132" i="2"/>
  <c r="H30" i="2"/>
  <c r="B71" i="4"/>
  <c r="A170" i="2"/>
  <c r="B47" i="4"/>
  <c r="A142" i="2"/>
  <c r="D24" i="4"/>
  <c r="B32" i="2"/>
  <c r="B26" i="4"/>
  <c r="D37" i="4"/>
  <c r="B50" i="2"/>
  <c r="D80" i="4"/>
  <c r="B118" i="2"/>
  <c r="A109" i="2"/>
  <c r="H109" i="2"/>
  <c r="G109" i="2"/>
  <c r="B107" i="4"/>
  <c r="A161" i="2"/>
  <c r="G161" i="2"/>
  <c r="H161" i="2"/>
  <c r="A3" i="2"/>
  <c r="H122" i="2"/>
  <c r="G122" i="2"/>
  <c r="A122" i="2"/>
  <c r="B102" i="4"/>
  <c r="D111" i="4"/>
  <c r="B177" i="2"/>
  <c r="H143" i="2"/>
  <c r="G143" i="2"/>
  <c r="A143" i="2"/>
  <c r="D48" i="4"/>
  <c r="B68" i="2"/>
  <c r="H19" i="2"/>
  <c r="G19" i="2"/>
  <c r="A19" i="2"/>
  <c r="H214" i="2"/>
  <c r="G214" i="2"/>
  <c r="A214" i="2"/>
  <c r="D18" i="4"/>
  <c r="B22" i="2"/>
  <c r="B118" i="4"/>
  <c r="B27" i="4"/>
  <c r="B19" i="4"/>
  <c r="A196" i="2"/>
  <c r="G196" i="2"/>
  <c r="H196" i="2"/>
  <c r="B51" i="4"/>
  <c r="D33" i="4"/>
  <c r="B44" i="2"/>
  <c r="A150" i="2"/>
  <c r="G156" i="2"/>
  <c r="D62" i="4"/>
  <c r="B89" i="2"/>
  <c r="A35" i="2"/>
  <c r="B99" i="4"/>
  <c r="A43" i="2"/>
  <c r="G43" i="2"/>
  <c r="H43" i="2"/>
  <c r="B116" i="4"/>
  <c r="G127" i="2"/>
  <c r="A128" i="2"/>
  <c r="H128" i="2"/>
  <c r="G128" i="2"/>
  <c r="H150" i="2"/>
  <c r="B106" i="4"/>
  <c r="H156" i="2"/>
  <c r="D67" i="4"/>
  <c r="B94" i="2"/>
  <c r="A11" i="2"/>
  <c r="H11" i="2"/>
  <c r="G11" i="2"/>
  <c r="H186" i="2"/>
  <c r="B127" i="4"/>
  <c r="B32" i="4"/>
  <c r="D116" i="4"/>
  <c r="B183" i="2"/>
  <c r="B44" i="4"/>
  <c r="B87" i="4"/>
  <c r="H195" i="2"/>
  <c r="A195" i="2"/>
  <c r="G195" i="2"/>
  <c r="H42" i="2"/>
  <c r="G42" i="2"/>
  <c r="A42" i="2"/>
  <c r="D71" i="4"/>
  <c r="B102" i="2"/>
  <c r="H170" i="2"/>
  <c r="H159" i="2"/>
  <c r="D47" i="4"/>
  <c r="B66" i="2"/>
  <c r="H142" i="2"/>
  <c r="H83" i="2"/>
  <c r="G83" i="2"/>
  <c r="A83" i="2"/>
  <c r="D26" i="4"/>
  <c r="B37" i="2"/>
  <c r="A140" i="2"/>
  <c r="B75" i="4"/>
  <c r="B125" i="4"/>
  <c r="B168" i="2"/>
  <c r="D107" i="4"/>
  <c r="B109" i="4"/>
  <c r="B104" i="4"/>
  <c r="B82" i="4"/>
  <c r="D102" i="4"/>
  <c r="B157" i="2"/>
  <c r="B94" i="4"/>
  <c r="G10" i="2"/>
  <c r="B15" i="4"/>
  <c r="H46" i="2"/>
  <c r="A46" i="2"/>
  <c r="G46" i="2"/>
  <c r="B132" i="4"/>
  <c r="D118" i="4"/>
  <c r="B185" i="2"/>
  <c r="A5" i="2"/>
  <c r="H5" i="2"/>
  <c r="G5" i="2"/>
  <c r="A159" i="2"/>
  <c r="D19" i="4"/>
  <c r="B23" i="2"/>
  <c r="D99" i="4"/>
  <c r="B149" i="2"/>
  <c r="B122" i="4"/>
  <c r="H204" i="2"/>
  <c r="G204" i="2"/>
  <c r="A204" i="2"/>
  <c r="D32" i="4"/>
  <c r="B43" i="2"/>
  <c r="D44" i="4"/>
  <c r="B59" i="2"/>
  <c r="D87" i="4"/>
  <c r="B132" i="2"/>
  <c r="B121" i="4"/>
  <c r="B31" i="4"/>
  <c r="A82" i="2"/>
  <c r="G170" i="2"/>
  <c r="A158" i="2"/>
  <c r="H158" i="2"/>
  <c r="G158" i="2"/>
  <c r="G142" i="2"/>
  <c r="B58" i="4"/>
  <c r="A64" i="2"/>
  <c r="H64" i="2"/>
  <c r="G64" i="2"/>
  <c r="A57" i="2"/>
  <c r="H57" i="2"/>
  <c r="G57" i="2"/>
  <c r="B114" i="4"/>
  <c r="H70" i="2"/>
  <c r="G70" i="2"/>
  <c r="A70" i="2"/>
  <c r="D75" i="4"/>
  <c r="B109" i="2"/>
  <c r="B5" i="4"/>
  <c r="D105" i="4"/>
  <c r="B165" i="2"/>
  <c r="A14" i="2"/>
  <c r="G14" i="2"/>
  <c r="H14" i="2"/>
  <c r="D104" i="4"/>
  <c r="B161" i="2"/>
  <c r="D82" i="4"/>
  <c r="B122" i="2"/>
  <c r="B34" i="2"/>
  <c r="D94" i="4"/>
  <c r="B143" i="2"/>
  <c r="H10" i="2"/>
  <c r="D15" i="4"/>
  <c r="B19" i="2"/>
  <c r="B35" i="4"/>
  <c r="D132" i="4"/>
  <c r="B214" i="2"/>
  <c r="B130" i="4"/>
  <c r="B57" i="4"/>
  <c r="B6" i="4"/>
  <c r="B117" i="4"/>
  <c r="G182" i="2"/>
  <c r="H182" i="2"/>
  <c r="A182" i="2"/>
  <c r="D122" i="4"/>
  <c r="B196" i="2"/>
  <c r="B134" i="13" l="1"/>
  <c r="B122" i="13"/>
  <c r="B110" i="13"/>
  <c r="B98" i="13"/>
  <c r="B86" i="13"/>
  <c r="B74" i="13"/>
  <c r="B62" i="13"/>
  <c r="B50" i="13"/>
  <c r="B38" i="13"/>
  <c r="B140" i="13"/>
  <c r="B127" i="13"/>
  <c r="B114" i="13"/>
  <c r="B101" i="13"/>
  <c r="B88" i="13"/>
  <c r="B75" i="13"/>
  <c r="B61" i="13"/>
  <c r="B48" i="13"/>
  <c r="B35" i="13"/>
  <c r="B136" i="13"/>
  <c r="B123" i="13"/>
  <c r="B109" i="13"/>
  <c r="B96" i="13"/>
  <c r="B83" i="13"/>
  <c r="B70" i="13"/>
  <c r="B57" i="13"/>
  <c r="B44" i="13"/>
  <c r="B11" i="13"/>
  <c r="B3" i="13"/>
  <c r="B135" i="13"/>
  <c r="B121" i="13"/>
  <c r="B108" i="13"/>
  <c r="B95" i="13"/>
  <c r="B82" i="13"/>
  <c r="B69" i="13"/>
  <c r="B56" i="13"/>
  <c r="B43" i="13"/>
  <c r="B34" i="13"/>
  <c r="B30" i="13"/>
  <c r="B26" i="13"/>
  <c r="B22" i="13"/>
  <c r="B10" i="13"/>
  <c r="B144" i="13"/>
  <c r="B143" i="13"/>
  <c r="B130" i="13"/>
  <c r="B117" i="13"/>
  <c r="B132" i="13"/>
  <c r="B113" i="13"/>
  <c r="B94" i="13"/>
  <c r="B78" i="13"/>
  <c r="B60" i="13"/>
  <c r="B42" i="13"/>
  <c r="B28" i="13"/>
  <c r="B12" i="13"/>
  <c r="B131" i="13"/>
  <c r="B112" i="13"/>
  <c r="B93" i="13"/>
  <c r="B77" i="13"/>
  <c r="B59" i="13"/>
  <c r="B41" i="13"/>
  <c r="B25" i="13"/>
  <c r="B9" i="13"/>
  <c r="B129" i="13"/>
  <c r="B111" i="13"/>
  <c r="B92" i="13"/>
  <c r="B76" i="13"/>
  <c r="B58" i="13"/>
  <c r="B40" i="13"/>
  <c r="B32" i="13"/>
  <c r="B8" i="13"/>
  <c r="B128" i="13"/>
  <c r="B107" i="13"/>
  <c r="B91" i="13"/>
  <c r="B73" i="13"/>
  <c r="B55" i="13"/>
  <c r="B39" i="13"/>
  <c r="B29" i="13"/>
  <c r="B21" i="13"/>
  <c r="B7" i="13"/>
  <c r="B2" i="13"/>
  <c r="B126" i="13"/>
  <c r="B106" i="13"/>
  <c r="B90" i="13"/>
  <c r="B72" i="13"/>
  <c r="B54" i="13"/>
  <c r="B37" i="13"/>
  <c r="B20" i="13"/>
  <c r="B6" i="13"/>
  <c r="B145" i="13"/>
  <c r="B125" i="13"/>
  <c r="B105" i="13"/>
  <c r="B89" i="13"/>
  <c r="B71" i="13"/>
  <c r="B53" i="13"/>
  <c r="B36" i="13"/>
  <c r="B33" i="13"/>
  <c r="B19" i="13"/>
  <c r="B5" i="13"/>
  <c r="B142" i="13"/>
  <c r="B124" i="13"/>
  <c r="B104" i="13"/>
  <c r="B87" i="13"/>
  <c r="B68" i="13"/>
  <c r="B52" i="13"/>
  <c r="B18" i="13"/>
  <c r="B4" i="13"/>
  <c r="B139" i="13"/>
  <c r="B119" i="13"/>
  <c r="B102" i="13"/>
  <c r="B84" i="13"/>
  <c r="B66" i="13"/>
  <c r="B49" i="13"/>
  <c r="B16" i="13"/>
  <c r="B138" i="13"/>
  <c r="B118" i="13"/>
  <c r="H2" i="13" s="1"/>
  <c r="B100" i="13"/>
  <c r="B81" i="13"/>
  <c r="B65" i="13"/>
  <c r="B47" i="13"/>
  <c r="B27" i="13"/>
  <c r="B15" i="13"/>
  <c r="B137" i="13"/>
  <c r="B116" i="13"/>
  <c r="B99" i="13"/>
  <c r="B80" i="13"/>
  <c r="B64" i="13"/>
  <c r="B46" i="13"/>
  <c r="B24" i="13"/>
  <c r="B14" i="13"/>
  <c r="B133" i="13"/>
  <c r="B115" i="13"/>
  <c r="B97" i="13"/>
  <c r="B79" i="13"/>
  <c r="B63" i="13"/>
  <c r="B45" i="13"/>
  <c r="B31" i="13"/>
  <c r="B13" i="13"/>
  <c r="B120" i="13"/>
  <c r="B103" i="13"/>
  <c r="B85" i="13"/>
  <c r="B67" i="13"/>
  <c r="B23" i="13"/>
  <c r="B51" i="13"/>
  <c r="B17" i="13"/>
  <c r="B141" i="13"/>
  <c r="K34" i="13" l="1"/>
  <c r="J30" i="13"/>
  <c r="J26" i="13"/>
  <c r="J22" i="13"/>
  <c r="H3" i="13" s="1"/>
  <c r="K32" i="13"/>
  <c r="J25" i="13"/>
  <c r="J32" i="13"/>
  <c r="K29" i="13"/>
  <c r="J29" i="13"/>
  <c r="K22" i="13"/>
  <c r="K33" i="13"/>
  <c r="J33" i="13"/>
  <c r="K26" i="13"/>
  <c r="K23" i="13"/>
  <c r="K30" i="13"/>
  <c r="J23" i="13"/>
  <c r="J27" i="13"/>
  <c r="K24" i="13"/>
  <c r="K31" i="13"/>
  <c r="J24" i="13"/>
  <c r="J31" i="13"/>
  <c r="K28" i="13"/>
  <c r="J28" i="13"/>
  <c r="K25" i="13"/>
  <c r="K27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<sst xmlns="http://schemas.openxmlformats.org/spreadsheetml/2006/main" count="3123" uniqueCount="542">
  <si>
    <t>Parameter</t>
  </si>
  <si>
    <t>Definition</t>
  </si>
  <si>
    <t>TE Grade</t>
  </si>
  <si>
    <t>A weighted combination of DOM+,Breakout Age, Yards per Route Run, Yards After the Catch per Reception, Speed Score, Height Adjusted Speed Score, 40 Time, Draft Capital and "Bama" Rating</t>
  </si>
  <si>
    <t>Breakout</t>
  </si>
  <si>
    <t>The age in which a player was at the beginning of the season that they first surpasses a 20% dominator rating for their respective offense.</t>
  </si>
  <si>
    <t>Dominator Rating</t>
  </si>
  <si>
    <t>The percentage of the total passing offense a player commanded during a season based on their percentage of yards to the total passing yards</t>
  </si>
  <si>
    <t>Y/RR</t>
  </si>
  <si>
    <t>Yards per Route Run</t>
  </si>
  <si>
    <t>YAC/R</t>
  </si>
  <si>
    <t>Yards After the Catch per Reception</t>
  </si>
  <si>
    <t>Speed Score</t>
  </si>
  <si>
    <t>A metric used to create an equalized score for receivers relative to their weight</t>
  </si>
  <si>
    <t>HaSS</t>
  </si>
  <si>
    <t>A metric used to take balance for the relative speed score of receivers based on their height</t>
  </si>
  <si>
    <t>BAMA</t>
  </si>
  <si>
    <t>Better Athletes, More Average - A subjective adjustment balancing mechanism for equalizing players who, in college, were a part of a "crowded WR room" that may have impacted their production numbers. Ex. Alabama from 2020-2022 - WR Room for 3 seasons consisted of a combination of Jerry Jeudy, Henry Ruggs, Jaylen Waddle, DeVonta Smith, Jameson Williams and John Metchie. Due to a high number of highly skilled players, and thus more competition for playing time and production, production is typically lower than that of a player who has less or no competition on their respective team.</t>
  </si>
  <si>
    <t>TDOM</t>
  </si>
  <si>
    <t>A dominator rating based metric that takes the average of a player's best season in terms of dominator rating with their final season to create one number</t>
  </si>
  <si>
    <t>DOM+</t>
  </si>
  <si>
    <t>A weighted dominator rating using Conf Rk to balance for higher levels of competition in better conferences</t>
  </si>
  <si>
    <t>Draft Cap</t>
  </si>
  <si>
    <t>Draft capital or in which round a WR was drafted in the NFL draft</t>
  </si>
  <si>
    <t>Conf Rk</t>
  </si>
  <si>
    <t xml:space="preserve">A rank for every conference in college football from power five to D2. Used in tandem with DOM+. </t>
  </si>
  <si>
    <t>DC+</t>
  </si>
  <si>
    <t>A weighting metric used to balance for the importance of in which round a receiver was drafted which should help to balance based on team investment and tangible NFL interest</t>
  </si>
  <si>
    <t>DOB</t>
  </si>
  <si>
    <t>Birthdate of a player</t>
  </si>
  <si>
    <t>Age</t>
  </si>
  <si>
    <t>The current age of a player</t>
  </si>
  <si>
    <t>School Yr</t>
  </si>
  <si>
    <t>Red highlighted cells indicate players with 1st round draft capital who are being drafted in either their Senior or Redshirt Senior Season. Recent years have shown a propensity for WRs who fit this mold to fall short of their expected NFL production (see linked tweet for explanation)</t>
  </si>
  <si>
    <t>Draft Age</t>
  </si>
  <si>
    <t>The age in which a given player was at the date of the first round of their respective NFL Draft</t>
  </si>
  <si>
    <t>DOM1</t>
  </si>
  <si>
    <t>Dominator Rating for the 1st year a player in the draft class was playing in college</t>
  </si>
  <si>
    <t>DOM2</t>
  </si>
  <si>
    <t>Dominator Rating for the 2nd year a player in the draft class was playing in college</t>
  </si>
  <si>
    <t>DOM3</t>
  </si>
  <si>
    <t>Dominator Rating for the 3rd year a player in the draft class was playing in college</t>
  </si>
  <si>
    <t>DOM4</t>
  </si>
  <si>
    <t>Dominator Rating for the 4th year a player in the draft class was playing in college</t>
  </si>
  <si>
    <t>DOM5</t>
  </si>
  <si>
    <t>Dominator Rating for the final year a player in the draft class was playing in college</t>
  </si>
  <si>
    <t>Unweighted</t>
  </si>
  <si>
    <t>The unweighted version of "WR Score"</t>
  </si>
  <si>
    <t>Highlighted 2025 signifies players in the 2025 draft pool. Part of their rating (40 time and Draft Capital) are preliminary thus they are denoted as they are subject to change</t>
  </si>
  <si>
    <t xml:space="preserve">All data was sourced from a combination of ESPN, SportsReference, NFL Combine and PFF's databases </t>
  </si>
  <si>
    <t>Prospect Information</t>
  </si>
  <si>
    <t>Production</t>
  </si>
  <si>
    <t>Metrics</t>
  </si>
  <si>
    <t>Model Inputs</t>
  </si>
  <si>
    <t>Season 1</t>
  </si>
  <si>
    <t>Season 2</t>
  </si>
  <si>
    <t>Season 3</t>
  </si>
  <si>
    <t>Season 4</t>
  </si>
  <si>
    <t>Season 5</t>
  </si>
  <si>
    <t>Rank</t>
  </si>
  <si>
    <t>Class Rk</t>
  </si>
  <si>
    <t>Year</t>
  </si>
  <si>
    <t>Player Name</t>
  </si>
  <si>
    <t>Overall</t>
  </si>
  <si>
    <t>Z-Score</t>
  </si>
  <si>
    <t>School</t>
  </si>
  <si>
    <t>Height</t>
  </si>
  <si>
    <t>Weight</t>
  </si>
  <si>
    <t>40 Time</t>
  </si>
  <si>
    <t>Draft</t>
  </si>
  <si>
    <t>BOUT</t>
  </si>
  <si>
    <t>Y/REC</t>
  </si>
  <si>
    <t>aDOT</t>
  </si>
  <si>
    <t>EPA/P</t>
  </si>
  <si>
    <t>aYPTPA</t>
  </si>
  <si>
    <t>CC%</t>
  </si>
  <si>
    <t>Drop %</t>
  </si>
  <si>
    <t>Speed</t>
  </si>
  <si>
    <t>DOM++</t>
  </si>
  <si>
    <t>BOUT+</t>
  </si>
  <si>
    <t>Y/RR+</t>
  </si>
  <si>
    <t>Y/REC+</t>
  </si>
  <si>
    <t>YAC/R+</t>
  </si>
  <si>
    <t>HaSS+</t>
  </si>
  <si>
    <t>Rec Yds</t>
  </si>
  <si>
    <t>Team Yds</t>
  </si>
  <si>
    <t>Tgts</t>
  </si>
  <si>
    <t>Recs</t>
  </si>
  <si>
    <t>TDs</t>
  </si>
  <si>
    <t>Team TDs</t>
  </si>
  <si>
    <t>CC %</t>
  </si>
  <si>
    <t>Player Search</t>
  </si>
  <si>
    <t>Stat</t>
  </si>
  <si>
    <t>Grade</t>
  </si>
  <si>
    <t>Letter Grade</t>
  </si>
  <si>
    <t>Name</t>
  </si>
  <si>
    <t>Mason Taylor</t>
  </si>
  <si>
    <t>Dominator</t>
  </si>
  <si>
    <t>Breakout Age</t>
  </si>
  <si>
    <t>Draft Capital</t>
  </si>
  <si>
    <t>Overall Grade</t>
  </si>
  <si>
    <t>WR Score</t>
  </si>
  <si>
    <t>Overall Rk</t>
  </si>
  <si>
    <t>Search</t>
  </si>
  <si>
    <t>Class</t>
  </si>
  <si>
    <t>DC</t>
  </si>
  <si>
    <t>Domd</t>
  </si>
  <si>
    <t>BOUTd</t>
  </si>
  <si>
    <t>Y/RRd</t>
  </si>
  <si>
    <t>Y/RECd</t>
  </si>
  <si>
    <t>YAC/Rd</t>
  </si>
  <si>
    <t>aDOTd</t>
  </si>
  <si>
    <t>Drop%d</t>
  </si>
  <si>
    <t>Prod%</t>
  </si>
  <si>
    <t>HaSSd</t>
  </si>
  <si>
    <t>Heightd</t>
  </si>
  <si>
    <t>Weightd</t>
  </si>
  <si>
    <t>40d</t>
  </si>
  <si>
    <t>Ath%</t>
  </si>
  <si>
    <t>Total</t>
  </si>
  <si>
    <t>Greg Dulcich</t>
  </si>
  <si>
    <t>Jaxon Smith-Njigba</t>
  </si>
  <si>
    <t>Marvin Mims</t>
  </si>
  <si>
    <t>1.</t>
  </si>
  <si>
    <t>8.</t>
  </si>
  <si>
    <t>Quentin Johnston</t>
  </si>
  <si>
    <t>Rashee Rice</t>
  </si>
  <si>
    <t>2.</t>
  </si>
  <si>
    <t>9.</t>
  </si>
  <si>
    <t>Jordan Addison</t>
  </si>
  <si>
    <t>Cedric Tillman</t>
  </si>
  <si>
    <t>3.</t>
  </si>
  <si>
    <t>10.</t>
  </si>
  <si>
    <t>Jalin Hyatt</t>
  </si>
  <si>
    <t>Parker Washington</t>
  </si>
  <si>
    <t>4.</t>
  </si>
  <si>
    <t>11.</t>
  </si>
  <si>
    <t>Kayshon Boutte</t>
  </si>
  <si>
    <t>Tyler Scott</t>
  </si>
  <si>
    <t>5.</t>
  </si>
  <si>
    <t>12.</t>
  </si>
  <si>
    <t>Josh Downs</t>
  </si>
  <si>
    <t>Xavier Hutchinson</t>
  </si>
  <si>
    <t>6.</t>
  </si>
  <si>
    <t>13.</t>
  </si>
  <si>
    <t>Zay Flowers</t>
  </si>
  <si>
    <t>7.</t>
  </si>
  <si>
    <t>2012 Season</t>
  </si>
  <si>
    <t>2013 Season</t>
  </si>
  <si>
    <t>2014 Season</t>
  </si>
  <si>
    <t>2015 Season</t>
  </si>
  <si>
    <t>2016 Season</t>
  </si>
  <si>
    <t>40+</t>
  </si>
  <si>
    <t>Conferences</t>
  </si>
  <si>
    <t>multiplier</t>
  </si>
  <si>
    <t>Season Starts</t>
  </si>
  <si>
    <t>Draft Date</t>
  </si>
  <si>
    <t>Evan Engram</t>
  </si>
  <si>
    <t>Ole Miss</t>
  </si>
  <si>
    <t>SR</t>
  </si>
  <si>
    <t>SEC</t>
  </si>
  <si>
    <t>David Njoku</t>
  </si>
  <si>
    <t>Miami</t>
  </si>
  <si>
    <t>JR</t>
  </si>
  <si>
    <t>Big 10</t>
  </si>
  <si>
    <t>O.J. Howard</t>
  </si>
  <si>
    <t>Alabama</t>
  </si>
  <si>
    <t>Big 12</t>
  </si>
  <si>
    <t>George Kittle</t>
  </si>
  <si>
    <t>Iowa</t>
  </si>
  <si>
    <t>ACC</t>
  </si>
  <si>
    <t>Gerald Everett</t>
  </si>
  <si>
    <t>South Alabama</t>
  </si>
  <si>
    <t>Pac 12</t>
  </si>
  <si>
    <t>Jonnu Smith</t>
  </si>
  <si>
    <t>FIU</t>
  </si>
  <si>
    <t>AAC</t>
  </si>
  <si>
    <t>Adam Shaheen</t>
  </si>
  <si>
    <t>Ashland</t>
  </si>
  <si>
    <t>RS JR</t>
  </si>
  <si>
    <t>Mountain West</t>
  </si>
  <si>
    <t>Jake Butt</t>
  </si>
  <si>
    <t>Michigan</t>
  </si>
  <si>
    <t>Sun Belt</t>
  </si>
  <si>
    <t>Bucky Hodges</t>
  </si>
  <si>
    <t>Virginia Tech</t>
  </si>
  <si>
    <t>MAC</t>
  </si>
  <si>
    <t>Jordan Leggett</t>
  </si>
  <si>
    <t>Clemson</t>
  </si>
  <si>
    <t>C-USA</t>
  </si>
  <si>
    <t>Scott Orndoff</t>
  </si>
  <si>
    <t>Pittsburgh</t>
  </si>
  <si>
    <t>FCS</t>
  </si>
  <si>
    <t>Darrell Daniels</t>
  </si>
  <si>
    <t>Washington</t>
  </si>
  <si>
    <t>DII</t>
  </si>
  <si>
    <t>Eric Saubert</t>
  </si>
  <si>
    <t>Drake</t>
  </si>
  <si>
    <t>RS SR</t>
  </si>
  <si>
    <t>Jeremy Sprinkle</t>
  </si>
  <si>
    <t>Arkansas</t>
  </si>
  <si>
    <t>Cole Hikutini</t>
  </si>
  <si>
    <t>Louisville</t>
  </si>
  <si>
    <t>Pharaoh Brown</t>
  </si>
  <si>
    <t>Oregon</t>
  </si>
  <si>
    <t>Blake Jarwin</t>
  </si>
  <si>
    <t>Oregon State</t>
  </si>
  <si>
    <t>Mason Schreck</t>
  </si>
  <si>
    <t>Buffalo</t>
  </si>
  <si>
    <t>Michael Roberts</t>
  </si>
  <si>
    <t>Toledo</t>
  </si>
  <si>
    <t>Cethan Carter</t>
  </si>
  <si>
    <t>Nebraska</t>
  </si>
  <si>
    <t>2017 Season</t>
  </si>
  <si>
    <t>Y/Rec</t>
  </si>
  <si>
    <t>Dallas Goedert</t>
  </si>
  <si>
    <t>South Dakota State</t>
  </si>
  <si>
    <t>Mark Andrews</t>
  </si>
  <si>
    <t>Oklahoma</t>
  </si>
  <si>
    <t>Hayden Hurst</t>
  </si>
  <si>
    <t>South Carolina</t>
  </si>
  <si>
    <t>Mike Gesicki</t>
  </si>
  <si>
    <t>Penn State</t>
  </si>
  <si>
    <t>Ian Thomas</t>
  </si>
  <si>
    <t>Indiana</t>
  </si>
  <si>
    <t>Jordan Akins</t>
  </si>
  <si>
    <t>UCF</t>
  </si>
  <si>
    <t>Chris Herndon</t>
  </si>
  <si>
    <t>Troy Fumagalli</t>
  </si>
  <si>
    <t>Wisconsin</t>
  </si>
  <si>
    <t>Tyler Conklin</t>
  </si>
  <si>
    <t>Central Michigan</t>
  </si>
  <si>
    <t>Jordan Thomas</t>
  </si>
  <si>
    <t>Mississippi State</t>
  </si>
  <si>
    <t>Durham Smythe</t>
  </si>
  <si>
    <t>Notre Dame</t>
  </si>
  <si>
    <t>the rest</t>
  </si>
  <si>
    <t>Will Dissly</t>
  </si>
  <si>
    <t>Ryan Izzo</t>
  </si>
  <si>
    <t>Florida State</t>
  </si>
  <si>
    <t>Deon Yelder</t>
  </si>
  <si>
    <t>Western Kentucky</t>
  </si>
  <si>
    <t>Dalton Schultz</t>
  </si>
  <si>
    <t>Stanford</t>
  </si>
  <si>
    <t>Austin Roberts</t>
  </si>
  <si>
    <t>UCLA</t>
  </si>
  <si>
    <t>Ethan Wolf</t>
  </si>
  <si>
    <t>Tennessee</t>
  </si>
  <si>
    <t>Marcus Baugh</t>
  </si>
  <si>
    <t>Ohio State</t>
  </si>
  <si>
    <t>2018 Season</t>
  </si>
  <si>
    <t>T.J. Hockenson</t>
  </si>
  <si>
    <t>Noah Fant</t>
  </si>
  <si>
    <t>Irv Smith Jr.</t>
  </si>
  <si>
    <t>Jace Sternberger</t>
  </si>
  <si>
    <t>Texas A&amp;M</t>
  </si>
  <si>
    <t>Dawson Knox</t>
  </si>
  <si>
    <t>Caleb Wilson</t>
  </si>
  <si>
    <t>Kahale Warring</t>
  </si>
  <si>
    <t>San Diego State</t>
  </si>
  <si>
    <t>Zach Gentry</t>
  </si>
  <si>
    <t>Josh Oliver</t>
  </si>
  <si>
    <t>San Jose State</t>
  </si>
  <si>
    <t>Kaden Smith</t>
  </si>
  <si>
    <t>Foster Moreau</t>
  </si>
  <si>
    <t>LSU</t>
  </si>
  <si>
    <t>Isaac Nauta</t>
  </si>
  <si>
    <t>Georgia</t>
  </si>
  <si>
    <t>Trevon Wesco</t>
  </si>
  <si>
    <t>West Virginia</t>
  </si>
  <si>
    <t>C.J. Conrad</t>
  </si>
  <si>
    <t>Kentucky</t>
  </si>
  <si>
    <t>Drew Sample</t>
  </si>
  <si>
    <t>Tommy Sweeney</t>
  </si>
  <si>
    <t>Boston College</t>
  </si>
  <si>
    <t>Alize Mack</t>
  </si>
  <si>
    <t>Dax Raymond</t>
  </si>
  <si>
    <t>Utah State</t>
  </si>
  <si>
    <t>Kendall Blanton</t>
  </si>
  <si>
    <t>Missouri</t>
  </si>
  <si>
    <t>2019 Season</t>
  </si>
  <si>
    <t>Cole Kmet</t>
  </si>
  <si>
    <t>Harrison Bryant</t>
  </si>
  <si>
    <t>FAU</t>
  </si>
  <si>
    <t>Brycen Hopkins</t>
  </si>
  <si>
    <t>Purdue</t>
  </si>
  <si>
    <t>Albert Okwuegbunam</t>
  </si>
  <si>
    <t>Hunter Bryant</t>
  </si>
  <si>
    <t>Adam Trautman</t>
  </si>
  <si>
    <t>Dayton</t>
  </si>
  <si>
    <t>Jacob Breeland</t>
  </si>
  <si>
    <t>Devin Asiasi</t>
  </si>
  <si>
    <t>Colby Parkinson</t>
  </si>
  <si>
    <t>Josiah Deguara</t>
  </si>
  <si>
    <t>Cincinnati</t>
  </si>
  <si>
    <t>Dalton Keene</t>
  </si>
  <si>
    <t>Jared Pinkney</t>
  </si>
  <si>
    <t>Vanderbilt</t>
  </si>
  <si>
    <t>Sean McKeon</t>
  </si>
  <si>
    <t>Stephen Sullivan</t>
  </si>
  <si>
    <t>Tyler Davis</t>
  </si>
  <si>
    <t>Georgia Tech</t>
  </si>
  <si>
    <t>Charlie Woerner</t>
  </si>
  <si>
    <t>Thaddeus Moss</t>
  </si>
  <si>
    <t>2020 Season</t>
  </si>
  <si>
    <t xml:space="preserve">Drop % </t>
  </si>
  <si>
    <t>Kyle Pitts</t>
  </si>
  <si>
    <t>Florida</t>
  </si>
  <si>
    <t>Pat Freiermuth</t>
  </si>
  <si>
    <t>Brevin Jordan</t>
  </si>
  <si>
    <t>Hunter Long</t>
  </si>
  <si>
    <t>Kylen Granson</t>
  </si>
  <si>
    <t>SMU</t>
  </si>
  <si>
    <t>Quintin Morris</t>
  </si>
  <si>
    <t>Bowling Green</t>
  </si>
  <si>
    <t>Zach Davidson</t>
  </si>
  <si>
    <t>Central Missouri</t>
  </si>
  <si>
    <t>Tre' McKitty</t>
  </si>
  <si>
    <t>Noah Gray</t>
  </si>
  <si>
    <t>Duke</t>
  </si>
  <si>
    <t>Tommy Tremble</t>
  </si>
  <si>
    <t>Nick Eubanks</t>
  </si>
  <si>
    <t>John Bates</t>
  </si>
  <si>
    <t>Boise State</t>
  </si>
  <si>
    <t>Tony Poljan</t>
  </si>
  <si>
    <t>Virginia</t>
  </si>
  <si>
    <t>Brock Wright</t>
  </si>
  <si>
    <t>Luke Farrell</t>
  </si>
  <si>
    <t>2021 Season</t>
  </si>
  <si>
    <t>Trey McBride</t>
  </si>
  <si>
    <t>Colorado State</t>
  </si>
  <si>
    <t>Isaiah Likely</t>
  </si>
  <si>
    <t>Coastal Carolina</t>
  </si>
  <si>
    <t>Jelani Woods</t>
  </si>
  <si>
    <t>Daniel Bellinger</t>
  </si>
  <si>
    <t>Jake Ferguson</t>
  </si>
  <si>
    <t>Chigoziem Okonkwo</t>
  </si>
  <si>
    <t>Maryland</t>
  </si>
  <si>
    <t>Charlie Kolar</t>
  </si>
  <si>
    <t>Iowa State</t>
  </si>
  <si>
    <t>Cade Otton</t>
  </si>
  <si>
    <t>James Mitchell</t>
  </si>
  <si>
    <t>Peyton Hendershot</t>
  </si>
  <si>
    <t>Grant Calcaterra</t>
  </si>
  <si>
    <t>Jalen Wydermyer</t>
  </si>
  <si>
    <t>Nick Muse</t>
  </si>
  <si>
    <t>Cole Turner</t>
  </si>
  <si>
    <t>Nevada</t>
  </si>
  <si>
    <t>Jeremy Ruckert</t>
  </si>
  <si>
    <t>Andrew Ogletree</t>
  </si>
  <si>
    <t>Youngstown State</t>
  </si>
  <si>
    <t>Ko Kieft</t>
  </si>
  <si>
    <t>Minnesota</t>
  </si>
  <si>
    <t>Teagan Quitoriano</t>
  </si>
  <si>
    <t>2022 Season</t>
  </si>
  <si>
    <t>Sam LaPorta</t>
  </si>
  <si>
    <t>Dalton Kincaid</t>
  </si>
  <si>
    <t>Utah</t>
  </si>
  <si>
    <t>Michael Mayer</t>
  </si>
  <si>
    <t>Luke Musgrave</t>
  </si>
  <si>
    <t>Tucker Kraft</t>
  </si>
  <si>
    <t>Darnell Washington</t>
  </si>
  <si>
    <t>Luke Schoonmaker</t>
  </si>
  <si>
    <t>Will Mallory</t>
  </si>
  <si>
    <t>Brenton Strange</t>
  </si>
  <si>
    <t>Cameron Latu</t>
  </si>
  <si>
    <t>Zack Kuntz</t>
  </si>
  <si>
    <t>Old Dominion</t>
  </si>
  <si>
    <t>Marshon Ford</t>
  </si>
  <si>
    <t>DII/JUCO</t>
  </si>
  <si>
    <t>Payne Durham</t>
  </si>
  <si>
    <t>Josh Whyle</t>
  </si>
  <si>
    <t>Travis Vokolek</t>
  </si>
  <si>
    <t>Brayden Willis</t>
  </si>
  <si>
    <t>Jahleel Billingsley</t>
  </si>
  <si>
    <t>Texas</t>
  </si>
  <si>
    <t>Davis Allen</t>
  </si>
  <si>
    <t>Noah Gindorff</t>
  </si>
  <si>
    <t>Leonard Taylor</t>
  </si>
  <si>
    <t>cade stover</t>
  </si>
  <si>
    <t>Erick All</t>
  </si>
  <si>
    <t>Letter</t>
  </si>
  <si>
    <t>Lower</t>
  </si>
  <si>
    <t>Upper</t>
  </si>
  <si>
    <t>DOM+ Between</t>
  </si>
  <si>
    <t>Y/REC Between</t>
  </si>
  <si>
    <t>YAC/R Between</t>
  </si>
  <si>
    <t>Y/RR Between</t>
  </si>
  <si>
    <t>A+</t>
  </si>
  <si>
    <t>A</t>
  </si>
  <si>
    <t>A-</t>
  </si>
  <si>
    <t>B+</t>
  </si>
  <si>
    <t>B</t>
  </si>
  <si>
    <t>B-</t>
  </si>
  <si>
    <t>C+</t>
  </si>
  <si>
    <t>C</t>
  </si>
  <si>
    <t>C-</t>
  </si>
  <si>
    <t>D+</t>
  </si>
  <si>
    <t>D</t>
  </si>
  <si>
    <t>D-</t>
  </si>
  <si>
    <t>Brock Bowers</t>
  </si>
  <si>
    <t>F</t>
  </si>
  <si>
    <t>Ben Sinnott</t>
  </si>
  <si>
    <t>Benjamin Yurosek</t>
  </si>
  <si>
    <t>Dallin Holker</t>
  </si>
  <si>
    <t>Ja'Tavion Sanders</t>
  </si>
  <si>
    <t>Brevyn Spann-Ford</t>
  </si>
  <si>
    <t>Jaheim Bell</t>
  </si>
  <si>
    <t>Jake Briningstool</t>
  </si>
  <si>
    <t>Bryson Nesbit</t>
  </si>
  <si>
    <t>Caden Prieskorn</t>
  </si>
  <si>
    <t>Jalin Conyers</t>
  </si>
  <si>
    <t>Gavin Bartholomew</t>
  </si>
  <si>
    <t>Trey Knox</t>
  </si>
  <si>
    <t>Mason Fairchild</t>
  </si>
  <si>
    <t>Cade Stover</t>
  </si>
  <si>
    <t>Theo Johnson</t>
  </si>
  <si>
    <t>Brant Kuithe</t>
  </si>
  <si>
    <t>Thomas Yassmin</t>
  </si>
  <si>
    <t>CJ Dippre</t>
  </si>
  <si>
    <t>2023 Season</t>
  </si>
  <si>
    <t>Kansas State</t>
  </si>
  <si>
    <t>Jared Wiley</t>
  </si>
  <si>
    <t>TCU</t>
  </si>
  <si>
    <t>Tip Reiman</t>
  </si>
  <si>
    <t>Illinois</t>
  </si>
  <si>
    <t>Tanner McLachlan</t>
  </si>
  <si>
    <t>Arizona</t>
  </si>
  <si>
    <t>Kansas</t>
  </si>
  <si>
    <t>Devin Culp</t>
  </si>
  <si>
    <t>AJ Barner</t>
  </si>
  <si>
    <t>Max Wright</t>
  </si>
  <si>
    <t>2024 Season</t>
  </si>
  <si>
    <t>Tyler Warren</t>
  </si>
  <si>
    <t>Colston Loveland</t>
  </si>
  <si>
    <t>Harold Fannin Jr.</t>
  </si>
  <si>
    <t>Terrance Ferguson</t>
  </si>
  <si>
    <t>Oronde Gadsden II</t>
  </si>
  <si>
    <t>Syracuse</t>
  </si>
  <si>
    <t>Elijah Arroyo</t>
  </si>
  <si>
    <t>Gunnar Helm</t>
  </si>
  <si>
    <t>Luke Lachey</t>
  </si>
  <si>
    <t>Mitchell Evans</t>
  </si>
  <si>
    <t>Moliki Matavao</t>
  </si>
  <si>
    <t>Joshua Simon</t>
  </si>
  <si>
    <t>Texas Tech</t>
  </si>
  <si>
    <t>Rivaldo Fairweather</t>
  </si>
  <si>
    <t>Auburn</t>
  </si>
  <si>
    <t>Pitt</t>
  </si>
  <si>
    <t>Thomas Fidone</t>
  </si>
  <si>
    <t>North Carolina</t>
  </si>
  <si>
    <t>Robbie Ouzts</t>
  </si>
  <si>
    <t>Jackson Hawes</t>
  </si>
  <si>
    <t>2025 Season</t>
  </si>
  <si>
    <t>Eli Stowers</t>
  </si>
  <si>
    <t>Oscar Delp</t>
  </si>
  <si>
    <t>RJ Maryland</t>
  </si>
  <si>
    <t>Jack Velling</t>
  </si>
  <si>
    <t>Michigan State</t>
  </si>
  <si>
    <t>Finish</t>
  </si>
  <si>
    <t>-</t>
  </si>
  <si>
    <t>Tier 1</t>
  </si>
  <si>
    <t>Hits</t>
  </si>
  <si>
    <t>%</t>
  </si>
  <si>
    <t>% w/o 2024</t>
  </si>
  <si>
    <t>Top 6</t>
  </si>
  <si>
    <t>TE1</t>
  </si>
  <si>
    <t>Top 4</t>
  </si>
  <si>
    <t>Tier 2</t>
  </si>
  <si>
    <t>Tier 3</t>
  </si>
  <si>
    <t>Tier 4</t>
  </si>
  <si>
    <t>Tier 5</t>
  </si>
  <si>
    <t>Tier 6</t>
  </si>
  <si>
    <t>Tier 7</t>
  </si>
  <si>
    <t>Tier 8</t>
  </si>
  <si>
    <t>2011 Season</t>
  </si>
  <si>
    <t>Hunter Henry</t>
  </si>
  <si>
    <t>Austin Hooper</t>
  </si>
  <si>
    <t>Nick Vannett</t>
  </si>
  <si>
    <t>Tyler Higbee</t>
  </si>
  <si>
    <t>Jack Endries</t>
  </si>
  <si>
    <t>Chamon Metayer</t>
  </si>
  <si>
    <t>Arizona State</t>
  </si>
  <si>
    <t>Michael Trigg</t>
  </si>
  <si>
    <t>Baylor</t>
  </si>
  <si>
    <t>Matt Lauter</t>
  </si>
  <si>
    <t>Max Klare</t>
  </si>
  <si>
    <t>Kenyon Sadiq</t>
  </si>
  <si>
    <t>Tier</t>
  </si>
  <si>
    <t>Joe Royer</t>
  </si>
  <si>
    <t>Tanner Koziol</t>
  </si>
  <si>
    <t>John Michael Gyllenborg</t>
  </si>
  <si>
    <t>Wyoming</t>
  </si>
  <si>
    <t>Houston</t>
  </si>
  <si>
    <t>Dylan Wade</t>
  </si>
  <si>
    <t>Lawson Luckie</t>
  </si>
  <si>
    <t>Garrett Oakley</t>
  </si>
  <si>
    <t>Terrance Carter Jr</t>
  </si>
  <si>
    <t>Justin Joly</t>
  </si>
  <si>
    <t>NC State</t>
  </si>
  <si>
    <t>North Dakota State</t>
  </si>
  <si>
    <t>Jerell Adams</t>
  </si>
  <si>
    <t>David Morgan</t>
  </si>
  <si>
    <t>Thomas Duarte</t>
  </si>
  <si>
    <t>UTSA</t>
  </si>
  <si>
    <t>2010 Season</t>
  </si>
  <si>
    <t>Maxx Williams</t>
  </si>
  <si>
    <t>Tyler Kroft</t>
  </si>
  <si>
    <t>Jeff Heuerman</t>
  </si>
  <si>
    <t>Blake Bell</t>
  </si>
  <si>
    <t>Mycole Pruitt</t>
  </si>
  <si>
    <t>CJ Usomah</t>
  </si>
  <si>
    <t>Jesse James</t>
  </si>
  <si>
    <t>James O'Shaughnessy</t>
  </si>
  <si>
    <t>Nick O'Leary</t>
  </si>
  <si>
    <t>Malcolm Johnson</t>
  </si>
  <si>
    <t>Randall Telfer</t>
  </si>
  <si>
    <t>AJ Derby</t>
  </si>
  <si>
    <t>Kennard Backman</t>
  </si>
  <si>
    <t>Ben Koyack</t>
  </si>
  <si>
    <t>Geoff Swaim</t>
  </si>
  <si>
    <t>Gerald Christian</t>
  </si>
  <si>
    <t>Clive Walford</t>
  </si>
  <si>
    <t>EJ Bibbs</t>
  </si>
  <si>
    <t>Rutgers</t>
  </si>
  <si>
    <t>Southern Illinois</t>
  </si>
  <si>
    <t>Illinois State</t>
  </si>
  <si>
    <t>USC</t>
  </si>
  <si>
    <t>UAB</t>
  </si>
  <si>
    <t>Bryce Williams</t>
  </si>
  <si>
    <t>East Carolina</t>
  </si>
  <si>
    <t>Henry Krieger-Coble</t>
  </si>
  <si>
    <t>Kyle Carter</t>
  </si>
  <si>
    <t>Jake McGee</t>
  </si>
  <si>
    <t>RS SO</t>
  </si>
  <si>
    <t>Theo Melin Ohrstrom</t>
  </si>
  <si>
    <t>Tanner Arkin</t>
  </si>
  <si>
    <t>Marlin Klein</t>
  </si>
  <si>
    <t>Brett Norfleet</t>
  </si>
  <si>
    <t>Eli Raridon</t>
  </si>
  <si>
    <t>N/A</t>
  </si>
  <si>
    <t>BMI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</si>
</sst>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%"/>
    <numFmt numFmtId="165" formatCode="0.0"/>
  </numFmts>
  <fonts count="28" x14ac:knownFonts="1">
    <font>
      <sz val="11"/>
      <color theme="1"/>
      <name val="Calibri"/>
      <scheme val="minor"/>
    </font>
    <font>
      <b/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</font>
    <font>
      <b/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rgb="FF9C6500"/>
      <name val="Calibri"/>
      <family val="2"/>
    </font>
    <font>
      <u/>
      <sz val="11"/>
      <color rgb="FF006100"/>
      <name val="Calibri"/>
      <family val="2"/>
    </font>
    <font>
      <u/>
      <sz val="11"/>
      <color rgb="FF006100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</font>
    <font>
      <sz val="11"/>
      <color theme="1"/>
      <name val="Times New Roman"/>
      <family val="1"/>
    </font>
    <font>
      <sz val="18"/>
      <color theme="1"/>
      <name val="Times New Roman"/>
      <family val="1"/>
    </font>
    <font>
      <sz val="20"/>
      <color theme="1"/>
      <name val="Times New Roman"/>
      <family val="1"/>
    </font>
    <font>
      <sz val="10"/>
      <color theme="1"/>
      <name val="Times New Roman"/>
      <family val="1"/>
    </font>
    <font>
      <sz val="11"/>
      <color rgb="FFFF0000"/>
      <name val="Courier New"/>
      <family val="3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rgb="FFFF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EF9B9"/>
        <bgColor rgb="FFCEF9B9"/>
      </patternFill>
    </fill>
    <fill>
      <patternFill patternType="solid">
        <fgColor rgb="FFFFC000"/>
        <bgColor rgb="FFFFC000"/>
      </patternFill>
    </fill>
    <fill>
      <patternFill patternType="solid">
        <fgColor rgb="FFBDD6EE"/>
        <bgColor rgb="FFBDD6EE"/>
      </patternFill>
    </fill>
    <fill>
      <patternFill patternType="solid">
        <fgColor rgb="FFFFE598"/>
        <bgColor rgb="FFFFE598"/>
      </patternFill>
    </fill>
    <fill>
      <patternFill patternType="solid">
        <fgColor rgb="FFF7CAAC"/>
        <bgColor rgb="FFF7CAAC"/>
      </patternFill>
    </fill>
    <fill>
      <patternFill patternType="solid">
        <fgColor rgb="FFC5E0B3"/>
        <bgColor rgb="FFC5E0B3"/>
      </patternFill>
    </fill>
    <fill>
      <patternFill patternType="solid">
        <fgColor rgb="FFFAFFBD"/>
        <bgColor rgb="FFFAFFBD"/>
      </patternFill>
    </fill>
    <fill>
      <patternFill patternType="solid">
        <fgColor rgb="FFE7E6E6"/>
        <bgColor rgb="FFE7E6E6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E2EFD9"/>
        <bgColor rgb="FFE2EFD9"/>
      </patternFill>
    </fill>
    <fill>
      <patternFill patternType="solid">
        <fgColor rgb="FFFDFFE5"/>
        <bgColor rgb="FFFDFFE5"/>
      </patternFill>
    </fill>
    <fill>
      <patternFill patternType="solid">
        <fgColor rgb="FFFBE4D5"/>
        <bgColor rgb="FFFBE4D5"/>
      </patternFill>
    </fill>
    <fill>
      <patternFill patternType="solid">
        <fgColor rgb="FFD8D8D8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FFEB9C"/>
        <bgColor rgb="FFFFEB9C"/>
      </patternFill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CA75FF"/>
        <bgColor rgb="FFCA75FF"/>
      </patternFill>
    </fill>
    <fill>
      <patternFill patternType="solid">
        <fgColor theme="4"/>
        <bgColor theme="4"/>
      </patternFill>
    </fill>
    <fill>
      <patternFill patternType="solid">
        <fgColor theme="9"/>
        <bgColor theme="9"/>
      </patternFill>
    </fill>
    <fill>
      <patternFill patternType="solid">
        <fgColor rgb="FFFFFF00"/>
        <bgColor rgb="FFFFFF00"/>
      </patternFill>
    </fill>
    <fill>
      <patternFill patternType="solid">
        <fgColor rgb="FFFC0C0C"/>
        <bgColor rgb="FFFC0C0C"/>
      </patternFill>
    </fill>
    <fill>
      <patternFill patternType="solid">
        <fgColor rgb="FFCC66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</fills>
  <borders count="50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rgb="FF000000"/>
      </bottom>
      <diagonal/>
    </border>
  </borders>
  <cellStyleXfs count="2">
    <xf numFmtId="0" fontId="0" fillId="0" borderId="0"/>
    <xf numFmtId="9" fontId="25" fillId="0" borderId="0" applyFont="0" applyFill="0" applyBorder="0" applyAlignment="0" applyProtection="0"/>
  </cellStyleXfs>
  <cellXfs count="288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6" fillId="0" borderId="0" xfId="0" applyNumberFormat="1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0" fontId="9" fillId="4" borderId="8" xfId="0" applyFont="1" applyFill="1" applyBorder="1" applyAlignment="1">
      <alignment horizontal="left"/>
    </xf>
    <xf numFmtId="0" fontId="9" fillId="4" borderId="9" xfId="0" applyFont="1" applyFill="1" applyBorder="1" applyAlignment="1">
      <alignment horizontal="left"/>
    </xf>
    <xf numFmtId="0" fontId="9" fillId="4" borderId="10" xfId="0" applyFont="1" applyFill="1" applyBorder="1" applyAlignment="1">
      <alignment horizontal="left"/>
    </xf>
    <xf numFmtId="0" fontId="9" fillId="5" borderId="8" xfId="0" applyFont="1" applyFill="1" applyBorder="1" applyAlignment="1">
      <alignment horizontal="left"/>
    </xf>
    <xf numFmtId="0" fontId="9" fillId="5" borderId="9" xfId="0" applyFont="1" applyFill="1" applyBorder="1" applyAlignment="1">
      <alignment horizontal="left"/>
    </xf>
    <xf numFmtId="14" fontId="9" fillId="5" borderId="9" xfId="0" applyNumberFormat="1" applyFont="1" applyFill="1" applyBorder="1" applyAlignment="1">
      <alignment horizontal="left"/>
    </xf>
    <xf numFmtId="0" fontId="9" fillId="5" borderId="10" xfId="0" applyFont="1" applyFill="1" applyBorder="1" applyAlignment="1">
      <alignment horizontal="left"/>
    </xf>
    <xf numFmtId="0" fontId="9" fillId="6" borderId="8" xfId="0" applyFont="1" applyFill="1" applyBorder="1" applyAlignment="1">
      <alignment horizontal="left"/>
    </xf>
    <xf numFmtId="0" fontId="9" fillId="6" borderId="9" xfId="0" applyFont="1" applyFill="1" applyBorder="1" applyAlignment="1">
      <alignment horizontal="left"/>
    </xf>
    <xf numFmtId="0" fontId="9" fillId="6" borderId="10" xfId="0" applyFont="1" applyFill="1" applyBorder="1" applyAlignment="1">
      <alignment horizontal="left"/>
    </xf>
    <xf numFmtId="0" fontId="9" fillId="7" borderId="8" xfId="0" applyFont="1" applyFill="1" applyBorder="1" applyAlignment="1">
      <alignment horizontal="left"/>
    </xf>
    <xf numFmtId="0" fontId="9" fillId="7" borderId="9" xfId="0" applyFont="1" applyFill="1" applyBorder="1" applyAlignment="1">
      <alignment horizontal="left"/>
    </xf>
    <xf numFmtId="0" fontId="9" fillId="7" borderId="10" xfId="0" applyFont="1" applyFill="1" applyBorder="1" applyAlignment="1">
      <alignment horizontal="left"/>
    </xf>
    <xf numFmtId="0" fontId="9" fillId="8" borderId="8" xfId="0" applyFont="1" applyFill="1" applyBorder="1" applyAlignment="1">
      <alignment horizontal="left"/>
    </xf>
    <xf numFmtId="0" fontId="9" fillId="8" borderId="9" xfId="0" applyFont="1" applyFill="1" applyBorder="1" applyAlignment="1">
      <alignment horizontal="left"/>
    </xf>
    <xf numFmtId="0" fontId="9" fillId="8" borderId="10" xfId="0" applyFont="1" applyFill="1" applyBorder="1" applyAlignment="1">
      <alignment horizontal="left"/>
    </xf>
    <xf numFmtId="0" fontId="9" fillId="10" borderId="11" xfId="0" applyFont="1" applyFill="1" applyBorder="1" applyAlignment="1">
      <alignment horizontal="left"/>
    </xf>
    <xf numFmtId="0" fontId="9" fillId="9" borderId="12" xfId="0" applyFont="1" applyFill="1" applyBorder="1" applyAlignment="1">
      <alignment horizontal="left"/>
    </xf>
    <xf numFmtId="0" fontId="9" fillId="9" borderId="13" xfId="0" applyFont="1" applyFill="1" applyBorder="1" applyAlignment="1">
      <alignment horizontal="left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2" fontId="4" fillId="0" borderId="0" xfId="0" applyNumberFormat="1" applyFont="1" applyAlignment="1">
      <alignment horizontal="center"/>
    </xf>
    <xf numFmtId="2" fontId="4" fillId="4" borderId="15" xfId="0" applyNumberFormat="1" applyFont="1" applyFill="1" applyBorder="1" applyAlignment="1">
      <alignment horizontal="center"/>
    </xf>
    <xf numFmtId="0" fontId="4" fillId="11" borderId="16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center"/>
    </xf>
    <xf numFmtId="14" fontId="4" fillId="11" borderId="1" xfId="0" applyNumberFormat="1" applyFont="1" applyFill="1" applyBorder="1" applyAlignment="1">
      <alignment horizontal="center"/>
    </xf>
    <xf numFmtId="2" fontId="4" fillId="11" borderId="1" xfId="0" applyNumberFormat="1" applyFont="1" applyFill="1" applyBorder="1" applyAlignment="1">
      <alignment horizontal="center"/>
    </xf>
    <xf numFmtId="1" fontId="4" fillId="11" borderId="1" xfId="0" applyNumberFormat="1" applyFont="1" applyFill="1" applyBorder="1" applyAlignment="1">
      <alignment horizontal="center"/>
    </xf>
    <xf numFmtId="1" fontId="4" fillId="11" borderId="15" xfId="0" applyNumberFormat="1" applyFont="1" applyFill="1" applyBorder="1" applyAlignment="1">
      <alignment horizontal="center"/>
    </xf>
    <xf numFmtId="10" fontId="4" fillId="0" borderId="14" xfId="0" applyNumberFormat="1" applyFont="1" applyBorder="1"/>
    <xf numFmtId="10" fontId="4" fillId="0" borderId="0" xfId="0" applyNumberFormat="1" applyFont="1"/>
    <xf numFmtId="10" fontId="4" fillId="0" borderId="0" xfId="0" applyNumberFormat="1" applyFont="1" applyAlignment="1">
      <alignment horizontal="center"/>
    </xf>
    <xf numFmtId="10" fontId="4" fillId="0" borderId="17" xfId="0" applyNumberFormat="1" applyFont="1" applyBorder="1" applyAlignment="1">
      <alignment horizontal="center"/>
    </xf>
    <xf numFmtId="2" fontId="4" fillId="12" borderId="16" xfId="0" applyNumberFormat="1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164" fontId="4" fillId="12" borderId="1" xfId="0" applyNumberFormat="1" applyFont="1" applyFill="1" applyBorder="1" applyAlignment="1">
      <alignment horizontal="center"/>
    </xf>
    <xf numFmtId="2" fontId="4" fillId="12" borderId="15" xfId="0" applyNumberFormat="1" applyFont="1" applyFill="1" applyBorder="1" applyAlignment="1">
      <alignment horizontal="center"/>
    </xf>
    <xf numFmtId="165" fontId="4" fillId="13" borderId="16" xfId="0" applyNumberFormat="1" applyFont="1" applyFill="1" applyBorder="1" applyAlignment="1">
      <alignment horizontal="center"/>
    </xf>
    <xf numFmtId="165" fontId="4" fillId="13" borderId="1" xfId="0" applyNumberFormat="1" applyFont="1" applyFill="1" applyBorder="1" applyAlignment="1">
      <alignment horizontal="center"/>
    </xf>
    <xf numFmtId="2" fontId="4" fillId="13" borderId="15" xfId="0" applyNumberFormat="1" applyFont="1" applyFill="1" applyBorder="1" applyAlignment="1">
      <alignment horizontal="center"/>
    </xf>
    <xf numFmtId="1" fontId="4" fillId="10" borderId="18" xfId="0" applyNumberFormat="1" applyFont="1" applyFill="1" applyBorder="1" applyAlignment="1">
      <alignment horizontal="center"/>
    </xf>
    <xf numFmtId="1" fontId="4" fillId="9" borderId="19" xfId="0" applyNumberFormat="1" applyFont="1" applyFill="1" applyBorder="1" applyAlignment="1">
      <alignment horizontal="center"/>
    </xf>
    <xf numFmtId="2" fontId="4" fillId="9" borderId="19" xfId="0" applyNumberFormat="1" applyFont="1" applyFill="1" applyBorder="1" applyAlignment="1">
      <alignment horizontal="center"/>
    </xf>
    <xf numFmtId="2" fontId="4" fillId="9" borderId="20" xfId="0" applyNumberFormat="1" applyFont="1" applyFill="1" applyBorder="1" applyAlignment="1">
      <alignment horizontal="center"/>
    </xf>
    <xf numFmtId="1" fontId="4" fillId="10" borderId="21" xfId="0" applyNumberFormat="1" applyFont="1" applyFill="1" applyBorder="1" applyAlignment="1">
      <alignment horizontal="center"/>
    </xf>
    <xf numFmtId="1" fontId="4" fillId="9" borderId="22" xfId="0" applyNumberFormat="1" applyFont="1" applyFill="1" applyBorder="1" applyAlignment="1">
      <alignment horizontal="center"/>
    </xf>
    <xf numFmtId="2" fontId="4" fillId="9" borderId="22" xfId="0" applyNumberFormat="1" applyFont="1" applyFill="1" applyBorder="1" applyAlignment="1">
      <alignment horizontal="center"/>
    </xf>
    <xf numFmtId="2" fontId="4" fillId="9" borderId="23" xfId="0" applyNumberFormat="1" applyFont="1" applyFill="1" applyBorder="1" applyAlignment="1">
      <alignment horizontal="center"/>
    </xf>
    <xf numFmtId="0" fontId="4" fillId="11" borderId="15" xfId="0" applyFont="1" applyFill="1" applyBorder="1" applyAlignment="1">
      <alignment horizontal="center"/>
    </xf>
    <xf numFmtId="165" fontId="4" fillId="13" borderId="15" xfId="0" applyNumberFormat="1" applyFont="1" applyFill="1" applyBorder="1" applyAlignment="1">
      <alignment horizontal="center"/>
    </xf>
    <xf numFmtId="0" fontId="4" fillId="0" borderId="24" xfId="0" applyFont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5" xfId="0" applyFont="1" applyBorder="1" applyAlignment="1">
      <alignment horizontal="left"/>
    </xf>
    <xf numFmtId="2" fontId="4" fillId="0" borderId="25" xfId="0" applyNumberFormat="1" applyFont="1" applyBorder="1" applyAlignment="1">
      <alignment horizontal="center"/>
    </xf>
    <xf numFmtId="2" fontId="4" fillId="4" borderId="10" xfId="0" applyNumberFormat="1" applyFont="1" applyFill="1" applyBorder="1" applyAlignment="1">
      <alignment horizontal="center"/>
    </xf>
    <xf numFmtId="0" fontId="4" fillId="11" borderId="8" xfId="0" applyFont="1" applyFill="1" applyBorder="1" applyAlignment="1">
      <alignment horizontal="left"/>
    </xf>
    <xf numFmtId="0" fontId="4" fillId="11" borderId="9" xfId="0" applyFont="1" applyFill="1" applyBorder="1" applyAlignment="1">
      <alignment horizontal="center"/>
    </xf>
    <xf numFmtId="14" fontId="4" fillId="11" borderId="9" xfId="0" applyNumberFormat="1" applyFont="1" applyFill="1" applyBorder="1" applyAlignment="1">
      <alignment horizontal="center"/>
    </xf>
    <xf numFmtId="2" fontId="4" fillId="11" borderId="9" xfId="0" applyNumberFormat="1" applyFont="1" applyFill="1" applyBorder="1" applyAlignment="1">
      <alignment horizontal="center"/>
    </xf>
    <xf numFmtId="1" fontId="4" fillId="11" borderId="9" xfId="0" applyNumberFormat="1" applyFont="1" applyFill="1" applyBorder="1" applyAlignment="1">
      <alignment horizontal="center"/>
    </xf>
    <xf numFmtId="1" fontId="4" fillId="11" borderId="10" xfId="0" applyNumberFormat="1" applyFont="1" applyFill="1" applyBorder="1" applyAlignment="1">
      <alignment horizontal="center"/>
    </xf>
    <xf numFmtId="10" fontId="4" fillId="0" borderId="24" xfId="0" applyNumberFormat="1" applyFont="1" applyBorder="1"/>
    <xf numFmtId="10" fontId="4" fillId="0" borderId="25" xfId="0" applyNumberFormat="1" applyFont="1" applyBorder="1"/>
    <xf numFmtId="10" fontId="4" fillId="0" borderId="25" xfId="0" applyNumberFormat="1" applyFont="1" applyBorder="1" applyAlignment="1">
      <alignment horizontal="center"/>
    </xf>
    <xf numFmtId="10" fontId="4" fillId="0" borderId="26" xfId="0" applyNumberFormat="1" applyFont="1" applyBorder="1" applyAlignment="1">
      <alignment horizontal="center"/>
    </xf>
    <xf numFmtId="2" fontId="4" fillId="12" borderId="8" xfId="0" applyNumberFormat="1" applyFont="1" applyFill="1" applyBorder="1" applyAlignment="1">
      <alignment horizontal="center"/>
    </xf>
    <xf numFmtId="2" fontId="4" fillId="12" borderId="9" xfId="0" applyNumberFormat="1" applyFont="1" applyFill="1" applyBorder="1" applyAlignment="1">
      <alignment horizontal="center"/>
    </xf>
    <xf numFmtId="164" fontId="4" fillId="12" borderId="9" xfId="0" applyNumberFormat="1" applyFont="1" applyFill="1" applyBorder="1" applyAlignment="1">
      <alignment horizontal="center"/>
    </xf>
    <xf numFmtId="2" fontId="4" fillId="12" borderId="10" xfId="0" applyNumberFormat="1" applyFont="1" applyFill="1" applyBorder="1" applyAlignment="1">
      <alignment horizontal="center"/>
    </xf>
    <xf numFmtId="165" fontId="4" fillId="13" borderId="8" xfId="0" applyNumberFormat="1" applyFont="1" applyFill="1" applyBorder="1" applyAlignment="1">
      <alignment horizontal="center"/>
    </xf>
    <xf numFmtId="165" fontId="4" fillId="13" borderId="9" xfId="0" applyNumberFormat="1" applyFont="1" applyFill="1" applyBorder="1" applyAlignment="1">
      <alignment horizontal="center"/>
    </xf>
    <xf numFmtId="2" fontId="4" fillId="13" borderId="10" xfId="0" applyNumberFormat="1" applyFont="1" applyFill="1" applyBorder="1" applyAlignment="1">
      <alignment horizontal="center"/>
    </xf>
    <xf numFmtId="1" fontId="4" fillId="10" borderId="11" xfId="0" applyNumberFormat="1" applyFont="1" applyFill="1" applyBorder="1" applyAlignment="1">
      <alignment horizontal="center"/>
    </xf>
    <xf numFmtId="1" fontId="4" fillId="9" borderId="12" xfId="0" applyNumberFormat="1" applyFont="1" applyFill="1" applyBorder="1" applyAlignment="1">
      <alignment horizontal="center"/>
    </xf>
    <xf numFmtId="2" fontId="4" fillId="9" borderId="12" xfId="0" applyNumberFormat="1" applyFont="1" applyFill="1" applyBorder="1" applyAlignment="1">
      <alignment horizontal="center"/>
    </xf>
    <xf numFmtId="2" fontId="4" fillId="9" borderId="13" xfId="0" applyNumberFormat="1" applyFont="1" applyFill="1" applyBorder="1" applyAlignment="1">
      <alignment horizontal="center"/>
    </xf>
    <xf numFmtId="14" fontId="4" fillId="0" borderId="0" xfId="0" applyNumberFormat="1" applyFont="1" applyAlignment="1">
      <alignment horizontal="center"/>
    </xf>
    <xf numFmtId="0" fontId="4" fillId="0" borderId="0" xfId="0" applyFont="1"/>
    <xf numFmtId="0" fontId="9" fillId="0" borderId="27" xfId="0" applyFont="1" applyBorder="1" applyAlignment="1">
      <alignment horizontal="center"/>
    </xf>
    <xf numFmtId="0" fontId="9" fillId="0" borderId="28" xfId="0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4" fillId="14" borderId="21" xfId="0" applyFont="1" applyFill="1" applyBorder="1" applyAlignment="1">
      <alignment horizontal="right"/>
    </xf>
    <xf numFmtId="0" fontId="4" fillId="14" borderId="23" xfId="0" applyFont="1" applyFill="1" applyBorder="1" applyAlignment="1">
      <alignment horizontal="center"/>
    </xf>
    <xf numFmtId="0" fontId="4" fillId="15" borderId="30" xfId="0" applyFont="1" applyFill="1" applyBorder="1" applyAlignment="1">
      <alignment horizontal="right"/>
    </xf>
    <xf numFmtId="165" fontId="4" fillId="0" borderId="22" xfId="0" applyNumberFormat="1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11" borderId="21" xfId="0" applyFont="1" applyFill="1" applyBorder="1" applyAlignment="1">
      <alignment horizontal="right"/>
    </xf>
    <xf numFmtId="0" fontId="4" fillId="11" borderId="23" xfId="0" applyFont="1" applyFill="1" applyBorder="1" applyAlignment="1">
      <alignment horizontal="center"/>
    </xf>
    <xf numFmtId="2" fontId="4" fillId="11" borderId="23" xfId="0" applyNumberFormat="1" applyFont="1" applyFill="1" applyBorder="1" applyAlignment="1">
      <alignment horizontal="center"/>
    </xf>
    <xf numFmtId="1" fontId="4" fillId="11" borderId="23" xfId="0" applyNumberFormat="1" applyFont="1" applyFill="1" applyBorder="1" applyAlignment="1">
      <alignment horizontal="center"/>
    </xf>
    <xf numFmtId="0" fontId="4" fillId="15" borderId="32" xfId="0" applyFont="1" applyFill="1" applyBorder="1" applyAlignment="1">
      <alignment horizontal="right"/>
    </xf>
    <xf numFmtId="165" fontId="4" fillId="0" borderId="12" xfId="0" applyNumberFormat="1" applyFont="1" applyBorder="1" applyAlignment="1">
      <alignment horizontal="center"/>
    </xf>
    <xf numFmtId="0" fontId="4" fillId="0" borderId="33" xfId="0" applyFont="1" applyBorder="1" applyAlignment="1">
      <alignment horizontal="center"/>
    </xf>
    <xf numFmtId="0" fontId="4" fillId="11" borderId="11" xfId="0" applyFont="1" applyFill="1" applyBorder="1" applyAlignment="1">
      <alignment horizontal="right"/>
    </xf>
    <xf numFmtId="1" fontId="4" fillId="11" borderId="13" xfId="0" applyNumberFormat="1" applyFont="1" applyFill="1" applyBorder="1" applyAlignment="1">
      <alignment horizontal="center"/>
    </xf>
    <xf numFmtId="0" fontId="4" fillId="0" borderId="25" xfId="0" applyFont="1" applyBorder="1"/>
    <xf numFmtId="0" fontId="4" fillId="16" borderId="11" xfId="0" applyFont="1" applyFill="1" applyBorder="1" applyAlignment="1">
      <alignment horizontal="right"/>
    </xf>
    <xf numFmtId="2" fontId="4" fillId="16" borderId="12" xfId="0" applyNumberFormat="1" applyFont="1" applyFill="1" applyBorder="1" applyAlignment="1">
      <alignment horizontal="center"/>
    </xf>
    <xf numFmtId="2" fontId="4" fillId="16" borderId="34" xfId="0" applyNumberFormat="1" applyFont="1" applyFill="1" applyBorder="1" applyAlignment="1">
      <alignment horizontal="center"/>
    </xf>
    <xf numFmtId="0" fontId="10" fillId="0" borderId="0" xfId="0" applyFont="1"/>
    <xf numFmtId="0" fontId="11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/>
    <xf numFmtId="0" fontId="14" fillId="17" borderId="1" xfId="0" applyFont="1" applyFill="1" applyBorder="1" applyAlignment="1">
      <alignment horizontal="left"/>
    </xf>
    <xf numFmtId="0" fontId="15" fillId="18" borderId="1" xfId="0" applyFont="1" applyFill="1" applyBorder="1" applyAlignment="1">
      <alignment horizontal="left"/>
    </xf>
    <xf numFmtId="0" fontId="16" fillId="18" borderId="1" xfId="0" applyFont="1" applyFill="1" applyBorder="1" applyAlignment="1">
      <alignment horizontal="center"/>
    </xf>
    <xf numFmtId="0" fontId="17" fillId="11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18" fillId="4" borderId="1" xfId="0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10" fontId="4" fillId="2" borderId="1" xfId="0" applyNumberFormat="1" applyFont="1" applyFill="1" applyBorder="1" applyAlignment="1">
      <alignment horizontal="center"/>
    </xf>
    <xf numFmtId="9" fontId="4" fillId="0" borderId="0" xfId="0" applyNumberFormat="1" applyFont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0" fontId="19" fillId="0" borderId="0" xfId="0" applyFont="1"/>
    <xf numFmtId="0" fontId="19" fillId="19" borderId="1" xfId="0" applyFont="1" applyFill="1" applyBorder="1"/>
    <xf numFmtId="0" fontId="4" fillId="19" borderId="1" xfId="0" applyFont="1" applyFill="1" applyBorder="1"/>
    <xf numFmtId="0" fontId="21" fillId="19" borderId="1" xfId="0" applyFont="1" applyFill="1" applyBorder="1" applyAlignment="1">
      <alignment horizontal="center" vertical="center"/>
    </xf>
    <xf numFmtId="4" fontId="22" fillId="19" borderId="1" xfId="0" applyNumberFormat="1" applyFont="1" applyFill="1" applyBorder="1" applyAlignment="1">
      <alignment horizontal="center" vertical="center"/>
    </xf>
    <xf numFmtId="2" fontId="19" fillId="19" borderId="1" xfId="0" applyNumberFormat="1" applyFont="1" applyFill="1" applyBorder="1" applyAlignment="1">
      <alignment horizontal="center"/>
    </xf>
    <xf numFmtId="0" fontId="9" fillId="0" borderId="0" xfId="0" applyFont="1" applyAlignment="1">
      <alignment horizontal="left"/>
    </xf>
    <xf numFmtId="2" fontId="4" fillId="0" borderId="17" xfId="0" applyNumberFormat="1" applyFont="1" applyBorder="1" applyAlignment="1">
      <alignment horizontal="center"/>
    </xf>
    <xf numFmtId="0" fontId="4" fillId="11" borderId="16" xfId="0" applyFont="1" applyFill="1" applyBorder="1"/>
    <xf numFmtId="0" fontId="4" fillId="11" borderId="1" xfId="0" applyFont="1" applyFill="1" applyBorder="1"/>
    <xf numFmtId="14" fontId="4" fillId="11" borderId="1" xfId="0" applyNumberFormat="1" applyFont="1" applyFill="1" applyBorder="1"/>
    <xf numFmtId="2" fontId="4" fillId="11" borderId="1" xfId="0" applyNumberFormat="1" applyFont="1" applyFill="1" applyBorder="1"/>
    <xf numFmtId="10" fontId="4" fillId="12" borderId="1" xfId="0" applyNumberFormat="1" applyFont="1" applyFill="1" applyBorder="1" applyAlignment="1">
      <alignment horizontal="center"/>
    </xf>
    <xf numFmtId="2" fontId="4" fillId="13" borderId="1" xfId="0" applyNumberFormat="1" applyFont="1" applyFill="1" applyBorder="1" applyAlignment="1">
      <alignment horizontal="center"/>
    </xf>
    <xf numFmtId="1" fontId="4" fillId="10" borderId="18" xfId="0" applyNumberFormat="1" applyFont="1" applyFill="1" applyBorder="1"/>
    <xf numFmtId="1" fontId="4" fillId="9" borderId="19" xfId="0" applyNumberFormat="1" applyFont="1" applyFill="1" applyBorder="1"/>
    <xf numFmtId="1" fontId="4" fillId="9" borderId="20" xfId="0" applyNumberFormat="1" applyFont="1" applyFill="1" applyBorder="1"/>
    <xf numFmtId="2" fontId="4" fillId="9" borderId="19" xfId="0" applyNumberFormat="1" applyFont="1" applyFill="1" applyBorder="1"/>
    <xf numFmtId="2" fontId="4" fillId="9" borderId="20" xfId="0" applyNumberFormat="1" applyFont="1" applyFill="1" applyBorder="1"/>
    <xf numFmtId="1" fontId="4" fillId="0" borderId="0" xfId="0" applyNumberFormat="1" applyFont="1"/>
    <xf numFmtId="14" fontId="4" fillId="0" borderId="0" xfId="0" applyNumberFormat="1" applyFont="1"/>
    <xf numFmtId="1" fontId="4" fillId="10" borderId="21" xfId="0" applyNumberFormat="1" applyFont="1" applyFill="1" applyBorder="1"/>
    <xf numFmtId="1" fontId="4" fillId="9" borderId="22" xfId="0" applyNumberFormat="1" applyFont="1" applyFill="1" applyBorder="1"/>
    <xf numFmtId="1" fontId="4" fillId="9" borderId="23" xfId="0" applyNumberFormat="1" applyFont="1" applyFill="1" applyBorder="1"/>
    <xf numFmtId="2" fontId="4" fillId="9" borderId="22" xfId="0" applyNumberFormat="1" applyFont="1" applyFill="1" applyBorder="1"/>
    <xf numFmtId="2" fontId="4" fillId="9" borderId="23" xfId="0" applyNumberFormat="1" applyFont="1" applyFill="1" applyBorder="1"/>
    <xf numFmtId="0" fontId="4" fillId="11" borderId="1" xfId="0" applyFont="1" applyFill="1" applyBorder="1" applyAlignment="1">
      <alignment horizontal="right"/>
    </xf>
    <xf numFmtId="1" fontId="4" fillId="10" borderId="39" xfId="0" applyNumberFormat="1" applyFont="1" applyFill="1" applyBorder="1"/>
    <xf numFmtId="1" fontId="4" fillId="9" borderId="40" xfId="0" applyNumberFormat="1" applyFont="1" applyFill="1" applyBorder="1"/>
    <xf numFmtId="1" fontId="4" fillId="9" borderId="41" xfId="0" applyNumberFormat="1" applyFont="1" applyFill="1" applyBorder="1"/>
    <xf numFmtId="2" fontId="4" fillId="0" borderId="26" xfId="0" applyNumberFormat="1" applyFont="1" applyBorder="1" applyAlignment="1">
      <alignment horizontal="center"/>
    </xf>
    <xf numFmtId="0" fontId="4" fillId="11" borderId="8" xfId="0" applyFont="1" applyFill="1" applyBorder="1"/>
    <xf numFmtId="0" fontId="4" fillId="11" borderId="9" xfId="0" applyFont="1" applyFill="1" applyBorder="1"/>
    <xf numFmtId="14" fontId="4" fillId="11" borderId="9" xfId="0" applyNumberFormat="1" applyFont="1" applyFill="1" applyBorder="1"/>
    <xf numFmtId="2" fontId="4" fillId="11" borderId="9" xfId="0" applyNumberFormat="1" applyFont="1" applyFill="1" applyBorder="1"/>
    <xf numFmtId="10" fontId="4" fillId="12" borderId="9" xfId="0" applyNumberFormat="1" applyFont="1" applyFill="1" applyBorder="1" applyAlignment="1">
      <alignment horizontal="center"/>
    </xf>
    <xf numFmtId="165" fontId="4" fillId="13" borderId="10" xfId="0" applyNumberFormat="1" applyFont="1" applyFill="1" applyBorder="1" applyAlignment="1">
      <alignment horizontal="center"/>
    </xf>
    <xf numFmtId="1" fontId="4" fillId="10" borderId="11" xfId="0" applyNumberFormat="1" applyFont="1" applyFill="1" applyBorder="1"/>
    <xf numFmtId="1" fontId="4" fillId="9" borderId="12" xfId="0" applyNumberFormat="1" applyFont="1" applyFill="1" applyBorder="1"/>
    <xf numFmtId="1" fontId="4" fillId="9" borderId="13" xfId="0" applyNumberFormat="1" applyFont="1" applyFill="1" applyBorder="1"/>
    <xf numFmtId="2" fontId="4" fillId="9" borderId="12" xfId="0" applyNumberFormat="1" applyFont="1" applyFill="1" applyBorder="1"/>
    <xf numFmtId="2" fontId="4" fillId="9" borderId="13" xfId="0" applyNumberFormat="1" applyFont="1" applyFill="1" applyBorder="1"/>
    <xf numFmtId="0" fontId="4" fillId="11" borderId="1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" fontId="4" fillId="11" borderId="1" xfId="0" applyNumberFormat="1" applyFont="1" applyFill="1" applyBorder="1"/>
    <xf numFmtId="43" fontId="4" fillId="0" borderId="0" xfId="0" applyNumberFormat="1" applyFont="1" applyAlignment="1">
      <alignment horizontal="center"/>
    </xf>
    <xf numFmtId="1" fontId="4" fillId="11" borderId="9" xfId="0" applyNumberFormat="1" applyFont="1" applyFill="1" applyBorder="1"/>
    <xf numFmtId="2" fontId="4" fillId="12" borderId="1" xfId="0" applyNumberFormat="1" applyFont="1" applyFill="1" applyBorder="1"/>
    <xf numFmtId="0" fontId="23" fillId="0" borderId="0" xfId="0" applyFont="1" applyAlignment="1">
      <alignment horizontal="left" vertical="center"/>
    </xf>
    <xf numFmtId="2" fontId="4" fillId="12" borderId="9" xfId="0" applyNumberFormat="1" applyFont="1" applyFill="1" applyBorder="1"/>
    <xf numFmtId="0" fontId="23" fillId="0" borderId="0" xfId="0" applyFont="1" applyAlignment="1">
      <alignment horizontal="center" vertical="center"/>
    </xf>
    <xf numFmtId="0" fontId="4" fillId="20" borderId="1" xfId="0" applyFont="1" applyFill="1" applyBorder="1" applyAlignment="1">
      <alignment horizontal="center"/>
    </xf>
    <xf numFmtId="0" fontId="4" fillId="21" borderId="1" xfId="0" applyFont="1" applyFill="1" applyBorder="1" applyAlignment="1">
      <alignment horizontal="center"/>
    </xf>
    <xf numFmtId="0" fontId="4" fillId="22" borderId="1" xfId="0" applyFont="1" applyFill="1" applyBorder="1" applyAlignment="1">
      <alignment horizontal="center"/>
    </xf>
    <xf numFmtId="0" fontId="4" fillId="23" borderId="1" xfId="0" applyFont="1" applyFill="1" applyBorder="1" applyAlignment="1">
      <alignment horizontal="center"/>
    </xf>
    <xf numFmtId="0" fontId="4" fillId="24" borderId="1" xfId="0" applyFont="1" applyFill="1" applyBorder="1" applyAlignment="1">
      <alignment horizontal="center"/>
    </xf>
    <xf numFmtId="0" fontId="9" fillId="10" borderId="11" xfId="0" applyFont="1" applyFill="1" applyBorder="1" applyAlignment="1">
      <alignment horizontal="center"/>
    </xf>
    <xf numFmtId="0" fontId="9" fillId="9" borderId="12" xfId="0" applyFont="1" applyFill="1" applyBorder="1" applyAlignment="1">
      <alignment horizontal="center"/>
    </xf>
    <xf numFmtId="0" fontId="9" fillId="9" borderId="13" xfId="0" applyFont="1" applyFill="1" applyBorder="1" applyAlignment="1">
      <alignment horizontal="center"/>
    </xf>
    <xf numFmtId="14" fontId="24" fillId="11" borderId="1" xfId="0" applyNumberFormat="1" applyFont="1" applyFill="1" applyBorder="1" applyAlignment="1">
      <alignment horizontal="center"/>
    </xf>
    <xf numFmtId="2" fontId="4" fillId="9" borderId="40" xfId="0" applyNumberFormat="1" applyFont="1" applyFill="1" applyBorder="1"/>
    <xf numFmtId="2" fontId="4" fillId="9" borderId="41" xfId="0" applyNumberFormat="1" applyFont="1" applyFill="1" applyBorder="1"/>
    <xf numFmtId="0" fontId="9" fillId="4" borderId="25" xfId="0" applyFont="1" applyFill="1" applyBorder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4" fillId="0" borderId="16" xfId="0" applyFont="1" applyBorder="1" applyAlignment="1">
      <alignment horizontal="center"/>
    </xf>
    <xf numFmtId="0" fontId="4" fillId="11" borderId="38" xfId="0" applyFont="1" applyFill="1" applyBorder="1" applyAlignment="1">
      <alignment horizontal="center"/>
    </xf>
    <xf numFmtId="14" fontId="4" fillId="11" borderId="38" xfId="0" applyNumberFormat="1" applyFont="1" applyFill="1" applyBorder="1" applyAlignment="1">
      <alignment horizontal="center"/>
    </xf>
    <xf numFmtId="2" fontId="4" fillId="11" borderId="38" xfId="0" applyNumberFormat="1" applyFont="1" applyFill="1" applyBorder="1" applyAlignment="1">
      <alignment horizontal="center"/>
    </xf>
    <xf numFmtId="0" fontId="24" fillId="11" borderId="38" xfId="0" applyFont="1" applyFill="1" applyBorder="1" applyAlignment="1">
      <alignment horizontal="center"/>
    </xf>
    <xf numFmtId="0" fontId="24" fillId="11" borderId="17" xfId="0" applyFont="1" applyFill="1" applyBorder="1" applyAlignment="1">
      <alignment horizontal="center"/>
    </xf>
    <xf numFmtId="10" fontId="4" fillId="0" borderId="16" xfId="0" applyNumberFormat="1" applyFont="1" applyBorder="1"/>
    <xf numFmtId="2" fontId="4" fillId="12" borderId="38" xfId="0" applyNumberFormat="1" applyFont="1" applyFill="1" applyBorder="1" applyAlignment="1">
      <alignment horizontal="center"/>
    </xf>
    <xf numFmtId="10" fontId="4" fillId="12" borderId="38" xfId="0" applyNumberFormat="1" applyFont="1" applyFill="1" applyBorder="1" applyAlignment="1">
      <alignment horizontal="center"/>
    </xf>
    <xf numFmtId="2" fontId="4" fillId="12" borderId="17" xfId="0" applyNumberFormat="1" applyFont="1" applyFill="1" applyBorder="1" applyAlignment="1">
      <alignment horizontal="center"/>
    </xf>
    <xf numFmtId="165" fontId="4" fillId="13" borderId="38" xfId="0" applyNumberFormat="1" applyFont="1" applyFill="1" applyBorder="1" applyAlignment="1">
      <alignment horizontal="center"/>
    </xf>
    <xf numFmtId="2" fontId="4" fillId="13" borderId="17" xfId="0" applyNumberFormat="1" applyFont="1" applyFill="1" applyBorder="1" applyAlignment="1">
      <alignment horizontal="center"/>
    </xf>
    <xf numFmtId="0" fontId="9" fillId="4" borderId="24" xfId="0" applyFont="1" applyFill="1" applyBorder="1" applyAlignment="1">
      <alignment horizontal="left"/>
    </xf>
    <xf numFmtId="0" fontId="9" fillId="4" borderId="26" xfId="0" applyFont="1" applyFill="1" applyBorder="1" applyAlignment="1">
      <alignment horizontal="left"/>
    </xf>
    <xf numFmtId="0" fontId="4" fillId="0" borderId="38" xfId="0" applyFont="1" applyBorder="1" applyAlignment="1">
      <alignment horizontal="left"/>
    </xf>
    <xf numFmtId="0" fontId="4" fillId="0" borderId="42" xfId="0" applyFont="1" applyBorder="1" applyAlignment="1">
      <alignment horizontal="center"/>
    </xf>
    <xf numFmtId="0" fontId="4" fillId="0" borderId="43" xfId="0" applyFont="1" applyBorder="1" applyAlignment="1">
      <alignment horizontal="left"/>
    </xf>
    <xf numFmtId="2" fontId="4" fillId="0" borderId="44" xfId="0" applyNumberFormat="1" applyFont="1" applyBorder="1" applyAlignment="1">
      <alignment horizontal="center"/>
    </xf>
    <xf numFmtId="0" fontId="9" fillId="5" borderId="24" xfId="0" applyFont="1" applyFill="1" applyBorder="1" applyAlignment="1">
      <alignment horizontal="left"/>
    </xf>
    <xf numFmtId="0" fontId="9" fillId="5" borderId="25" xfId="0" applyFont="1" applyFill="1" applyBorder="1" applyAlignment="1">
      <alignment horizontal="left"/>
    </xf>
    <xf numFmtId="0" fontId="9" fillId="5" borderId="26" xfId="0" applyFont="1" applyFill="1" applyBorder="1" applyAlignment="1">
      <alignment horizontal="left"/>
    </xf>
    <xf numFmtId="14" fontId="24" fillId="11" borderId="38" xfId="0" applyNumberFormat="1" applyFont="1" applyFill="1" applyBorder="1" applyAlignment="1">
      <alignment horizontal="center"/>
    </xf>
    <xf numFmtId="0" fontId="4" fillId="11" borderId="42" xfId="0" applyFont="1" applyFill="1" applyBorder="1" applyAlignment="1">
      <alignment horizontal="left"/>
    </xf>
    <xf numFmtId="0" fontId="4" fillId="11" borderId="43" xfId="0" applyFont="1" applyFill="1" applyBorder="1" applyAlignment="1">
      <alignment horizontal="center"/>
    </xf>
    <xf numFmtId="2" fontId="4" fillId="11" borderId="43" xfId="0" applyNumberFormat="1" applyFont="1" applyFill="1" applyBorder="1" applyAlignment="1">
      <alignment horizontal="center"/>
    </xf>
    <xf numFmtId="0" fontId="24" fillId="11" borderId="43" xfId="0" applyFont="1" applyFill="1" applyBorder="1" applyAlignment="1">
      <alignment horizontal="center"/>
    </xf>
    <xf numFmtId="0" fontId="24" fillId="11" borderId="44" xfId="0" applyFont="1" applyFill="1" applyBorder="1" applyAlignment="1">
      <alignment horizontal="center"/>
    </xf>
    <xf numFmtId="0" fontId="9" fillId="6" borderId="24" xfId="0" applyFont="1" applyFill="1" applyBorder="1" applyAlignment="1">
      <alignment horizontal="left"/>
    </xf>
    <xf numFmtId="0" fontId="9" fillId="6" borderId="25" xfId="0" applyFont="1" applyFill="1" applyBorder="1" applyAlignment="1">
      <alignment horizontal="left"/>
    </xf>
    <xf numFmtId="10" fontId="4" fillId="0" borderId="38" xfId="0" applyNumberFormat="1" applyFont="1" applyBorder="1"/>
    <xf numFmtId="10" fontId="4" fillId="0" borderId="38" xfId="0" applyNumberFormat="1" applyFont="1" applyBorder="1" applyAlignment="1">
      <alignment horizontal="center"/>
    </xf>
    <xf numFmtId="10" fontId="4" fillId="0" borderId="42" xfId="0" applyNumberFormat="1" applyFont="1" applyBorder="1"/>
    <xf numFmtId="10" fontId="4" fillId="0" borderId="43" xfId="0" applyNumberFormat="1" applyFont="1" applyBorder="1"/>
    <xf numFmtId="10" fontId="4" fillId="0" borderId="43" xfId="0" applyNumberFormat="1" applyFont="1" applyBorder="1" applyAlignment="1">
      <alignment horizontal="center"/>
    </xf>
    <xf numFmtId="10" fontId="4" fillId="0" borderId="44" xfId="0" applyNumberFormat="1" applyFont="1" applyBorder="1" applyAlignment="1">
      <alignment horizontal="center"/>
    </xf>
    <xf numFmtId="0" fontId="9" fillId="7" borderId="24" xfId="0" applyFont="1" applyFill="1" applyBorder="1" applyAlignment="1">
      <alignment horizontal="left"/>
    </xf>
    <xf numFmtId="0" fontId="9" fillId="7" borderId="25" xfId="0" applyFont="1" applyFill="1" applyBorder="1" applyAlignment="1">
      <alignment horizontal="left"/>
    </xf>
    <xf numFmtId="0" fontId="9" fillId="7" borderId="26" xfId="0" applyFont="1" applyFill="1" applyBorder="1" applyAlignment="1">
      <alignment horizontal="left"/>
    </xf>
    <xf numFmtId="2" fontId="4" fillId="12" borderId="42" xfId="0" applyNumberFormat="1" applyFont="1" applyFill="1" applyBorder="1" applyAlignment="1">
      <alignment horizontal="center"/>
    </xf>
    <xf numFmtId="2" fontId="4" fillId="12" borderId="43" xfId="0" applyNumberFormat="1" applyFont="1" applyFill="1" applyBorder="1" applyAlignment="1">
      <alignment horizontal="center"/>
    </xf>
    <xf numFmtId="10" fontId="4" fillId="12" borderId="43" xfId="0" applyNumberFormat="1" applyFont="1" applyFill="1" applyBorder="1" applyAlignment="1">
      <alignment horizontal="center"/>
    </xf>
    <xf numFmtId="2" fontId="4" fillId="12" borderId="44" xfId="0" applyNumberFormat="1" applyFont="1" applyFill="1" applyBorder="1" applyAlignment="1">
      <alignment horizontal="center"/>
    </xf>
    <xf numFmtId="0" fontId="9" fillId="8" borderId="24" xfId="0" applyFont="1" applyFill="1" applyBorder="1" applyAlignment="1">
      <alignment horizontal="left"/>
    </xf>
    <xf numFmtId="0" fontId="9" fillId="8" borderId="25" xfId="0" applyFont="1" applyFill="1" applyBorder="1" applyAlignment="1">
      <alignment horizontal="left"/>
    </xf>
    <xf numFmtId="0" fontId="9" fillId="8" borderId="26" xfId="0" applyFont="1" applyFill="1" applyBorder="1" applyAlignment="1">
      <alignment horizontal="left"/>
    </xf>
    <xf numFmtId="165" fontId="4" fillId="13" borderId="42" xfId="0" applyNumberFormat="1" applyFont="1" applyFill="1" applyBorder="1" applyAlignment="1">
      <alignment horizontal="center"/>
    </xf>
    <xf numFmtId="165" fontId="4" fillId="13" borderId="43" xfId="0" applyNumberFormat="1" applyFont="1" applyFill="1" applyBorder="1" applyAlignment="1">
      <alignment horizontal="center"/>
    </xf>
    <xf numFmtId="2" fontId="4" fillId="13" borderId="44" xfId="0" applyNumberFormat="1" applyFont="1" applyFill="1" applyBorder="1" applyAlignment="1">
      <alignment horizontal="center"/>
    </xf>
    <xf numFmtId="1" fontId="4" fillId="10" borderId="45" xfId="0" applyNumberFormat="1" applyFont="1" applyFill="1" applyBorder="1"/>
    <xf numFmtId="1" fontId="4" fillId="9" borderId="46" xfId="0" applyNumberFormat="1" applyFont="1" applyFill="1" applyBorder="1"/>
    <xf numFmtId="2" fontId="4" fillId="9" borderId="46" xfId="0" applyNumberFormat="1" applyFont="1" applyFill="1" applyBorder="1"/>
    <xf numFmtId="2" fontId="4" fillId="9" borderId="47" xfId="0" applyNumberFormat="1" applyFont="1" applyFill="1" applyBorder="1"/>
    <xf numFmtId="0" fontId="0" fillId="0" borderId="48" xfId="0" applyBorder="1"/>
    <xf numFmtId="2" fontId="4" fillId="16" borderId="49" xfId="0" applyNumberFormat="1" applyFont="1" applyFill="1" applyBorder="1" applyAlignment="1">
      <alignment horizontal="center"/>
    </xf>
    <xf numFmtId="14" fontId="8" fillId="11" borderId="38" xfId="0" applyNumberFormat="1" applyFont="1" applyFill="1" applyBorder="1" applyAlignment="1">
      <alignment horizontal="center"/>
    </xf>
    <xf numFmtId="0" fontId="27" fillId="6" borderId="25" xfId="0" applyFont="1" applyFill="1" applyBorder="1" applyAlignment="1">
      <alignment horizontal="left"/>
    </xf>
    <xf numFmtId="0" fontId="27" fillId="6" borderId="26" xfId="0" applyFont="1" applyFill="1" applyBorder="1" applyAlignment="1">
      <alignment horizontal="left"/>
    </xf>
    <xf numFmtId="14" fontId="8" fillId="11" borderId="43" xfId="0" applyNumberFormat="1" applyFont="1" applyFill="1" applyBorder="1" applyAlignment="1">
      <alignment horizontal="center"/>
    </xf>
    <xf numFmtId="0" fontId="4" fillId="11" borderId="42" xfId="0" applyFont="1" applyFill="1" applyBorder="1"/>
    <xf numFmtId="14" fontId="4" fillId="11" borderId="43" xfId="0" applyNumberFormat="1" applyFont="1" applyFill="1" applyBorder="1" applyAlignment="1">
      <alignment horizontal="center"/>
    </xf>
    <xf numFmtId="1" fontId="4" fillId="11" borderId="44" xfId="0" applyNumberFormat="1" applyFont="1" applyFill="1" applyBorder="1" applyAlignment="1">
      <alignment horizontal="center"/>
    </xf>
    <xf numFmtId="165" fontId="4" fillId="13" borderId="44" xfId="0" applyNumberFormat="1" applyFont="1" applyFill="1" applyBorder="1" applyAlignment="1">
      <alignment horizontal="center"/>
    </xf>
    <xf numFmtId="1" fontId="4" fillId="9" borderId="47" xfId="0" applyNumberFormat="1" applyFont="1" applyFill="1" applyBorder="1"/>
    <xf numFmtId="2" fontId="4" fillId="12" borderId="35" xfId="0" applyNumberFormat="1" applyFont="1" applyFill="1" applyBorder="1" applyAlignment="1">
      <alignment horizontal="center"/>
    </xf>
    <xf numFmtId="10" fontId="4" fillId="12" borderId="35" xfId="0" applyNumberFormat="1" applyFont="1" applyFill="1" applyBorder="1" applyAlignment="1">
      <alignment horizontal="center"/>
    </xf>
    <xf numFmtId="10" fontId="4" fillId="0" borderId="35" xfId="0" applyNumberFormat="1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0" fillId="0" borderId="0" xfId="0"/>
    <xf numFmtId="0" fontId="4" fillId="0" borderId="0" xfId="0" applyFont="1" applyAlignment="1">
      <alignment wrapText="1"/>
    </xf>
    <xf numFmtId="0" fontId="7" fillId="0" borderId="0" xfId="0" applyFont="1" applyAlignment="1">
      <alignment horizontal="left" vertical="top" wrapText="1"/>
    </xf>
    <xf numFmtId="0" fontId="9" fillId="9" borderId="5" xfId="0" applyFont="1" applyFill="1" applyBorder="1" applyAlignment="1">
      <alignment horizontal="center"/>
    </xf>
    <xf numFmtId="0" fontId="8" fillId="0" borderId="6" xfId="0" applyFont="1" applyBorder="1"/>
    <xf numFmtId="0" fontId="8" fillId="0" borderId="7" xfId="0" applyFont="1" applyBorder="1"/>
    <xf numFmtId="0" fontId="4" fillId="4" borderId="2" xfId="0" applyFont="1" applyFill="1" applyBorder="1" applyAlignment="1">
      <alignment horizontal="center"/>
    </xf>
    <xf numFmtId="0" fontId="8" fillId="0" borderId="3" xfId="0" applyFont="1" applyBorder="1"/>
    <xf numFmtId="0" fontId="8" fillId="0" borderId="35" xfId="0" applyFont="1" applyBorder="1"/>
    <xf numFmtId="0" fontId="8" fillId="0" borderId="4" xfId="0" applyFont="1" applyBorder="1"/>
    <xf numFmtId="0" fontId="9" fillId="5" borderId="2" xfId="0" applyFont="1" applyFill="1" applyBorder="1" applyAlignment="1">
      <alignment horizontal="center"/>
    </xf>
    <xf numFmtId="0" fontId="9" fillId="6" borderId="2" xfId="0" applyFont="1" applyFill="1" applyBorder="1" applyAlignment="1">
      <alignment horizontal="center"/>
    </xf>
    <xf numFmtId="0" fontId="9" fillId="7" borderId="2" xfId="0" applyFont="1" applyFill="1" applyBorder="1" applyAlignment="1">
      <alignment horizontal="center"/>
    </xf>
    <xf numFmtId="0" fontId="9" fillId="8" borderId="2" xfId="0" applyFont="1" applyFill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20" fillId="19" borderId="36" xfId="0" applyFont="1" applyFill="1" applyBorder="1" applyAlignment="1">
      <alignment horizontal="left" vertical="center"/>
    </xf>
    <xf numFmtId="0" fontId="8" fillId="0" borderId="37" xfId="0" applyFont="1" applyBorder="1"/>
    <xf numFmtId="0" fontId="8" fillId="0" borderId="38" xfId="0" applyFont="1" applyBorder="1"/>
    <xf numFmtId="49" fontId="21" fillId="19" borderId="36" xfId="0" quotePrefix="1" applyNumberFormat="1" applyFont="1" applyFill="1" applyBorder="1" applyAlignment="1">
      <alignment horizontal="center" vertical="center"/>
    </xf>
    <xf numFmtId="0" fontId="26" fillId="0" borderId="3" xfId="0" applyFont="1" applyBorder="1"/>
    <xf numFmtId="0" fontId="26" fillId="0" borderId="4" xfId="0" applyFont="1" applyBorder="1"/>
    <xf numFmtId="0" fontId="9" fillId="4" borderId="2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31" borderId="38" xfId="0" applyFill="1" applyBorder="1" applyAlignment="1">
      <alignment horizontal="center"/>
    </xf>
    <xf numFmtId="0" fontId="0" fillId="32" borderId="38" xfId="0" applyFill="1" applyBorder="1" applyAlignment="1">
      <alignment horizontal="center"/>
    </xf>
    <xf numFmtId="0" fontId="0" fillId="25" borderId="38" xfId="0" applyFill="1" applyBorder="1" applyAlignment="1">
      <alignment horizontal="center"/>
    </xf>
    <xf numFmtId="0" fontId="0" fillId="26" borderId="38" xfId="0" applyFill="1" applyBorder="1" applyAlignment="1">
      <alignment horizontal="center"/>
    </xf>
    <xf numFmtId="0" fontId="0" fillId="27" borderId="38" xfId="0" applyFill="1" applyBorder="1" applyAlignment="1">
      <alignment horizontal="center"/>
    </xf>
    <xf numFmtId="0" fontId="0" fillId="28" borderId="38" xfId="0" applyFill="1" applyBorder="1" applyAlignment="1">
      <alignment horizontal="center"/>
    </xf>
    <xf numFmtId="0" fontId="0" fillId="29" borderId="38" xfId="0" applyFill="1" applyBorder="1" applyAlignment="1">
      <alignment horizontal="center"/>
    </xf>
    <xf numFmtId="0" fontId="0" fillId="30" borderId="38" xfId="0" applyFill="1" applyBorder="1" applyAlignment="1">
      <alignment horizontal="center"/>
    </xf>
  </cellXfs>
  <cellStyles count="2">
    <cellStyle name="Normal" xfId="0" builtinId="0"/>
    <cellStyle name="Percent" xfId="1" builtinId="5"/>
  </cellStyles>
  <dxfs count="243"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F6161"/>
          <bgColor rgb="FFFF6161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4B083"/>
          <bgColor rgb="FFF4B083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FD965"/>
          <bgColor rgb="FFFFD965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A8D08D"/>
          <bgColor rgb="FFA8D08D"/>
        </patternFill>
      </fill>
    </dxf>
    <dxf>
      <fill>
        <patternFill patternType="solid">
          <fgColor theme="9"/>
          <bgColor theme="9"/>
        </patternFill>
      </fill>
    </dxf>
    <dxf>
      <fill>
        <patternFill patternType="solid">
          <fgColor rgb="FFFAFFBD"/>
          <bgColor rgb="FFFAFFBD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theme="0"/>
          <bgColor theme="0"/>
        </patternFill>
      </fill>
    </dxf>
    <dxf>
      <fill>
        <patternFill patternType="solid">
          <fgColor rgb="FFD7F397"/>
          <bgColor rgb="FFD7F397"/>
        </patternFill>
      </fill>
    </dxf>
    <dxf>
      <fill>
        <patternFill patternType="solid">
          <fgColor rgb="FFFFC7CE"/>
          <bgColor rgb="FFFFC7CE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AEABAB"/>
          <bgColor rgb="FFAEABAB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FFCCCC"/>
          <bgColor rgb="FFFFCCCC"/>
        </patternFill>
      </fill>
    </dxf>
    <dxf>
      <fill>
        <patternFill patternType="solid">
          <fgColor rgb="FFF7CAAC"/>
          <bgColor rgb="FFF7CAAC"/>
        </patternFill>
      </fill>
    </dxf>
    <dxf>
      <fill>
        <patternFill patternType="solid">
          <fgColor rgb="FFFFE598"/>
          <bgColor rgb="FFFFE598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rgb="FFCA75FF"/>
          <bgColor rgb="FFCA75FF"/>
        </patternFill>
      </fill>
    </dxf>
    <dxf>
      <fill>
        <patternFill patternType="solid">
          <fgColor rgb="FFF7CAAC"/>
          <bgColor rgb="FFF7CAAC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colors>
    <mruColors>
      <color rgb="FFFFCCCC"/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Relationship Id="rId27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400050</xdr:colOff>
      <xdr:row>1</xdr:row>
      <xdr:rowOff>76200</xdr:rowOff>
    </xdr:from>
    <xdr:ext cx="962025" cy="628650"/>
    <xdr:pic>
      <xdr:nvPicPr>
        <xdr:cNvPr id="2" name="image10.png" descr="Ohio State Logo and symbol, meaning, history, PNG, brand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800100" cy="390525"/>
    <xdr:pic>
      <xdr:nvPicPr>
        <xdr:cNvPr id="3" name="image12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9</xdr:row>
      <xdr:rowOff>47625</xdr:rowOff>
    </xdr:from>
    <xdr:ext cx="428625" cy="638175"/>
    <xdr:pic>
      <xdr:nvPicPr>
        <xdr:cNvPr id="4" name="image13.png" descr="Southern California Trojans Alternate Logo - NCAA Division I (s-t) (NCAA  s-t) - Chris Creamer's Sports Logos Page - SportsLogos.Ne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114300</xdr:colOff>
      <xdr:row>13</xdr:row>
      <xdr:rowOff>76200</xdr:rowOff>
    </xdr:from>
    <xdr:ext cx="628650" cy="628650"/>
    <xdr:pic>
      <xdr:nvPicPr>
        <xdr:cNvPr id="5" name="image3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9</xdr:row>
      <xdr:rowOff>76200</xdr:rowOff>
    </xdr:from>
    <xdr:ext cx="628650" cy="628650"/>
    <xdr:pic>
      <xdr:nvPicPr>
        <xdr:cNvPr id="6" name="image11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17</xdr:row>
      <xdr:rowOff>47625</xdr:rowOff>
    </xdr:from>
    <xdr:ext cx="1038225" cy="676275"/>
    <xdr:pic>
      <xdr:nvPicPr>
        <xdr:cNvPr id="7" name="image6.png" descr="Louisiana State University, PNG, Symbol, History, Meani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38100</xdr:colOff>
      <xdr:row>21</xdr:row>
      <xdr:rowOff>85725</xdr:rowOff>
    </xdr:from>
    <xdr:ext cx="752475" cy="590550"/>
    <xdr:pic>
      <xdr:nvPicPr>
        <xdr:cNvPr id="8" name="image7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</xdr:colOff>
      <xdr:row>25</xdr:row>
      <xdr:rowOff>38100</xdr:rowOff>
    </xdr:from>
    <xdr:ext cx="752475" cy="685800"/>
    <xdr:pic>
      <xdr:nvPicPr>
        <xdr:cNvPr id="9" name="image5.png" descr="Boston College Eagles BC logo transparent PNG - StickPNG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</xdr:colOff>
      <xdr:row>5</xdr:row>
      <xdr:rowOff>57150</xdr:rowOff>
    </xdr:from>
    <xdr:ext cx="742950" cy="619125"/>
    <xdr:pic>
      <xdr:nvPicPr>
        <xdr:cNvPr id="10" name="image8.png" descr="SMU MUSTANGS Logo PNG Vector (EPS) Free Download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123825</xdr:colOff>
      <xdr:row>1</xdr:row>
      <xdr:rowOff>19050</xdr:rowOff>
    </xdr:from>
    <xdr:ext cx="523875" cy="676275"/>
    <xdr:pic>
      <xdr:nvPicPr>
        <xdr:cNvPr id="11" name="image4.pn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533400</xdr:colOff>
      <xdr:row>13</xdr:row>
      <xdr:rowOff>57150</xdr:rowOff>
    </xdr:from>
    <xdr:ext cx="695325" cy="628650"/>
    <xdr:pic>
      <xdr:nvPicPr>
        <xdr:cNvPr id="12" name="image2.png" descr="Penn State Logo and symbol, meaning, history, PNG, brand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209550</xdr:colOff>
      <xdr:row>17</xdr:row>
      <xdr:rowOff>47625</xdr:rowOff>
    </xdr:from>
    <xdr:ext cx="428625" cy="666750"/>
    <xdr:pic>
      <xdr:nvPicPr>
        <xdr:cNvPr id="13" name="image9.png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21</xdr:row>
      <xdr:rowOff>95250</xdr:rowOff>
    </xdr:from>
    <xdr:ext cx="809625" cy="561975"/>
    <xdr:pic>
      <xdr:nvPicPr>
        <xdr:cNvPr id="14" name="image1.png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FF_RTDB/status/1514308345917677568?s=20&amp;t=PrnK9SccW7EQ7zZfXVL9ig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"/>
  <sheetViews>
    <sheetView workbookViewId="0"/>
  </sheetViews>
  <sheetFormatPr baseColWidth="10" defaultColWidth="14.5" defaultRowHeight="15" customHeight="1" x14ac:dyDescent="0.2"/>
  <cols>
    <col min="1" max="1" width="17.1640625" customWidth="1"/>
    <col min="2" max="26" width="11.5" customWidth="1"/>
  </cols>
  <sheetData>
    <row r="1" spans="1:9" x14ac:dyDescent="0.2">
      <c r="A1" s="1" t="s">
        <v>0</v>
      </c>
      <c r="B1" s="2" t="s">
        <v>1</v>
      </c>
    </row>
    <row r="2" spans="1:9" ht="31.5" customHeight="1" x14ac:dyDescent="0.2">
      <c r="A2" s="3" t="s">
        <v>2</v>
      </c>
      <c r="B2" s="256" t="s">
        <v>3</v>
      </c>
      <c r="C2" s="257"/>
      <c r="D2" s="257"/>
      <c r="E2" s="257"/>
      <c r="F2" s="257"/>
      <c r="G2" s="257"/>
      <c r="H2" s="257"/>
      <c r="I2" s="257"/>
    </row>
    <row r="3" spans="1:9" x14ac:dyDescent="0.2">
      <c r="A3" s="4" t="s">
        <v>4</v>
      </c>
      <c r="B3" s="258" t="s">
        <v>5</v>
      </c>
      <c r="C3" s="257"/>
      <c r="D3" s="257"/>
      <c r="E3" s="257"/>
      <c r="F3" s="257"/>
      <c r="G3" s="257"/>
      <c r="H3" s="257"/>
      <c r="I3" s="257"/>
    </row>
    <row r="4" spans="1:9" ht="33" customHeight="1" x14ac:dyDescent="0.2">
      <c r="A4" s="4" t="s">
        <v>6</v>
      </c>
      <c r="B4" s="256" t="s">
        <v>7</v>
      </c>
      <c r="C4" s="257"/>
      <c r="D4" s="257"/>
      <c r="E4" s="257"/>
      <c r="F4" s="257"/>
      <c r="G4" s="257"/>
      <c r="H4" s="257"/>
      <c r="I4" s="257"/>
    </row>
    <row r="5" spans="1:9" x14ac:dyDescent="0.2">
      <c r="A5" s="4" t="s">
        <v>8</v>
      </c>
      <c r="B5" s="258" t="s">
        <v>9</v>
      </c>
      <c r="C5" s="257"/>
      <c r="D5" s="257"/>
      <c r="E5" s="257"/>
      <c r="F5" s="257"/>
      <c r="G5" s="257"/>
      <c r="H5" s="257"/>
      <c r="I5" s="257"/>
    </row>
    <row r="6" spans="1:9" x14ac:dyDescent="0.2">
      <c r="A6" s="4" t="s">
        <v>10</v>
      </c>
      <c r="B6" s="258" t="s">
        <v>11</v>
      </c>
      <c r="C6" s="257"/>
      <c r="D6" s="257"/>
      <c r="E6" s="257"/>
      <c r="F6" s="257"/>
      <c r="G6" s="257"/>
      <c r="H6" s="257"/>
      <c r="I6" s="257"/>
    </row>
    <row r="7" spans="1:9" x14ac:dyDescent="0.2">
      <c r="A7" s="4" t="s">
        <v>12</v>
      </c>
      <c r="B7" s="258" t="s">
        <v>13</v>
      </c>
      <c r="C7" s="257"/>
      <c r="D7" s="257"/>
      <c r="E7" s="257"/>
      <c r="F7" s="257"/>
      <c r="G7" s="257"/>
      <c r="H7" s="257"/>
      <c r="I7" s="257"/>
    </row>
    <row r="8" spans="1:9" x14ac:dyDescent="0.2">
      <c r="A8" s="4" t="s">
        <v>14</v>
      </c>
      <c r="B8" s="258" t="s">
        <v>15</v>
      </c>
      <c r="C8" s="257"/>
      <c r="D8" s="257"/>
      <c r="E8" s="257"/>
      <c r="F8" s="257"/>
      <c r="G8" s="257"/>
      <c r="H8" s="257"/>
      <c r="I8" s="257"/>
    </row>
    <row r="9" spans="1:9" ht="105" customHeight="1" x14ac:dyDescent="0.2">
      <c r="A9" s="4" t="s">
        <v>16</v>
      </c>
      <c r="B9" s="256" t="s">
        <v>17</v>
      </c>
      <c r="C9" s="257"/>
      <c r="D9" s="257"/>
      <c r="E9" s="257"/>
      <c r="F9" s="257"/>
      <c r="G9" s="257"/>
      <c r="H9" s="257"/>
      <c r="I9" s="257"/>
    </row>
    <row r="10" spans="1:9" ht="33" customHeight="1" x14ac:dyDescent="0.2">
      <c r="A10" s="4" t="s">
        <v>18</v>
      </c>
      <c r="B10" s="256" t="s">
        <v>19</v>
      </c>
      <c r="C10" s="257"/>
      <c r="D10" s="257"/>
      <c r="E10" s="257"/>
      <c r="F10" s="257"/>
      <c r="G10" s="257"/>
      <c r="H10" s="257"/>
      <c r="I10" s="257"/>
    </row>
    <row r="11" spans="1:9" x14ac:dyDescent="0.2">
      <c r="A11" s="4" t="s">
        <v>20</v>
      </c>
      <c r="B11" s="258" t="s">
        <v>21</v>
      </c>
      <c r="C11" s="257"/>
      <c r="D11" s="257"/>
      <c r="E11" s="257"/>
      <c r="F11" s="257"/>
      <c r="G11" s="257"/>
      <c r="H11" s="257"/>
      <c r="I11" s="257"/>
    </row>
    <row r="12" spans="1:9" x14ac:dyDescent="0.2">
      <c r="A12" s="5" t="s">
        <v>22</v>
      </c>
      <c r="B12" s="258" t="s">
        <v>23</v>
      </c>
      <c r="C12" s="257"/>
      <c r="D12" s="257"/>
      <c r="E12" s="257"/>
      <c r="F12" s="257"/>
      <c r="G12" s="257"/>
      <c r="H12" s="257"/>
      <c r="I12" s="257"/>
    </row>
    <row r="13" spans="1:9" x14ac:dyDescent="0.2">
      <c r="A13" s="4" t="s">
        <v>24</v>
      </c>
      <c r="B13" s="258" t="s">
        <v>25</v>
      </c>
      <c r="C13" s="257"/>
      <c r="D13" s="257"/>
      <c r="E13" s="257"/>
      <c r="F13" s="257"/>
      <c r="G13" s="257"/>
      <c r="H13" s="257"/>
      <c r="I13" s="257"/>
    </row>
    <row r="14" spans="1:9" ht="30.75" customHeight="1" x14ac:dyDescent="0.2">
      <c r="A14" s="4" t="s">
        <v>26</v>
      </c>
      <c r="B14" s="256" t="s">
        <v>27</v>
      </c>
      <c r="C14" s="257"/>
      <c r="D14" s="257"/>
      <c r="E14" s="257"/>
      <c r="F14" s="257"/>
      <c r="G14" s="257"/>
      <c r="H14" s="257"/>
      <c r="I14" s="257"/>
    </row>
    <row r="15" spans="1:9" x14ac:dyDescent="0.2">
      <c r="A15" s="6" t="s">
        <v>28</v>
      </c>
      <c r="B15" s="258" t="s">
        <v>29</v>
      </c>
      <c r="C15" s="257"/>
      <c r="D15" s="257"/>
      <c r="E15" s="257"/>
      <c r="F15" s="257"/>
      <c r="G15" s="257"/>
      <c r="H15" s="257"/>
      <c r="I15" s="257"/>
    </row>
    <row r="16" spans="1:9" x14ac:dyDescent="0.2">
      <c r="A16" s="4" t="s">
        <v>30</v>
      </c>
      <c r="B16" s="258" t="s">
        <v>31</v>
      </c>
      <c r="C16" s="257"/>
      <c r="D16" s="257"/>
      <c r="E16" s="257"/>
      <c r="F16" s="257"/>
      <c r="G16" s="257"/>
      <c r="H16" s="257"/>
      <c r="I16" s="257"/>
    </row>
    <row r="17" spans="1:9" ht="46.5" customHeight="1" x14ac:dyDescent="0.2">
      <c r="A17" s="4" t="s">
        <v>32</v>
      </c>
      <c r="B17" s="259" t="s">
        <v>33</v>
      </c>
      <c r="C17" s="257"/>
      <c r="D17" s="257"/>
      <c r="E17" s="257"/>
      <c r="F17" s="257"/>
      <c r="G17" s="257"/>
      <c r="H17" s="257"/>
      <c r="I17" s="257"/>
    </row>
    <row r="18" spans="1:9" x14ac:dyDescent="0.2">
      <c r="A18" s="4" t="s">
        <v>34</v>
      </c>
      <c r="B18" s="258" t="s">
        <v>35</v>
      </c>
      <c r="C18" s="257"/>
      <c r="D18" s="257"/>
      <c r="E18" s="257"/>
      <c r="F18" s="257"/>
      <c r="G18" s="257"/>
      <c r="H18" s="257"/>
      <c r="I18" s="257"/>
    </row>
    <row r="19" spans="1:9" x14ac:dyDescent="0.2">
      <c r="A19" s="4" t="s">
        <v>36</v>
      </c>
      <c r="B19" s="258" t="s">
        <v>37</v>
      </c>
      <c r="C19" s="257"/>
      <c r="D19" s="257"/>
      <c r="E19" s="257"/>
      <c r="F19" s="257"/>
      <c r="G19" s="257"/>
      <c r="H19" s="257"/>
      <c r="I19" s="257"/>
    </row>
    <row r="20" spans="1:9" x14ac:dyDescent="0.2">
      <c r="A20" s="4" t="s">
        <v>38</v>
      </c>
      <c r="B20" s="258" t="s">
        <v>39</v>
      </c>
      <c r="C20" s="257"/>
      <c r="D20" s="257"/>
      <c r="E20" s="257"/>
      <c r="F20" s="257"/>
      <c r="G20" s="257"/>
      <c r="H20" s="257"/>
      <c r="I20" s="257"/>
    </row>
    <row r="21" spans="1:9" ht="15.75" customHeight="1" x14ac:dyDescent="0.2">
      <c r="A21" s="4" t="s">
        <v>40</v>
      </c>
      <c r="B21" s="258" t="s">
        <v>41</v>
      </c>
      <c r="C21" s="257"/>
      <c r="D21" s="257"/>
      <c r="E21" s="257"/>
      <c r="F21" s="257"/>
      <c r="G21" s="257"/>
      <c r="H21" s="257"/>
      <c r="I21" s="257"/>
    </row>
    <row r="22" spans="1:9" ht="15.75" customHeight="1" x14ac:dyDescent="0.2">
      <c r="A22" s="4" t="s">
        <v>42</v>
      </c>
      <c r="B22" s="258" t="s">
        <v>43</v>
      </c>
      <c r="C22" s="257"/>
      <c r="D22" s="257"/>
      <c r="E22" s="257"/>
      <c r="F22" s="257"/>
      <c r="G22" s="257"/>
      <c r="H22" s="257"/>
      <c r="I22" s="257"/>
    </row>
    <row r="23" spans="1:9" ht="15.75" customHeight="1" x14ac:dyDescent="0.2">
      <c r="A23" s="4" t="s">
        <v>44</v>
      </c>
      <c r="B23" s="258" t="s">
        <v>45</v>
      </c>
      <c r="C23" s="257"/>
      <c r="D23" s="257"/>
      <c r="E23" s="257"/>
      <c r="F23" s="257"/>
      <c r="G23" s="257"/>
      <c r="H23" s="257"/>
      <c r="I23" s="257"/>
    </row>
    <row r="24" spans="1:9" ht="15.75" customHeight="1" x14ac:dyDescent="0.2">
      <c r="A24" s="4" t="s">
        <v>46</v>
      </c>
      <c r="B24" s="258" t="s">
        <v>47</v>
      </c>
      <c r="C24" s="257"/>
      <c r="D24" s="257"/>
      <c r="E24" s="257"/>
      <c r="F24" s="257"/>
      <c r="G24" s="257"/>
      <c r="H24" s="257"/>
      <c r="I24" s="257"/>
    </row>
    <row r="25" spans="1:9" ht="30.75" customHeight="1" x14ac:dyDescent="0.2">
      <c r="A25" s="7">
        <v>2025</v>
      </c>
      <c r="B25" s="256" t="s">
        <v>48</v>
      </c>
      <c r="C25" s="257"/>
      <c r="D25" s="257"/>
      <c r="E25" s="257"/>
      <c r="F25" s="257"/>
      <c r="G25" s="257"/>
      <c r="H25" s="257"/>
      <c r="I25" s="257"/>
    </row>
    <row r="26" spans="1:9" ht="15.75" customHeight="1" x14ac:dyDescent="0.2">
      <c r="A26" s="8"/>
    </row>
    <row r="27" spans="1:9" ht="15.75" customHeight="1" x14ac:dyDescent="0.2">
      <c r="A27" s="9" t="s">
        <v>49</v>
      </c>
    </row>
  </sheetData>
  <mergeCells count="24">
    <mergeCell ref="B24:I24"/>
    <mergeCell ref="B25:I25"/>
    <mergeCell ref="B16:I16"/>
    <mergeCell ref="B17:I17"/>
    <mergeCell ref="B18:I18"/>
    <mergeCell ref="B19:I19"/>
    <mergeCell ref="B20:I20"/>
    <mergeCell ref="B21:I21"/>
    <mergeCell ref="B22:I22"/>
    <mergeCell ref="B12:I12"/>
    <mergeCell ref="B13:I13"/>
    <mergeCell ref="B14:I14"/>
    <mergeCell ref="B15:I15"/>
    <mergeCell ref="B23:I23"/>
    <mergeCell ref="B7:I7"/>
    <mergeCell ref="B8:I8"/>
    <mergeCell ref="B9:I9"/>
    <mergeCell ref="B10:I10"/>
    <mergeCell ref="B11:I11"/>
    <mergeCell ref="B2:I2"/>
    <mergeCell ref="B3:I3"/>
    <mergeCell ref="B4:I4"/>
    <mergeCell ref="B5:I5"/>
    <mergeCell ref="B6:I6"/>
  </mergeCells>
  <conditionalFormatting sqref="A17">
    <cfRule type="expression" dxfId="242" priority="1">
      <formula>$AJ10=TRUE</formula>
    </cfRule>
  </conditionalFormatting>
  <hyperlinks>
    <hyperlink ref="B17" r:id="rId1" xr:uid="{00000000-0004-0000-0000-00000000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8EAADB"/>
  </sheetPr>
  <dimension ref="A1:DF215"/>
  <sheetViews>
    <sheetView tabSelected="1" zoomScale="80" zoomScaleNormal="80" workbookViewId="0">
      <pane xSplit="8" ySplit="2" topLeftCell="I3" activePane="bottomRight" state="frozen"/>
      <selection pane="topRight" activeCell="H1" sqref="H1"/>
      <selection pane="bottomLeft" activeCell="A3" sqref="A3"/>
      <selection pane="bottomRight" activeCell="Q6" sqref="Q6"/>
    </sheetView>
  </sheetViews>
  <sheetFormatPr baseColWidth="10" defaultColWidth="14.5" defaultRowHeight="15" customHeight="1" x14ac:dyDescent="0.2"/>
  <cols>
    <col min="1" max="1" width="8.5" customWidth="1"/>
    <col min="2" max="2" width="11.5" customWidth="1"/>
    <col min="3" max="3" width="8" customWidth="1"/>
    <col min="4" max="4" width="25.6640625" bestFit="1" customWidth="1"/>
    <col min="5" max="5" width="13.1640625" bestFit="1" customWidth="1"/>
    <col min="6" max="6" width="12.1640625" customWidth="1"/>
    <col min="7" max="7" width="10.5" customWidth="1"/>
    <col min="8" max="8" width="10.6640625" customWidth="1"/>
    <col min="9" max="9" width="20.1640625" customWidth="1"/>
    <col min="10" max="10" width="10.83203125" customWidth="1"/>
    <col min="11" max="11" width="11.5" customWidth="1"/>
    <col min="12" max="12" width="7.5" customWidth="1"/>
    <col min="13" max="13" width="8" customWidth="1"/>
    <col min="14" max="14" width="12.6640625" customWidth="1"/>
    <col min="15" max="15" width="10" customWidth="1"/>
    <col min="16" max="17" width="10.5" customWidth="1"/>
    <col min="18" max="18" width="11.33203125" customWidth="1"/>
    <col min="19" max="19" width="8.6640625" customWidth="1"/>
    <col min="20" max="26" width="9.83203125" customWidth="1"/>
    <col min="27" max="27" width="9.33203125" customWidth="1"/>
    <col min="28" max="28" width="8.5" customWidth="1"/>
    <col min="29" max="30" width="9.5" customWidth="1"/>
    <col min="31" max="31" width="9.1640625" customWidth="1"/>
    <col min="32" max="32" width="9.5" customWidth="1"/>
    <col min="33" max="33" width="10.6640625" customWidth="1"/>
    <col min="34" max="34" width="7.83203125" customWidth="1"/>
    <col min="35" max="35" width="10.5" customWidth="1"/>
    <col min="36" max="36" width="9.5" customWidth="1"/>
    <col min="37" max="37" width="8.6640625" customWidth="1"/>
    <col min="38" max="38" width="10.83203125" customWidth="1"/>
    <col min="39" max="39" width="10.33203125" customWidth="1"/>
    <col min="40" max="40" width="9.5" customWidth="1"/>
    <col min="41" max="41" width="10.5" customWidth="1"/>
    <col min="42" max="42" width="10.6640625" customWidth="1"/>
    <col min="43" max="43" width="9.83203125" customWidth="1"/>
    <col min="44" max="44" width="7.6640625" customWidth="1"/>
    <col min="45" max="45" width="9.5" customWidth="1"/>
    <col min="46" max="46" width="10.83203125" customWidth="1"/>
    <col min="47" max="47" width="12.6640625" customWidth="1"/>
    <col min="48" max="48" width="7.83203125" customWidth="1"/>
    <col min="49" max="49" width="8.1640625" customWidth="1"/>
    <col min="50" max="50" width="7.5" customWidth="1"/>
    <col min="51" max="51" width="13" customWidth="1"/>
    <col min="52" max="52" width="9.5" customWidth="1"/>
    <col min="53" max="53" width="10.6640625" customWidth="1"/>
    <col min="54" max="54" width="8.5" customWidth="1"/>
    <col min="55" max="55" width="9.5" customWidth="1"/>
    <col min="56" max="56" width="9.1640625" customWidth="1"/>
    <col min="57" max="57" width="8.5" customWidth="1"/>
    <col min="58" max="58" width="10.5" customWidth="1"/>
    <col min="59" max="59" width="10.83203125" customWidth="1"/>
    <col min="60" max="60" width="12.6640625" customWidth="1"/>
    <col min="61" max="61" width="7.83203125" customWidth="1"/>
    <col min="62" max="62" width="8.1640625" customWidth="1"/>
    <col min="63" max="63" width="7.5" customWidth="1"/>
    <col min="64" max="64" width="13" customWidth="1"/>
    <col min="65" max="65" width="9.5" customWidth="1"/>
    <col min="66" max="66" width="10.6640625" customWidth="1"/>
    <col min="67" max="67" width="8.5" customWidth="1"/>
    <col min="68" max="68" width="9.5" customWidth="1"/>
    <col min="69" max="69" width="9.1640625" customWidth="1"/>
    <col min="70" max="70" width="8.5" customWidth="1"/>
    <col min="71" max="71" width="10.5" customWidth="1"/>
    <col min="72" max="72" width="10.83203125" customWidth="1"/>
    <col min="73" max="73" width="12.6640625" customWidth="1"/>
    <col min="74" max="74" width="7.83203125" customWidth="1"/>
    <col min="75" max="75" width="8.1640625" customWidth="1"/>
    <col min="76" max="76" width="7.5" customWidth="1"/>
    <col min="77" max="77" width="13" customWidth="1"/>
    <col min="78" max="78" width="9.5" customWidth="1"/>
    <col min="79" max="79" width="10.6640625" customWidth="1"/>
    <col min="80" max="80" width="8.5" customWidth="1"/>
    <col min="81" max="81" width="9.5" customWidth="1"/>
    <col min="82" max="82" width="9.1640625" customWidth="1"/>
    <col min="83" max="83" width="8.5" customWidth="1"/>
    <col min="84" max="84" width="10.5" customWidth="1"/>
    <col min="85" max="85" width="10.83203125" customWidth="1"/>
    <col min="86" max="86" width="12.6640625" customWidth="1"/>
    <col min="87" max="87" width="7.83203125" customWidth="1"/>
    <col min="88" max="88" width="8.1640625" customWidth="1"/>
    <col min="89" max="89" width="7.5" customWidth="1"/>
    <col min="90" max="90" width="13" customWidth="1"/>
    <col min="91" max="91" width="9.5" customWidth="1"/>
    <col min="92" max="92" width="10.6640625" customWidth="1"/>
    <col min="93" max="93" width="8.5" customWidth="1"/>
    <col min="94" max="94" width="9.5" customWidth="1"/>
    <col min="95" max="95" width="9.1640625" customWidth="1"/>
    <col min="96" max="96" width="8.5" customWidth="1"/>
    <col min="97" max="97" width="10.5" customWidth="1"/>
    <col min="98" max="98" width="10.83203125" customWidth="1"/>
    <col min="99" max="99" width="12.6640625" customWidth="1"/>
    <col min="100" max="100" width="7.83203125" customWidth="1"/>
    <col min="101" max="101" width="8.1640625" customWidth="1"/>
    <col min="102" max="102" width="7.5" customWidth="1"/>
    <col min="103" max="103" width="13" customWidth="1"/>
    <col min="104" max="104" width="9.5" customWidth="1"/>
    <col min="105" max="105" width="10.6640625" customWidth="1"/>
    <col min="106" max="106" width="8.5" customWidth="1"/>
    <col min="107" max="107" width="9.5" customWidth="1"/>
    <col min="108" max="108" width="9.1640625" customWidth="1"/>
    <col min="109" max="109" width="8.5" customWidth="1"/>
    <col min="110" max="110" width="10.5" customWidth="1"/>
  </cols>
  <sheetData>
    <row r="1" spans="1:110" x14ac:dyDescent="0.2">
      <c r="A1" s="263"/>
      <c r="B1" s="264"/>
      <c r="C1" s="264"/>
      <c r="D1" s="264"/>
      <c r="E1" s="265"/>
      <c r="F1" s="264"/>
      <c r="G1" s="264"/>
      <c r="H1" s="266"/>
      <c r="I1" s="267" t="s">
        <v>50</v>
      </c>
      <c r="J1" s="264"/>
      <c r="K1" s="264"/>
      <c r="L1" s="264"/>
      <c r="M1" s="264"/>
      <c r="N1" s="264"/>
      <c r="O1" s="264"/>
      <c r="P1" s="264"/>
      <c r="Q1" s="265"/>
      <c r="R1" s="264"/>
      <c r="S1" s="266"/>
      <c r="T1" s="268" t="s">
        <v>51</v>
      </c>
      <c r="U1" s="264"/>
      <c r="V1" s="264"/>
      <c r="W1" s="264"/>
      <c r="X1" s="264"/>
      <c r="Y1" s="264"/>
      <c r="Z1" s="266"/>
      <c r="AA1" s="269" t="s">
        <v>52</v>
      </c>
      <c r="AB1" s="264"/>
      <c r="AC1" s="264"/>
      <c r="AD1" s="264"/>
      <c r="AE1" s="264"/>
      <c r="AF1" s="264"/>
      <c r="AG1" s="264"/>
      <c r="AH1" s="264"/>
      <c r="AI1" s="264"/>
      <c r="AJ1" s="264"/>
      <c r="AK1" s="266"/>
      <c r="AL1" s="270" t="s">
        <v>53</v>
      </c>
      <c r="AM1" s="264"/>
      <c r="AN1" s="264"/>
      <c r="AO1" s="264"/>
      <c r="AP1" s="264"/>
      <c r="AQ1" s="264"/>
      <c r="AR1" s="264"/>
      <c r="AS1" s="266"/>
      <c r="AT1" s="260" t="s">
        <v>54</v>
      </c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1"/>
      <c r="BF1" s="262"/>
      <c r="BG1" s="260" t="s">
        <v>55</v>
      </c>
      <c r="BH1" s="261"/>
      <c r="BI1" s="261"/>
      <c r="BJ1" s="261"/>
      <c r="BK1" s="261"/>
      <c r="BL1" s="261"/>
      <c r="BM1" s="261"/>
      <c r="BN1" s="261"/>
      <c r="BO1" s="261"/>
      <c r="BP1" s="261"/>
      <c r="BQ1" s="261"/>
      <c r="BR1" s="261"/>
      <c r="BS1" s="262"/>
      <c r="BT1" s="260" t="s">
        <v>56</v>
      </c>
      <c r="BU1" s="261"/>
      <c r="BV1" s="261"/>
      <c r="BW1" s="261"/>
      <c r="BX1" s="261"/>
      <c r="BY1" s="261"/>
      <c r="BZ1" s="261"/>
      <c r="CA1" s="261"/>
      <c r="CB1" s="261"/>
      <c r="CC1" s="261"/>
      <c r="CD1" s="261"/>
      <c r="CE1" s="261"/>
      <c r="CF1" s="262"/>
      <c r="CG1" s="260" t="s">
        <v>57</v>
      </c>
      <c r="CH1" s="261"/>
      <c r="CI1" s="261"/>
      <c r="CJ1" s="261"/>
      <c r="CK1" s="261"/>
      <c r="CL1" s="261"/>
      <c r="CM1" s="261"/>
      <c r="CN1" s="261"/>
      <c r="CO1" s="261"/>
      <c r="CP1" s="261"/>
      <c r="CQ1" s="261"/>
      <c r="CR1" s="261"/>
      <c r="CS1" s="262"/>
      <c r="CT1" s="260" t="s">
        <v>58</v>
      </c>
      <c r="CU1" s="261"/>
      <c r="CV1" s="261"/>
      <c r="CW1" s="261"/>
      <c r="CX1" s="261"/>
      <c r="CY1" s="261"/>
      <c r="CZ1" s="261"/>
      <c r="DA1" s="261"/>
      <c r="DB1" s="261"/>
      <c r="DC1" s="261"/>
      <c r="DD1" s="261"/>
      <c r="DE1" s="261"/>
      <c r="DF1" s="262"/>
    </row>
    <row r="2" spans="1:110" ht="16" thickBot="1" x14ac:dyDescent="0.25">
      <c r="A2" s="10" t="s">
        <v>59</v>
      </c>
      <c r="B2" s="11" t="s">
        <v>60</v>
      </c>
      <c r="C2" s="11" t="s">
        <v>61</v>
      </c>
      <c r="D2" s="11" t="s">
        <v>62</v>
      </c>
      <c r="E2" s="187" t="s">
        <v>488</v>
      </c>
      <c r="F2" s="11" t="s">
        <v>2</v>
      </c>
      <c r="G2" s="11" t="s">
        <v>63</v>
      </c>
      <c r="H2" s="12" t="s">
        <v>64</v>
      </c>
      <c r="I2" s="13" t="s">
        <v>65</v>
      </c>
      <c r="J2" s="14" t="s">
        <v>24</v>
      </c>
      <c r="K2" s="15" t="s">
        <v>28</v>
      </c>
      <c r="L2" s="14" t="s">
        <v>30</v>
      </c>
      <c r="M2" s="14" t="s">
        <v>61</v>
      </c>
      <c r="N2" s="14" t="s">
        <v>34</v>
      </c>
      <c r="O2" s="14" t="s">
        <v>66</v>
      </c>
      <c r="P2" s="14" t="s">
        <v>67</v>
      </c>
      <c r="Q2" s="209" t="s">
        <v>541</v>
      </c>
      <c r="R2" s="14" t="s">
        <v>68</v>
      </c>
      <c r="S2" s="16" t="s">
        <v>69</v>
      </c>
      <c r="T2" s="17" t="s">
        <v>36</v>
      </c>
      <c r="U2" s="18" t="s">
        <v>38</v>
      </c>
      <c r="V2" s="18" t="s">
        <v>40</v>
      </c>
      <c r="W2" s="18" t="s">
        <v>42</v>
      </c>
      <c r="X2" s="18" t="s">
        <v>44</v>
      </c>
      <c r="Y2" s="18" t="s">
        <v>18</v>
      </c>
      <c r="Z2" s="19" t="s">
        <v>20</v>
      </c>
      <c r="AA2" s="20" t="s">
        <v>70</v>
      </c>
      <c r="AB2" s="21" t="s">
        <v>8</v>
      </c>
      <c r="AC2" s="21" t="s">
        <v>71</v>
      </c>
      <c r="AD2" s="21" t="s">
        <v>10</v>
      </c>
      <c r="AE2" s="21" t="s">
        <v>72</v>
      </c>
      <c r="AF2" s="21" t="s">
        <v>73</v>
      </c>
      <c r="AG2" s="21" t="s">
        <v>74</v>
      </c>
      <c r="AH2" s="21" t="s">
        <v>75</v>
      </c>
      <c r="AI2" s="21" t="s">
        <v>76</v>
      </c>
      <c r="AJ2" s="21" t="s">
        <v>77</v>
      </c>
      <c r="AK2" s="22" t="s">
        <v>14</v>
      </c>
      <c r="AL2" s="23" t="s">
        <v>78</v>
      </c>
      <c r="AM2" s="24" t="s">
        <v>79</v>
      </c>
      <c r="AN2" s="24" t="s">
        <v>80</v>
      </c>
      <c r="AO2" s="24" t="s">
        <v>81</v>
      </c>
      <c r="AP2" s="24" t="s">
        <v>82</v>
      </c>
      <c r="AQ2" s="24" t="s">
        <v>83</v>
      </c>
      <c r="AR2" s="24" t="s">
        <v>26</v>
      </c>
      <c r="AS2" s="25" t="s">
        <v>16</v>
      </c>
      <c r="AT2" s="26" t="s">
        <v>84</v>
      </c>
      <c r="AU2" s="27" t="s">
        <v>85</v>
      </c>
      <c r="AV2" s="27" t="s">
        <v>86</v>
      </c>
      <c r="AW2" s="27" t="s">
        <v>87</v>
      </c>
      <c r="AX2" s="27" t="s">
        <v>88</v>
      </c>
      <c r="AY2" s="27" t="s">
        <v>89</v>
      </c>
      <c r="AZ2" s="27" t="s">
        <v>73</v>
      </c>
      <c r="BA2" s="27" t="s">
        <v>74</v>
      </c>
      <c r="BB2" s="27" t="s">
        <v>8</v>
      </c>
      <c r="BC2" s="27" t="s">
        <v>10</v>
      </c>
      <c r="BD2" s="27" t="s">
        <v>72</v>
      </c>
      <c r="BE2" s="27" t="s">
        <v>90</v>
      </c>
      <c r="BF2" s="28" t="s">
        <v>76</v>
      </c>
      <c r="BG2" s="26" t="s">
        <v>84</v>
      </c>
      <c r="BH2" s="27" t="s">
        <v>85</v>
      </c>
      <c r="BI2" s="27" t="s">
        <v>86</v>
      </c>
      <c r="BJ2" s="27" t="s">
        <v>87</v>
      </c>
      <c r="BK2" s="27" t="s">
        <v>88</v>
      </c>
      <c r="BL2" s="27" t="s">
        <v>89</v>
      </c>
      <c r="BM2" s="27" t="s">
        <v>73</v>
      </c>
      <c r="BN2" s="27" t="s">
        <v>74</v>
      </c>
      <c r="BO2" s="27" t="s">
        <v>8</v>
      </c>
      <c r="BP2" s="27" t="s">
        <v>10</v>
      </c>
      <c r="BQ2" s="27" t="s">
        <v>72</v>
      </c>
      <c r="BR2" s="27" t="s">
        <v>90</v>
      </c>
      <c r="BS2" s="28" t="s">
        <v>76</v>
      </c>
      <c r="BT2" s="26" t="s">
        <v>84</v>
      </c>
      <c r="BU2" s="27" t="s">
        <v>85</v>
      </c>
      <c r="BV2" s="27" t="s">
        <v>86</v>
      </c>
      <c r="BW2" s="27" t="s">
        <v>87</v>
      </c>
      <c r="BX2" s="27" t="s">
        <v>88</v>
      </c>
      <c r="BY2" s="27" t="s">
        <v>89</v>
      </c>
      <c r="BZ2" s="27" t="s">
        <v>73</v>
      </c>
      <c r="CA2" s="27" t="s">
        <v>74</v>
      </c>
      <c r="CB2" s="27" t="s">
        <v>8</v>
      </c>
      <c r="CC2" s="27" t="s">
        <v>10</v>
      </c>
      <c r="CD2" s="27" t="s">
        <v>72</v>
      </c>
      <c r="CE2" s="27" t="s">
        <v>90</v>
      </c>
      <c r="CF2" s="28" t="s">
        <v>76</v>
      </c>
      <c r="CG2" s="26" t="s">
        <v>84</v>
      </c>
      <c r="CH2" s="27" t="s">
        <v>85</v>
      </c>
      <c r="CI2" s="27" t="s">
        <v>86</v>
      </c>
      <c r="CJ2" s="27" t="s">
        <v>87</v>
      </c>
      <c r="CK2" s="27" t="s">
        <v>88</v>
      </c>
      <c r="CL2" s="27" t="s">
        <v>89</v>
      </c>
      <c r="CM2" s="27" t="s">
        <v>73</v>
      </c>
      <c r="CN2" s="27" t="s">
        <v>74</v>
      </c>
      <c r="CO2" s="27" t="s">
        <v>8</v>
      </c>
      <c r="CP2" s="27" t="s">
        <v>10</v>
      </c>
      <c r="CQ2" s="27" t="s">
        <v>72</v>
      </c>
      <c r="CR2" s="27" t="s">
        <v>90</v>
      </c>
      <c r="CS2" s="28" t="s">
        <v>76</v>
      </c>
      <c r="CT2" s="26" t="s">
        <v>84</v>
      </c>
      <c r="CU2" s="27" t="s">
        <v>85</v>
      </c>
      <c r="CV2" s="27" t="s">
        <v>86</v>
      </c>
      <c r="CW2" s="27" t="s">
        <v>87</v>
      </c>
      <c r="CX2" s="27" t="s">
        <v>88</v>
      </c>
      <c r="CY2" s="27" t="s">
        <v>89</v>
      </c>
      <c r="CZ2" s="27" t="s">
        <v>73</v>
      </c>
      <c r="DA2" s="27" t="s">
        <v>74</v>
      </c>
      <c r="DB2" s="27" t="s">
        <v>8</v>
      </c>
      <c r="DC2" s="27" t="s">
        <v>10</v>
      </c>
      <c r="DD2" s="27" t="s">
        <v>72</v>
      </c>
      <c r="DE2" s="27" t="s">
        <v>90</v>
      </c>
      <c r="DF2" s="28" t="s">
        <v>76</v>
      </c>
    </row>
    <row r="3" spans="1:110" x14ac:dyDescent="0.2">
      <c r="A3" s="29">
        <f t="shared" ref="A3:A66" si="0">_xlfn.RANK.EQ(F3,F$3:F$215)</f>
        <v>1</v>
      </c>
      <c r="B3" s="30">
        <f>'2024'!A3</f>
        <v>1</v>
      </c>
      <c r="C3" s="30">
        <v>2024</v>
      </c>
      <c r="D3" s="31" t="str">
        <f>'2024'!B3</f>
        <v>Brock Bowers</v>
      </c>
      <c r="E3" s="204" t="str" cm="1">
        <f t="array" ref="E3">_xlfn.IFS(F3&gt;=15,"Cornerstone",AND(F3&gt;=14,F3&lt;15),"Elite",AND(F3&gt;=11,F3&lt;14),"Elite Upside",AND(F3&gt;=9,F3&lt;11),"Upside",AND(F3&gt;=8,F3&lt;9),"Upside Lite",AND(F3&gt;=6,F3&lt;8),"Outlier",AND(F3&gt;=5,F3&lt;6),"Outlier Lite",F3&lt;5,"Purgatory")</f>
        <v>Cornerstone</v>
      </c>
      <c r="F3" s="32">
        <f>'2024'!C3</f>
        <v>15.12142857142857</v>
      </c>
      <c r="G3" s="32">
        <f t="shared" ref="G3:G66" si="1">_xlfn.PERCENTRANK.EXC($F$3:$F$215,F3)*100</f>
        <v>99.5</v>
      </c>
      <c r="H3" s="33">
        <f t="shared" ref="H3:H66" si="2">STANDARDIZE(F3,(AVERAGE($F$3:$F$144)),(_xlfn.STDEV.P($F$3:$F$144)))</f>
        <v>2.7687795733058658</v>
      </c>
      <c r="I3" s="34" t="str">
        <f>'2024'!D3</f>
        <v>Georgia</v>
      </c>
      <c r="J3" s="35">
        <f>'2024'!E3</f>
        <v>1</v>
      </c>
      <c r="K3" s="36">
        <f>'2024'!F3</f>
        <v>37603</v>
      </c>
      <c r="L3" s="37">
        <f>'2024'!G3</f>
        <v>22.805479452054794</v>
      </c>
      <c r="M3" s="37" t="str">
        <f>'2024'!H3</f>
        <v>JR</v>
      </c>
      <c r="N3" s="37">
        <f>'2024'!I3</f>
        <v>21.386301369863013</v>
      </c>
      <c r="O3" s="38">
        <f>'2024'!J3</f>
        <v>76</v>
      </c>
      <c r="P3" s="38">
        <f>'2024'!K3</f>
        <v>245</v>
      </c>
      <c r="Q3" s="193">
        <f>P3*0.453592/(O3*0.0254)^2</f>
        <v>29.822005973651837</v>
      </c>
      <c r="R3" s="35">
        <f>'2024'!L3</f>
        <v>4.4400000000000004</v>
      </c>
      <c r="S3" s="39">
        <f>'2024'!M3</f>
        <v>1</v>
      </c>
      <c r="T3" s="40">
        <f>'2024'!N3</f>
        <v>0</v>
      </c>
      <c r="U3" s="41">
        <f>'2024'!O3</f>
        <v>0</v>
      </c>
      <c r="V3" s="41">
        <f>'2024'!P3</f>
        <v>0.2334259626836046</v>
      </c>
      <c r="W3" s="41">
        <f>'2024'!Q3</f>
        <v>0.2122338627914836</v>
      </c>
      <c r="X3" s="41">
        <f>'2024'!R3</f>
        <v>0.23485096626269245</v>
      </c>
      <c r="Y3" s="42">
        <f>'2024'!S3</f>
        <v>0.23485096626269245</v>
      </c>
      <c r="Z3" s="43">
        <f>'2024'!T3</f>
        <v>0.23485096626269245</v>
      </c>
      <c r="AA3" s="44">
        <f>'2024'!U3</f>
        <v>18.742465753424657</v>
      </c>
      <c r="AB3" s="45">
        <f>'2024'!V3</f>
        <v>2.65</v>
      </c>
      <c r="AC3" s="45">
        <f>'2024'!W3</f>
        <v>12.803571428571429</v>
      </c>
      <c r="AD3" s="45">
        <f>'2024'!X3</f>
        <v>8.6999999999999993</v>
      </c>
      <c r="AE3" s="45">
        <f>'2024'!Y3</f>
        <v>6.5</v>
      </c>
      <c r="AF3" s="45">
        <f>'2024'!Z3</f>
        <v>0</v>
      </c>
      <c r="AG3" s="45">
        <f>'2024'!AA3</f>
        <v>0</v>
      </c>
      <c r="AH3" s="45">
        <f t="shared" ref="AH3:AH11" si="3">CR3</f>
        <v>76.5</v>
      </c>
      <c r="AI3" s="46">
        <f>'2023'!AB23</f>
        <v>0</v>
      </c>
      <c r="AJ3" s="45">
        <f>'2024'!AC3</f>
        <v>126.08522551994143</v>
      </c>
      <c r="AK3" s="47">
        <f>'2024'!AD3</f>
        <v>132.57254067626653</v>
      </c>
      <c r="AL3" s="48">
        <f>'2024'!AF3</f>
        <v>10</v>
      </c>
      <c r="AM3" s="49">
        <f>'2024'!AG3</f>
        <v>8</v>
      </c>
      <c r="AN3" s="49">
        <f>'2024'!AH3</f>
        <v>4</v>
      </c>
      <c r="AO3" s="49">
        <f>'2024'!AI3</f>
        <v>7</v>
      </c>
      <c r="AP3" s="49">
        <f>'2024'!AJ3</f>
        <v>9</v>
      </c>
      <c r="AQ3" s="49">
        <f>'2024'!AK3</f>
        <v>10</v>
      </c>
      <c r="AR3" s="49">
        <f>'2024'!AL3</f>
        <v>10</v>
      </c>
      <c r="AS3" s="50">
        <f>'2024'!AM3</f>
        <v>1</v>
      </c>
      <c r="AT3" s="51">
        <f>'2024'!AN3</f>
        <v>0</v>
      </c>
      <c r="AU3" s="52">
        <f>'2024'!AO3</f>
        <v>1</v>
      </c>
      <c r="AV3" s="52">
        <f>'2024'!AP3</f>
        <v>0</v>
      </c>
      <c r="AW3" s="52">
        <f>'2024'!AQ3</f>
        <v>0</v>
      </c>
      <c r="AX3" s="52">
        <f>'2024'!AR3</f>
        <v>0</v>
      </c>
      <c r="AY3" s="52">
        <f>'2024'!AS3</f>
        <v>1</v>
      </c>
      <c r="AZ3" s="53">
        <f>'2024'!AT3</f>
        <v>0</v>
      </c>
      <c r="BA3" s="53">
        <f>'2024'!AU3</f>
        <v>0</v>
      </c>
      <c r="BB3" s="53">
        <f>'2024'!AV3</f>
        <v>0</v>
      </c>
      <c r="BC3" s="53">
        <f>'2024'!AW3</f>
        <v>0</v>
      </c>
      <c r="BD3" s="53">
        <f>'2024'!AX3</f>
        <v>0</v>
      </c>
      <c r="BE3" s="53">
        <f>'2024'!AY3</f>
        <v>0</v>
      </c>
      <c r="BF3" s="54">
        <f>'2024'!AZ3</f>
        <v>0</v>
      </c>
      <c r="BG3" s="51">
        <f>'2024'!BA3</f>
        <v>0</v>
      </c>
      <c r="BH3" s="52">
        <f>'2024'!BB3</f>
        <v>1</v>
      </c>
      <c r="BI3" s="52">
        <f>'2024'!BC3</f>
        <v>0</v>
      </c>
      <c r="BJ3" s="52">
        <f>'2024'!BD3</f>
        <v>0</v>
      </c>
      <c r="BK3" s="52">
        <f>'2024'!BE3</f>
        <v>0</v>
      </c>
      <c r="BL3" s="52">
        <f>'2024'!BF3</f>
        <v>1</v>
      </c>
      <c r="BM3" s="53">
        <f>'2024'!BG3</f>
        <v>0</v>
      </c>
      <c r="BN3" s="53">
        <f>'2024'!BH3</f>
        <v>0</v>
      </c>
      <c r="BO3" s="53">
        <f>'2024'!BI3</f>
        <v>0</v>
      </c>
      <c r="BP3" s="53">
        <f>'2024'!BJ3</f>
        <v>0</v>
      </c>
      <c r="BQ3" s="53">
        <f>'2024'!BK3</f>
        <v>0</v>
      </c>
      <c r="BR3" s="53">
        <f>'2024'!BL3</f>
        <v>0</v>
      </c>
      <c r="BS3" s="54">
        <f>'2024'!BM3</f>
        <v>0</v>
      </c>
      <c r="BT3" s="51">
        <f>'2024'!BN3</f>
        <v>882</v>
      </c>
      <c r="BU3" s="52">
        <f>'2024'!BO3</f>
        <v>3778.5</v>
      </c>
      <c r="BV3" s="52">
        <f>'2024'!BP3</f>
        <v>71</v>
      </c>
      <c r="BW3" s="52">
        <f>'2024'!BQ3</f>
        <v>56</v>
      </c>
      <c r="BX3" s="52">
        <f>'2024'!BR3</f>
        <v>13</v>
      </c>
      <c r="BY3" s="52">
        <f>'2024'!BS3</f>
        <v>39</v>
      </c>
      <c r="BZ3" s="53">
        <f>'2024'!BT3</f>
        <v>0</v>
      </c>
      <c r="CA3" s="53">
        <f>'2024'!BU3</f>
        <v>0</v>
      </c>
      <c r="CB3" s="53">
        <f>'2024'!BV3</f>
        <v>3.01</v>
      </c>
      <c r="CC3" s="53">
        <f>'2024'!BW3</f>
        <v>9.3000000000000007</v>
      </c>
      <c r="CD3" s="53">
        <f>'2024'!BX3</f>
        <v>8.8000000000000007</v>
      </c>
      <c r="CE3" s="53">
        <f>'2024'!BY3</f>
        <v>61.5</v>
      </c>
      <c r="CF3" s="54">
        <f>'2024'!BZ3</f>
        <v>3.4</v>
      </c>
      <c r="CG3" s="51">
        <f>'2024'!CA3</f>
        <v>942</v>
      </c>
      <c r="CH3" s="52">
        <f>'2024'!CB3</f>
        <v>4438.5</v>
      </c>
      <c r="CI3" s="52">
        <f>'2024'!CC3</f>
        <v>82</v>
      </c>
      <c r="CJ3" s="52">
        <f>'2024'!CD3</f>
        <v>63</v>
      </c>
      <c r="CK3" s="52">
        <f>'2024'!CE3</f>
        <v>7</v>
      </c>
      <c r="CL3" s="52">
        <f>'2024'!CF3</f>
        <v>31.5</v>
      </c>
      <c r="CM3" s="53">
        <f>'2024'!CG3</f>
        <v>0</v>
      </c>
      <c r="CN3" s="53">
        <f>'2024'!CH3</f>
        <v>0</v>
      </c>
      <c r="CO3" s="53">
        <f>'2024'!CI3</f>
        <v>2.37</v>
      </c>
      <c r="CP3" s="53">
        <f>'2024'!CJ3</f>
        <v>7.6</v>
      </c>
      <c r="CQ3" s="53">
        <f>'2024'!CK3</f>
        <v>9</v>
      </c>
      <c r="CR3" s="53">
        <f>'2024'!CL3</f>
        <v>76.5</v>
      </c>
      <c r="CS3" s="54">
        <f>'2024'!CM3</f>
        <v>4.5</v>
      </c>
      <c r="CT3" s="51">
        <f>'2024'!CN3</f>
        <v>717</v>
      </c>
      <c r="CU3" s="52">
        <f>'2024'!CO3</f>
        <v>3053</v>
      </c>
      <c r="CV3" s="52">
        <f>'2024'!CP3</f>
        <v>71</v>
      </c>
      <c r="CW3" s="52">
        <f>'2024'!CQ3</f>
        <v>56</v>
      </c>
      <c r="CX3" s="52">
        <f>'2024'!CR3</f>
        <v>6</v>
      </c>
      <c r="CY3" s="52">
        <f>'2024'!CS3</f>
        <v>21</v>
      </c>
      <c r="CZ3" s="53">
        <f>'2024'!CT3</f>
        <v>0</v>
      </c>
      <c r="DA3" s="53">
        <f>'2024'!CU3</f>
        <v>0</v>
      </c>
      <c r="DB3" s="53">
        <f>'2024'!CV3</f>
        <v>2.65</v>
      </c>
      <c r="DC3" s="53">
        <f>'2024'!CW3</f>
        <v>8.6999999999999993</v>
      </c>
      <c r="DD3" s="53">
        <f>'2024'!CX3</f>
        <v>6.5</v>
      </c>
      <c r="DE3" s="53">
        <f>'2024'!CY3</f>
        <v>22.2</v>
      </c>
      <c r="DF3" s="54">
        <f>'2024'!CZ3</f>
        <v>5.0999999999999996</v>
      </c>
    </row>
    <row r="4" spans="1:110" x14ac:dyDescent="0.2">
      <c r="A4" s="29">
        <f t="shared" si="0"/>
        <v>2</v>
      </c>
      <c r="B4" s="30">
        <f>'2021'!A3</f>
        <v>1</v>
      </c>
      <c r="C4" s="30">
        <v>2021</v>
      </c>
      <c r="D4" s="31" t="str">
        <f>'2021'!B3</f>
        <v>Kyle Pitts</v>
      </c>
      <c r="E4" s="204" t="str" cm="1">
        <f t="array" ref="E4">_xlfn.IFS(F4&gt;=15,"Cornerstone",AND(F4&gt;=14,F4&lt;15),"Elite",AND(F4&gt;=11,F4&lt;14),"Elite Upside",AND(F4&gt;=9,F4&lt;11),"Upside",AND(F4&gt;=8,F4&lt;9),"Upside Lite",AND(F4&gt;=6,F4&lt;8),"Outlier",AND(F4&gt;=5,F4&lt;6),"Outlier Lite",F4&lt;5,"Purgatory")</f>
        <v>Cornerstone</v>
      </c>
      <c r="F4" s="32">
        <f>'2021'!C3</f>
        <v>15</v>
      </c>
      <c r="G4" s="32">
        <f t="shared" si="1"/>
        <v>99</v>
      </c>
      <c r="H4" s="33">
        <f t="shared" si="2"/>
        <v>2.7185648263770479</v>
      </c>
      <c r="I4" s="34" t="str">
        <f>'2021'!D3</f>
        <v>Florida</v>
      </c>
      <c r="J4" s="35">
        <f>'2021'!E3</f>
        <v>1</v>
      </c>
      <c r="K4" s="36">
        <f>'2021'!F3</f>
        <v>36805</v>
      </c>
      <c r="L4" s="37">
        <f>'2021'!G3</f>
        <v>24.991780821917807</v>
      </c>
      <c r="M4" s="37" t="str">
        <f>'2021'!H3</f>
        <v>JR</v>
      </c>
      <c r="N4" s="37">
        <f>'2021'!I3</f>
        <v>20.575342465753426</v>
      </c>
      <c r="O4" s="38">
        <f>'2021'!J3</f>
        <v>77</v>
      </c>
      <c r="P4" s="38">
        <f>'2021'!K3</f>
        <v>245</v>
      </c>
      <c r="Q4" s="193">
        <f t="shared" ref="Q4:Q67" si="4">P4*0.453592/(O4*0.0254)^2</f>
        <v>29.052438270165794</v>
      </c>
      <c r="R4" s="35">
        <f>'2021'!L3</f>
        <v>4.4400000000000004</v>
      </c>
      <c r="S4" s="39">
        <f>'2021'!M3</f>
        <v>1</v>
      </c>
      <c r="T4" s="40">
        <f>'2021'!N3</f>
        <v>0</v>
      </c>
      <c r="U4" s="41">
        <f>'2021'!O3</f>
        <v>0</v>
      </c>
      <c r="V4" s="41">
        <f>'2021'!P3</f>
        <v>0.11397345823575332</v>
      </c>
      <c r="W4" s="41">
        <f>'2021'!Q3</f>
        <v>0.16596767594108019</v>
      </c>
      <c r="X4" s="41">
        <f>'2021'!R3</f>
        <v>0.25422609614368724</v>
      </c>
      <c r="Y4" s="42">
        <f>'2021'!S3</f>
        <v>0.21009688604238372</v>
      </c>
      <c r="Z4" s="43">
        <f>'2021'!T3</f>
        <v>0.21009688604238372</v>
      </c>
      <c r="AA4" s="44">
        <f>'2021'!U3</f>
        <v>18.912328767123288</v>
      </c>
      <c r="AB4" s="45">
        <f>'2021'!V3</f>
        <v>3.26</v>
      </c>
      <c r="AC4" s="45">
        <f>CT4/CW4</f>
        <v>17.906976744186046</v>
      </c>
      <c r="AD4" s="45">
        <f>'2021'!X3</f>
        <v>6</v>
      </c>
      <c r="AE4" s="45">
        <f>'2021'!Y3</f>
        <v>13.8</v>
      </c>
      <c r="AF4" s="45">
        <f>'2021'!Z3</f>
        <v>0</v>
      </c>
      <c r="AG4" s="45">
        <f>'2021'!AA3</f>
        <v>0</v>
      </c>
      <c r="AH4" s="45">
        <f t="shared" si="3"/>
        <v>56.5</v>
      </c>
      <c r="AI4" s="46">
        <f>'2021'!AB3</f>
        <v>6.9000000000000006E-2</v>
      </c>
      <c r="AJ4" s="45">
        <f>'2021'!AC3</f>
        <v>126.08522551994143</v>
      </c>
      <c r="AK4" s="47">
        <f>'2021'!AD3</f>
        <v>135.19769231248702</v>
      </c>
      <c r="AL4" s="48">
        <f>'2021'!AE3</f>
        <v>7</v>
      </c>
      <c r="AM4" s="49">
        <f>'2021'!AF3</f>
        <v>9</v>
      </c>
      <c r="AN4" s="49">
        <f>'2021'!AG3</f>
        <v>10</v>
      </c>
      <c r="AO4" s="49">
        <f>'2021'!AH3</f>
        <v>10</v>
      </c>
      <c r="AP4" s="49">
        <f>'2021'!AI3</f>
        <v>3</v>
      </c>
      <c r="AQ4" s="49">
        <f>'2021'!AK3</f>
        <v>10</v>
      </c>
      <c r="AR4" s="49">
        <f>'2021'!AL3</f>
        <v>10</v>
      </c>
      <c r="AS4" s="50">
        <f>'2021'!AM3</f>
        <v>0.5</v>
      </c>
      <c r="AT4" s="55">
        <f>'2021'!AN3</f>
        <v>0</v>
      </c>
      <c r="AU4" s="56">
        <f>'2021'!AO3</f>
        <v>1</v>
      </c>
      <c r="AV4" s="56">
        <f>'2021'!AP3</f>
        <v>0</v>
      </c>
      <c r="AW4" s="56">
        <f>'2021'!AQ3</f>
        <v>0</v>
      </c>
      <c r="AX4" s="56">
        <f>'2021'!AR3</f>
        <v>0</v>
      </c>
      <c r="AY4" s="56">
        <f>'2021'!AS3</f>
        <v>0</v>
      </c>
      <c r="AZ4" s="57">
        <f>'2021'!AT3</f>
        <v>0</v>
      </c>
      <c r="BA4" s="57">
        <f>'2021'!AU3</f>
        <v>0</v>
      </c>
      <c r="BB4" s="57">
        <f>'2021'!AV3</f>
        <v>0</v>
      </c>
      <c r="BC4" s="57">
        <f>'2021'!AW3</f>
        <v>0</v>
      </c>
      <c r="BD4" s="57">
        <f>'2021'!AX3</f>
        <v>0</v>
      </c>
      <c r="BE4" s="57">
        <f>'2021'!AY3</f>
        <v>0</v>
      </c>
      <c r="BF4" s="58">
        <f>'2021'!AZ3</f>
        <v>0</v>
      </c>
      <c r="BG4" s="55">
        <f>'2021'!BA3</f>
        <v>0</v>
      </c>
      <c r="BH4" s="56">
        <f>'2021'!BB3</f>
        <v>1</v>
      </c>
      <c r="BI4" s="56">
        <f>'2021'!BC3</f>
        <v>0</v>
      </c>
      <c r="BJ4" s="56">
        <f>'2021'!BD3</f>
        <v>0</v>
      </c>
      <c r="BK4" s="56">
        <f>'2021'!BE3</f>
        <v>0</v>
      </c>
      <c r="BL4" s="56">
        <f>'2021'!BF3</f>
        <v>0</v>
      </c>
      <c r="BM4" s="57">
        <f>'2021'!BG3</f>
        <v>0</v>
      </c>
      <c r="BN4" s="57">
        <f>'2021'!BH3</f>
        <v>0</v>
      </c>
      <c r="BO4" s="57">
        <f>'2021'!BI3</f>
        <v>0</v>
      </c>
      <c r="BP4" s="57">
        <f>'2021'!BJ3</f>
        <v>0</v>
      </c>
      <c r="BQ4" s="57">
        <f>'2021'!BK3</f>
        <v>0</v>
      </c>
      <c r="BR4" s="57">
        <f>'2021'!BL3</f>
        <v>0</v>
      </c>
      <c r="BS4" s="58">
        <f>'2021'!BM3</f>
        <v>0</v>
      </c>
      <c r="BT4" s="55">
        <f>'2021'!BN3</f>
        <v>73</v>
      </c>
      <c r="BU4" s="56">
        <f>'2021'!BO3</f>
        <v>640.5</v>
      </c>
      <c r="BV4" s="56">
        <f>'2021'!BP3</f>
        <v>8</v>
      </c>
      <c r="BW4" s="56">
        <f>'2021'!BQ3</f>
        <v>3</v>
      </c>
      <c r="BX4" s="56">
        <f>'2021'!BR3</f>
        <v>1</v>
      </c>
      <c r="BY4" s="56">
        <f>'2021'!BS3</f>
        <v>6.6000000000000005</v>
      </c>
      <c r="BZ4" s="57">
        <f>'2021'!BT3</f>
        <v>0</v>
      </c>
      <c r="CA4" s="57">
        <f>'2021'!BU3</f>
        <v>0</v>
      </c>
      <c r="CB4" s="57">
        <f>'2021'!BV3</f>
        <v>1.66</v>
      </c>
      <c r="CC4" s="57">
        <f>'2021'!BW3</f>
        <v>16.7</v>
      </c>
      <c r="CD4" s="57">
        <f>'2021'!BX3</f>
        <v>15</v>
      </c>
      <c r="CE4" s="57">
        <f>'2021'!BY3</f>
        <v>33.299999999999997</v>
      </c>
      <c r="CF4" s="58">
        <f>'2021'!BZ3</f>
        <v>40</v>
      </c>
      <c r="CG4" s="55">
        <f>'2021'!CA3</f>
        <v>649</v>
      </c>
      <c r="CH4" s="56">
        <f>'2021'!CB3</f>
        <v>3910.4</v>
      </c>
      <c r="CI4" s="56">
        <f>'2021'!CC3</f>
        <v>80</v>
      </c>
      <c r="CJ4" s="56">
        <f>'2021'!CD3</f>
        <v>54</v>
      </c>
      <c r="CK4" s="56">
        <f>'2021'!CE3</f>
        <v>5</v>
      </c>
      <c r="CL4" s="56">
        <f>'2021'!CF3</f>
        <v>32.5</v>
      </c>
      <c r="CM4" s="57">
        <f>'2021'!CG3</f>
        <v>0</v>
      </c>
      <c r="CN4" s="57">
        <f>'2021'!CH3</f>
        <v>0</v>
      </c>
      <c r="CO4" s="57">
        <f>'2021'!CI3</f>
        <v>1.84</v>
      </c>
      <c r="CP4" s="57">
        <f>'2021'!CJ3</f>
        <v>4.2</v>
      </c>
      <c r="CQ4" s="57">
        <f>'2021'!CK3</f>
        <v>9.8000000000000007</v>
      </c>
      <c r="CR4" s="57">
        <f>'2021'!CL3</f>
        <v>56.5</v>
      </c>
      <c r="CS4" s="58">
        <f>'2021'!CM3</f>
        <v>6.9</v>
      </c>
      <c r="CT4" s="55">
        <f>'2021'!CN3</f>
        <v>770</v>
      </c>
      <c r="CU4" s="56">
        <f>'2021'!CO3</f>
        <v>3028.8</v>
      </c>
      <c r="CV4" s="56">
        <f>'2021'!CP3</f>
        <v>65</v>
      </c>
      <c r="CW4" s="56">
        <f>'2021'!CQ3</f>
        <v>43</v>
      </c>
      <c r="CX4" s="56">
        <f>'2021'!CR3</f>
        <v>12</v>
      </c>
      <c r="CY4" s="56">
        <f>'2021'!CS3</f>
        <v>30.4</v>
      </c>
      <c r="CZ4" s="57">
        <f>'2021'!CT3</f>
        <v>0</v>
      </c>
      <c r="DA4" s="57">
        <f>'2021'!CU3</f>
        <v>0</v>
      </c>
      <c r="DB4" s="57">
        <f>'2021'!CV3</f>
        <v>3.26</v>
      </c>
      <c r="DC4" s="57">
        <f>'2021'!CW3</f>
        <v>6</v>
      </c>
      <c r="DD4" s="57">
        <f>'2021'!CX3</f>
        <v>13.8</v>
      </c>
      <c r="DE4" s="57">
        <f>'2021'!CY3</f>
        <v>57.9</v>
      </c>
      <c r="DF4" s="58">
        <f>'2021'!CZ3</f>
        <v>0</v>
      </c>
    </row>
    <row r="5" spans="1:110" x14ac:dyDescent="0.2">
      <c r="A5" s="29">
        <f t="shared" si="0"/>
        <v>3</v>
      </c>
      <c r="B5" s="30">
        <f>'2017'!A3</f>
        <v>1</v>
      </c>
      <c r="C5" s="30">
        <v>2017</v>
      </c>
      <c r="D5" s="31" t="str">
        <f>'2017'!B3</f>
        <v>Evan Engram</v>
      </c>
      <c r="E5" s="204" t="str" cm="1">
        <f t="array" ref="E5">_xlfn.IFS(F5&gt;=15,"Cornerstone",AND(F5&gt;=14,F5&lt;15),"Elite",AND(F5&gt;=11,F5&lt;14),"Elite Upside",AND(F5&gt;=9,F5&lt;11),"Upside",AND(F5&gt;=8,F5&lt;9),"Upside Lite",AND(F5&gt;=6,F5&lt;8),"Outlier",AND(F5&gt;=5,F5&lt;6),"Outlier Lite",F5&lt;5,"Purgatory")</f>
        <v>Elite</v>
      </c>
      <c r="F5" s="32">
        <f>'2017'!C3</f>
        <v>14.592857142857143</v>
      </c>
      <c r="G5" s="32">
        <f t="shared" si="1"/>
        <v>98.5</v>
      </c>
      <c r="H5" s="33">
        <f t="shared" si="2"/>
        <v>2.5501977337333632</v>
      </c>
      <c r="I5" s="34" t="str">
        <f>'2017'!D3</f>
        <v>Ole Miss</v>
      </c>
      <c r="J5" s="35">
        <f>'2017'!E3</f>
        <v>1</v>
      </c>
      <c r="K5" s="36">
        <f>'2017'!F3</f>
        <v>34579</v>
      </c>
      <c r="L5" s="37">
        <f>'2017'!G3</f>
        <v>31.090410958904108</v>
      </c>
      <c r="M5" s="37" t="str">
        <f>'2017'!H3</f>
        <v>SR</v>
      </c>
      <c r="N5" s="37">
        <f>'2017'!I3</f>
        <v>22.665753424657535</v>
      </c>
      <c r="O5" s="38">
        <f>'2017'!J3</f>
        <v>75</v>
      </c>
      <c r="P5" s="38">
        <f>'2017'!K3</f>
        <v>234</v>
      </c>
      <c r="Q5" s="193">
        <f t="shared" si="4"/>
        <v>29.247670655341313</v>
      </c>
      <c r="R5" s="37">
        <f>'2017'!L3</f>
        <v>4.42</v>
      </c>
      <c r="S5" s="39">
        <f>'2017'!M3</f>
        <v>1</v>
      </c>
      <c r="T5" s="40">
        <f>'2017'!N3</f>
        <v>0</v>
      </c>
      <c r="U5" s="41">
        <f>'2017'!O3</f>
        <v>0.11824920578891635</v>
      </c>
      <c r="V5" s="41">
        <f>'2017'!P3</f>
        <v>0.2496206373292868</v>
      </c>
      <c r="W5" s="41">
        <f>'2017'!Q3</f>
        <v>0.11527736281246889</v>
      </c>
      <c r="X5" s="41">
        <f>'2017'!R3</f>
        <v>0.26732873350847314</v>
      </c>
      <c r="Y5" s="42">
        <f>'2017'!S3</f>
        <v>0.26732873350847314</v>
      </c>
      <c r="Z5" s="43">
        <f>'2017'!T3</f>
        <v>0.26732873350847314</v>
      </c>
      <c r="AA5" s="44">
        <f>'2017'!U3</f>
        <v>20.010958904109589</v>
      </c>
      <c r="AB5" s="45">
        <f>'2017'!V3</f>
        <v>2.59</v>
      </c>
      <c r="AC5" s="45">
        <f>CT5/CW5</f>
        <v>14.246153846153845</v>
      </c>
      <c r="AD5" s="45">
        <f>'2017'!X3</f>
        <v>10</v>
      </c>
      <c r="AE5" s="45">
        <f>'2017'!Y3</f>
        <v>9.6999999999999993</v>
      </c>
      <c r="AF5" s="45">
        <f>'2017'!Z3</f>
        <v>0</v>
      </c>
      <c r="AG5" s="45">
        <f>'2017'!AA3</f>
        <v>0</v>
      </c>
      <c r="AH5" s="45">
        <f t="shared" si="3"/>
        <v>0</v>
      </c>
      <c r="AI5" s="46">
        <f>'2017'!AB3</f>
        <v>8.5000000000000006E-2</v>
      </c>
      <c r="AJ5" s="45">
        <f>'2017'!AC3</f>
        <v>122.61871926687826</v>
      </c>
      <c r="AK5" s="47">
        <f>'2017'!AD3</f>
        <v>126.39144007874516</v>
      </c>
      <c r="AL5" s="48">
        <f>'2017'!AE3</f>
        <v>9</v>
      </c>
      <c r="AM5" s="49">
        <f>'2017'!AF3</f>
        <v>7</v>
      </c>
      <c r="AN5" s="49">
        <f>'2017'!AG3</f>
        <v>8</v>
      </c>
      <c r="AO5" s="49">
        <f>'2017'!AH3</f>
        <v>7</v>
      </c>
      <c r="AP5" s="49">
        <f>'2017'!AI3</f>
        <v>9</v>
      </c>
      <c r="AQ5" s="49">
        <f>'2017'!AK3</f>
        <v>9</v>
      </c>
      <c r="AR5" s="49">
        <f>'2017'!AL3</f>
        <v>10</v>
      </c>
      <c r="AS5" s="50">
        <f>'2017'!AM3</f>
        <v>0</v>
      </c>
      <c r="AT5" s="55">
        <f>'2017'!AN3</f>
        <v>0</v>
      </c>
      <c r="AU5" s="56">
        <f>'2017'!AO3</f>
        <v>1</v>
      </c>
      <c r="AV5" s="56">
        <f>'2017'!AP3</f>
        <v>0</v>
      </c>
      <c r="AW5" s="56">
        <f>'2017'!AQ3</f>
        <v>0</v>
      </c>
      <c r="AX5" s="56">
        <f>'2017'!AR3</f>
        <v>0</v>
      </c>
      <c r="AY5" s="56">
        <f>'2017'!AS3</f>
        <v>0</v>
      </c>
      <c r="AZ5" s="57">
        <f>'2017'!AT3</f>
        <v>0</v>
      </c>
      <c r="BA5" s="57">
        <f>'2017'!AU3</f>
        <v>0</v>
      </c>
      <c r="BB5" s="57">
        <f>'2017'!AV3</f>
        <v>0</v>
      </c>
      <c r="BC5" s="57">
        <f>'2017'!AW3</f>
        <v>0</v>
      </c>
      <c r="BD5" s="57">
        <f>'2017'!AX3</f>
        <v>0</v>
      </c>
      <c r="BE5" s="57">
        <f>'2017'!AY3</f>
        <v>0</v>
      </c>
      <c r="BF5" s="58">
        <f>'2017'!AZ3</f>
        <v>0</v>
      </c>
      <c r="BG5" s="55">
        <f>'2017'!BA3</f>
        <v>268</v>
      </c>
      <c r="BH5" s="56">
        <f>'2017'!BB3</f>
        <v>2266.4</v>
      </c>
      <c r="BI5" s="56">
        <f>'2017'!BC3</f>
        <v>0</v>
      </c>
      <c r="BJ5" s="56">
        <f>'2017'!BD3</f>
        <v>21</v>
      </c>
      <c r="BK5" s="56">
        <f>'2017'!BE3</f>
        <v>3</v>
      </c>
      <c r="BL5" s="56">
        <f>'2017'!BF3</f>
        <v>14.4</v>
      </c>
      <c r="BM5" s="57">
        <f>'2017'!BG3</f>
        <v>0</v>
      </c>
      <c r="BN5" s="57">
        <f>'2017'!BH3</f>
        <v>0</v>
      </c>
      <c r="BO5" s="57">
        <f>'2017'!BI3</f>
        <v>0</v>
      </c>
      <c r="BP5" s="57">
        <f>'2017'!BJ3</f>
        <v>0</v>
      </c>
      <c r="BQ5" s="57">
        <f>'2017'!BK3</f>
        <v>0</v>
      </c>
      <c r="BR5" s="57">
        <f>'2017'!BL3</f>
        <v>0</v>
      </c>
      <c r="BS5" s="58">
        <f>'2017'!BM3</f>
        <v>0</v>
      </c>
      <c r="BT5" s="55">
        <f>'2017'!BN3</f>
        <v>658</v>
      </c>
      <c r="BU5" s="56">
        <f>'2017'!BO3</f>
        <v>2636</v>
      </c>
      <c r="BV5" s="56">
        <f>'2017'!BP3</f>
        <v>67</v>
      </c>
      <c r="BW5" s="56">
        <f>'2017'!BQ3</f>
        <v>38</v>
      </c>
      <c r="BX5" s="56">
        <f>'2017'!BR3</f>
        <v>2</v>
      </c>
      <c r="BY5" s="56">
        <f>'2017'!BS3</f>
        <v>18</v>
      </c>
      <c r="BZ5" s="57">
        <f>'2017'!BT3</f>
        <v>0</v>
      </c>
      <c r="CA5" s="57">
        <f>'2017'!BU3</f>
        <v>0</v>
      </c>
      <c r="CB5" s="57">
        <f>'2017'!BV3</f>
        <v>1.94</v>
      </c>
      <c r="CC5" s="57">
        <f>'2017'!BW3</f>
        <v>10</v>
      </c>
      <c r="CD5" s="57">
        <f>'2017'!BX3</f>
        <v>9.6999999999999993</v>
      </c>
      <c r="CE5" s="57">
        <f>'2017'!BY3</f>
        <v>0</v>
      </c>
      <c r="CF5" s="58">
        <f>'2017'!BZ3</f>
        <v>7.3</v>
      </c>
      <c r="CG5" s="55">
        <f>'2017'!CA3</f>
        <v>463</v>
      </c>
      <c r="CH5" s="56">
        <f>'2017'!CB3</f>
        <v>4016.3999999999996</v>
      </c>
      <c r="CI5" s="56">
        <f>'2017'!CC3</f>
        <v>56</v>
      </c>
      <c r="CJ5" s="56">
        <f>'2017'!CD3</f>
        <v>38</v>
      </c>
      <c r="CK5" s="56">
        <f>'2017'!CE3</f>
        <v>2</v>
      </c>
      <c r="CL5" s="56">
        <f>'2017'!CF3</f>
        <v>32.400000000000006</v>
      </c>
      <c r="CM5" s="57">
        <f>'2017'!CG3</f>
        <v>0</v>
      </c>
      <c r="CN5" s="57">
        <f>'2017'!CH3</f>
        <v>0</v>
      </c>
      <c r="CO5" s="57">
        <f>'2017'!CI3</f>
        <v>1.4</v>
      </c>
      <c r="CP5" s="57">
        <f>'2017'!CJ3</f>
        <v>5</v>
      </c>
      <c r="CQ5" s="57">
        <f>'2017'!CK3</f>
        <v>8.3000000000000007</v>
      </c>
      <c r="CR5" s="57">
        <f>'2017'!CL3</f>
        <v>0</v>
      </c>
      <c r="CS5" s="58">
        <f>'2017'!CM3</f>
        <v>9.5</v>
      </c>
      <c r="CT5" s="55">
        <f>'2017'!CN3</f>
        <v>926</v>
      </c>
      <c r="CU5" s="56">
        <f>'2017'!CO3</f>
        <v>3463.8999999999996</v>
      </c>
      <c r="CV5" s="56">
        <f>'2017'!CP3</f>
        <v>92</v>
      </c>
      <c r="CW5" s="56">
        <f>'2017'!CQ3</f>
        <v>65</v>
      </c>
      <c r="CX5" s="56">
        <f>'2017'!CR3</f>
        <v>8</v>
      </c>
      <c r="CY5" s="56">
        <f>'2017'!CS3</f>
        <v>25.299999999999997</v>
      </c>
      <c r="CZ5" s="57">
        <f>'2017'!CT3</f>
        <v>0</v>
      </c>
      <c r="DA5" s="57">
        <f>'2017'!CU3</f>
        <v>0</v>
      </c>
      <c r="DB5" s="57">
        <f>'2017'!CV3</f>
        <v>2.59</v>
      </c>
      <c r="DC5" s="57">
        <f>'2017'!CW3</f>
        <v>6.2</v>
      </c>
      <c r="DD5" s="57">
        <f>'2017'!CX3</f>
        <v>9</v>
      </c>
      <c r="DE5" s="57">
        <f>'2017'!CY3</f>
        <v>0</v>
      </c>
      <c r="DF5" s="58">
        <f>'2017'!CZ3</f>
        <v>8.5</v>
      </c>
    </row>
    <row r="6" spans="1:110" x14ac:dyDescent="0.2">
      <c r="A6" s="29">
        <f t="shared" si="0"/>
        <v>4</v>
      </c>
      <c r="B6" s="30">
        <f>'2019'!A3</f>
        <v>1</v>
      </c>
      <c r="C6" s="30">
        <v>2019</v>
      </c>
      <c r="D6" s="31" t="str">
        <f>'2019'!B3</f>
        <v>T.J. Hockenson</v>
      </c>
      <c r="E6" s="204" t="str" cm="1">
        <f t="array" ref="E6">_xlfn.IFS(F6&gt;=15,"Cornerstone",AND(F6&gt;=14,F6&lt;15),"Elite",AND(F6&gt;=11,F6&lt;14),"Elite Upside",AND(F6&gt;=9,F6&lt;11),"Upside",AND(F6&gt;=8,F6&lt;9),"Upside Lite",AND(F6&gt;=6,F6&lt;8),"Outlier",AND(F6&gt;=5,F6&lt;6),"Outlier Lite",F6&lt;5,"Purgatory")</f>
        <v>Elite</v>
      </c>
      <c r="F6" s="32">
        <f>'2019'!C3</f>
        <v>14.035714285714286</v>
      </c>
      <c r="G6" s="32">
        <f t="shared" si="1"/>
        <v>98.1</v>
      </c>
      <c r="H6" s="33">
        <f t="shared" si="2"/>
        <v>2.3198006595893732</v>
      </c>
      <c r="I6" s="34" t="str">
        <f>'2019'!D3</f>
        <v>Iowa</v>
      </c>
      <c r="J6" s="35">
        <f>'2019'!E3</f>
        <v>2</v>
      </c>
      <c r="K6" s="36">
        <f>'2019'!F3</f>
        <v>35614</v>
      </c>
      <c r="L6" s="37">
        <f>'2019'!G3</f>
        <v>28.254794520547946</v>
      </c>
      <c r="M6" s="37" t="str">
        <f>'2019'!H3</f>
        <v>JR</v>
      </c>
      <c r="N6" s="37">
        <f>'2019'!I3</f>
        <v>21.824657534246576</v>
      </c>
      <c r="O6" s="38">
        <f>'2019'!J3</f>
        <v>77</v>
      </c>
      <c r="P6" s="38">
        <f>'2019'!K3</f>
        <v>251</v>
      </c>
      <c r="Q6" s="193">
        <f t="shared" si="4"/>
        <v>29.763926554333121</v>
      </c>
      <c r="R6" s="35">
        <f>'2019'!L3</f>
        <v>4.7</v>
      </c>
      <c r="S6" s="39">
        <f>'2019'!M3</f>
        <v>1</v>
      </c>
      <c r="T6" s="40">
        <f>'2019'!N3</f>
        <v>0</v>
      </c>
      <c r="U6" s="41">
        <f>'2019'!O3</f>
        <v>0</v>
      </c>
      <c r="V6" s="41">
        <f>'2019'!P3</f>
        <v>0</v>
      </c>
      <c r="W6" s="41">
        <f>'2019'!Q3</f>
        <v>0.16859852476290832</v>
      </c>
      <c r="X6" s="41">
        <f>'2019'!R3</f>
        <v>0.25256297100957298</v>
      </c>
      <c r="Y6" s="42">
        <f>'2019'!S3</f>
        <v>0.25256297100957298</v>
      </c>
      <c r="Z6" s="43">
        <f>'2019'!T3</f>
        <v>0.25256297100957298</v>
      </c>
      <c r="AA6" s="44">
        <f>'2019'!U3</f>
        <v>20.175342465753424</v>
      </c>
      <c r="AB6" s="45">
        <f>'2019'!V3</f>
        <v>2.21</v>
      </c>
      <c r="AC6" s="45">
        <f>CT6/CW6</f>
        <v>15.183673469387756</v>
      </c>
      <c r="AD6" s="45">
        <f>'2019'!X3</f>
        <v>7.3</v>
      </c>
      <c r="AE6" s="45">
        <f>'2019'!Y3</f>
        <v>10.5</v>
      </c>
      <c r="AF6" s="45">
        <f>'2019'!Z3</f>
        <v>0</v>
      </c>
      <c r="AG6" s="45">
        <f>'2019'!AA3</f>
        <v>0</v>
      </c>
      <c r="AH6" s="45">
        <f t="shared" si="3"/>
        <v>33.299999999999997</v>
      </c>
      <c r="AI6" s="46">
        <f>'2019'!AB3</f>
        <v>0.02</v>
      </c>
      <c r="AJ6" s="45">
        <f>'2019'!AC3</f>
        <v>102.87557731745166</v>
      </c>
      <c r="AK6" s="47">
        <f>'2019'!AD3</f>
        <v>110.31062990353732</v>
      </c>
      <c r="AL6" s="48">
        <f>'2019'!AE3</f>
        <v>9</v>
      </c>
      <c r="AM6" s="49">
        <f>'2019'!AF3</f>
        <v>7</v>
      </c>
      <c r="AN6" s="49">
        <f>'2019'!AG3</f>
        <v>7</v>
      </c>
      <c r="AO6" s="49">
        <f>'2019'!AH3</f>
        <v>7</v>
      </c>
      <c r="AP6" s="49">
        <f>'2019'!AI3</f>
        <v>5</v>
      </c>
      <c r="AQ6" s="49">
        <f>'2019'!AK3</f>
        <v>6</v>
      </c>
      <c r="AR6" s="49">
        <f>'2019'!AL3</f>
        <v>10</v>
      </c>
      <c r="AS6" s="50">
        <f>'2019'!AM3</f>
        <v>1</v>
      </c>
      <c r="AT6" s="55">
        <f>'2019'!AN3</f>
        <v>0</v>
      </c>
      <c r="AU6" s="56">
        <f>'2019'!AO3</f>
        <v>1</v>
      </c>
      <c r="AV6" s="56">
        <f>'2019'!AP3</f>
        <v>0</v>
      </c>
      <c r="AW6" s="56">
        <f>'2019'!AQ3</f>
        <v>0</v>
      </c>
      <c r="AX6" s="56">
        <f>'2019'!AR3</f>
        <v>0</v>
      </c>
      <c r="AY6" s="56">
        <f>'2019'!AS3</f>
        <v>0</v>
      </c>
      <c r="AZ6" s="57">
        <f>'2019'!AT3</f>
        <v>0</v>
      </c>
      <c r="BA6" s="57">
        <f>'2019'!AU3</f>
        <v>0</v>
      </c>
      <c r="BB6" s="57">
        <f>'2019'!AV3</f>
        <v>0</v>
      </c>
      <c r="BC6" s="57">
        <f>'2019'!AW3</f>
        <v>0</v>
      </c>
      <c r="BD6" s="57">
        <f>'2019'!AX3</f>
        <v>0</v>
      </c>
      <c r="BE6" s="57">
        <f>'2019'!AY3</f>
        <v>0</v>
      </c>
      <c r="BF6" s="58">
        <f>'2019'!AZ3</f>
        <v>0</v>
      </c>
      <c r="BG6" s="55">
        <f>'2019'!BA3</f>
        <v>0</v>
      </c>
      <c r="BH6" s="56">
        <f>'2019'!BB3</f>
        <v>1</v>
      </c>
      <c r="BI6" s="56">
        <f>'2019'!BC3</f>
        <v>0</v>
      </c>
      <c r="BJ6" s="56">
        <f>'2019'!BD3</f>
        <v>0</v>
      </c>
      <c r="BK6" s="56">
        <f>'2019'!BE3</f>
        <v>0</v>
      </c>
      <c r="BL6" s="56">
        <f>'2019'!BF3</f>
        <v>0</v>
      </c>
      <c r="BM6" s="57">
        <f>'2019'!BG3</f>
        <v>0</v>
      </c>
      <c r="BN6" s="57">
        <f>'2019'!BH3</f>
        <v>0</v>
      </c>
      <c r="BO6" s="57">
        <f>'2019'!BI3</f>
        <v>0</v>
      </c>
      <c r="BP6" s="57">
        <f>'2019'!BJ3</f>
        <v>0</v>
      </c>
      <c r="BQ6" s="57">
        <f>'2019'!BK3</f>
        <v>0</v>
      </c>
      <c r="BR6" s="57">
        <f>'2019'!BL3</f>
        <v>0</v>
      </c>
      <c r="BS6" s="58">
        <f>'2019'!BM3</f>
        <v>0</v>
      </c>
      <c r="BT6" s="55">
        <f>'2019'!BN3</f>
        <v>0</v>
      </c>
      <c r="BU6" s="56">
        <f>'2019'!BO3</f>
        <v>1</v>
      </c>
      <c r="BV6" s="56">
        <f>'2019'!BP3</f>
        <v>0</v>
      </c>
      <c r="BW6" s="56">
        <f>'2019'!BQ3</f>
        <v>0</v>
      </c>
      <c r="BX6" s="56">
        <f>'2019'!BR3</f>
        <v>0</v>
      </c>
      <c r="BY6" s="56">
        <f>'2019'!BS3</f>
        <v>0</v>
      </c>
      <c r="BZ6" s="57">
        <f>'2019'!BT3</f>
        <v>0</v>
      </c>
      <c r="CA6" s="57">
        <f>'2019'!BU3</f>
        <v>0</v>
      </c>
      <c r="CB6" s="57">
        <f>'2019'!BV3</f>
        <v>0</v>
      </c>
      <c r="CC6" s="57">
        <f>'2019'!BW3</f>
        <v>0</v>
      </c>
      <c r="CD6" s="57">
        <f>'2019'!BX3</f>
        <v>0</v>
      </c>
      <c r="CE6" s="57">
        <f>'2019'!BY3</f>
        <v>0</v>
      </c>
      <c r="CF6" s="58">
        <f>'2019'!BZ3</f>
        <v>0</v>
      </c>
      <c r="CG6" s="55">
        <f>'2019'!CA3</f>
        <v>320</v>
      </c>
      <c r="CH6" s="56">
        <f>'2019'!CB3</f>
        <v>1898</v>
      </c>
      <c r="CI6" s="56">
        <f>'2019'!CC3</f>
        <v>32</v>
      </c>
      <c r="CJ6" s="56">
        <f>'2019'!CD3</f>
        <v>24</v>
      </c>
      <c r="CK6" s="56">
        <f>'2019'!CE3</f>
        <v>3</v>
      </c>
      <c r="CL6" s="56">
        <f>'2019'!CF3</f>
        <v>21</v>
      </c>
      <c r="CM6" s="57">
        <f>'2019'!CG3</f>
        <v>0</v>
      </c>
      <c r="CN6" s="57">
        <f>'2019'!CH3</f>
        <v>0</v>
      </c>
      <c r="CO6" s="57">
        <f>'2019'!CI3</f>
        <v>1.61</v>
      </c>
      <c r="CP6" s="57">
        <f>'2019'!CJ3</f>
        <v>5.4</v>
      </c>
      <c r="CQ6" s="57">
        <f>'2019'!CK3</f>
        <v>10.5</v>
      </c>
      <c r="CR6" s="57">
        <f>'2019'!CL3</f>
        <v>33.299999999999997</v>
      </c>
      <c r="CS6" s="58">
        <f>'2019'!CM3</f>
        <v>4</v>
      </c>
      <c r="CT6" s="55">
        <f>'2019'!CN3</f>
        <v>744</v>
      </c>
      <c r="CU6" s="56">
        <f>'2019'!CO3</f>
        <v>2945.7999999999997</v>
      </c>
      <c r="CV6" s="56">
        <f>'2019'!CP3</f>
        <v>64</v>
      </c>
      <c r="CW6" s="56">
        <f>'2019'!CQ3</f>
        <v>49</v>
      </c>
      <c r="CX6" s="56">
        <f>'2019'!CR3</f>
        <v>6</v>
      </c>
      <c r="CY6" s="56">
        <f>'2019'!CS3</f>
        <v>27.3</v>
      </c>
      <c r="CZ6" s="57">
        <f>'2019'!CT3</f>
        <v>0</v>
      </c>
      <c r="DA6" s="57">
        <f>'2019'!CU3</f>
        <v>0</v>
      </c>
      <c r="DB6" s="57">
        <f>'2019'!CV3</f>
        <v>2.21</v>
      </c>
      <c r="DC6" s="57">
        <f>'2019'!CW3</f>
        <v>7.3</v>
      </c>
      <c r="DD6" s="57">
        <f>'2019'!CX3</f>
        <v>10.5</v>
      </c>
      <c r="DE6" s="57">
        <f>'2019'!CY3</f>
        <v>54.5</v>
      </c>
      <c r="DF6" s="58">
        <f>'2019'!CZ3</f>
        <v>2</v>
      </c>
    </row>
    <row r="7" spans="1:110" x14ac:dyDescent="0.2">
      <c r="A7" s="29">
        <f t="shared" si="0"/>
        <v>5</v>
      </c>
      <c r="B7" s="30">
        <f>'2017'!A4</f>
        <v>2</v>
      </c>
      <c r="C7" s="30">
        <v>2017</v>
      </c>
      <c r="D7" s="31" t="str">
        <f>'2017'!B4</f>
        <v>David Njoku</v>
      </c>
      <c r="E7" s="204" t="str" cm="1">
        <f t="array" ref="E7">_xlfn.IFS(F7&gt;=15,"Cornerstone",AND(F7&gt;=14,F7&lt;15),"Elite",AND(F7&gt;=11,F7&lt;14),"Elite Upside",AND(F7&gt;=9,F7&lt;11),"Upside",AND(F7&gt;=8,F7&lt;9),"Upside Lite",AND(F7&gt;=6,F7&lt;8),"Outlier",AND(F7&gt;=5,F7&lt;6),"Outlier Lite",F7&lt;5,"Purgatory")</f>
        <v>Elite Upside</v>
      </c>
      <c r="F7" s="32">
        <f>'2017'!C4</f>
        <v>13.742857142857142</v>
      </c>
      <c r="G7" s="32">
        <f t="shared" si="1"/>
        <v>97.6</v>
      </c>
      <c r="H7" s="33">
        <f t="shared" si="2"/>
        <v>2.1986945052316345</v>
      </c>
      <c r="I7" s="34" t="str">
        <f>'2017'!D4</f>
        <v>Miami</v>
      </c>
      <c r="J7" s="35">
        <f>'2017'!E4</f>
        <v>4</v>
      </c>
      <c r="K7" s="36">
        <f>'2017'!F4</f>
        <v>35256</v>
      </c>
      <c r="L7" s="37">
        <f>'2017'!G4</f>
        <v>29.235616438356164</v>
      </c>
      <c r="M7" s="37" t="str">
        <f>'2017'!H4</f>
        <v>JR</v>
      </c>
      <c r="N7" s="37">
        <f>'2017'!I4</f>
        <v>20.81095890410959</v>
      </c>
      <c r="O7" s="38">
        <f>'2017'!J4</f>
        <v>76</v>
      </c>
      <c r="P7" s="38">
        <f>'2017'!K4</f>
        <v>246</v>
      </c>
      <c r="Q7" s="193">
        <f t="shared" si="4"/>
        <v>29.94372844701368</v>
      </c>
      <c r="R7" s="37">
        <f>'2017'!L4</f>
        <v>4.6399999999999997</v>
      </c>
      <c r="S7" s="39">
        <f>'2017'!M4</f>
        <v>1</v>
      </c>
      <c r="T7" s="40">
        <f>'2017'!N4</f>
        <v>0</v>
      </c>
      <c r="U7" s="41">
        <f>'2017'!O4</f>
        <v>0</v>
      </c>
      <c r="V7" s="41">
        <f>'2017'!P4</f>
        <v>0</v>
      </c>
      <c r="W7" s="41">
        <f>'2017'!Q4</f>
        <v>0.13063875857091303</v>
      </c>
      <c r="X7" s="41">
        <f>'2017'!R4</f>
        <v>0.21213226355458306</v>
      </c>
      <c r="Y7" s="42">
        <f>'2017'!S4</f>
        <v>0.21213226355458306</v>
      </c>
      <c r="Z7" s="43">
        <f>'2017'!T4</f>
        <v>0.20152565037685391</v>
      </c>
      <c r="AA7" s="44">
        <f>'2017'!U4</f>
        <v>20.169863013698631</v>
      </c>
      <c r="AB7" s="45">
        <f>'2017'!V4</f>
        <v>2.34</v>
      </c>
      <c r="AC7" s="45">
        <f>CT7/CW7</f>
        <v>16.232558139534884</v>
      </c>
      <c r="AD7" s="45">
        <f>'2017'!X4</f>
        <v>11.2</v>
      </c>
      <c r="AE7" s="45">
        <f>'2017'!Y4</f>
        <v>13</v>
      </c>
      <c r="AF7" s="45">
        <f>'2017'!Z4</f>
        <v>0</v>
      </c>
      <c r="AG7" s="45">
        <f>'2017'!AA4</f>
        <v>0</v>
      </c>
      <c r="AH7" s="45">
        <f t="shared" si="3"/>
        <v>0</v>
      </c>
      <c r="AI7" s="46">
        <f>'2017'!AB4</f>
        <v>0.10400000000000001</v>
      </c>
      <c r="AJ7" s="45">
        <f>'2017'!AC4</f>
        <v>106.14344537390375</v>
      </c>
      <c r="AK7" s="47">
        <f>'2017'!AD4</f>
        <v>111.60471951668413</v>
      </c>
      <c r="AL7" s="48">
        <f>'2017'!AE4</f>
        <v>7</v>
      </c>
      <c r="AM7" s="49">
        <f>'2017'!AF4</f>
        <v>7</v>
      </c>
      <c r="AN7" s="49">
        <f>'2017'!AG4</f>
        <v>7</v>
      </c>
      <c r="AO7" s="49">
        <f>'2017'!AH4</f>
        <v>9</v>
      </c>
      <c r="AP7" s="49">
        <f>'2017'!AI4</f>
        <v>10</v>
      </c>
      <c r="AQ7" s="49">
        <f>'2017'!AK4</f>
        <v>6</v>
      </c>
      <c r="AR7" s="49">
        <f>'2017'!AL4</f>
        <v>10</v>
      </c>
      <c r="AS7" s="50">
        <f>'2017'!AM4</f>
        <v>0</v>
      </c>
      <c r="AT7" s="55">
        <f>'2017'!AN4</f>
        <v>0</v>
      </c>
      <c r="AU7" s="56">
        <f>'2017'!AO4</f>
        <v>1</v>
      </c>
      <c r="AV7" s="56">
        <f>'2017'!AP4</f>
        <v>0</v>
      </c>
      <c r="AW7" s="56">
        <f>'2017'!AQ4</f>
        <v>0</v>
      </c>
      <c r="AX7" s="56">
        <f>'2017'!AR4</f>
        <v>0</v>
      </c>
      <c r="AY7" s="56">
        <f>'2017'!AS4</f>
        <v>0</v>
      </c>
      <c r="AZ7" s="57">
        <f>'2017'!AT4</f>
        <v>0</v>
      </c>
      <c r="BA7" s="57">
        <f>'2017'!AU4</f>
        <v>0</v>
      </c>
      <c r="BB7" s="57">
        <f>'2017'!AV4</f>
        <v>0</v>
      </c>
      <c r="BC7" s="57">
        <f>'2017'!AW4</f>
        <v>0</v>
      </c>
      <c r="BD7" s="57">
        <f>'2017'!AX4</f>
        <v>0</v>
      </c>
      <c r="BE7" s="57">
        <f>'2017'!AY4</f>
        <v>0</v>
      </c>
      <c r="BF7" s="58">
        <f>'2017'!AZ4</f>
        <v>0</v>
      </c>
      <c r="BG7" s="55">
        <f>'2017'!BA4</f>
        <v>0</v>
      </c>
      <c r="BH7" s="56">
        <f>'2017'!BB4</f>
        <v>1</v>
      </c>
      <c r="BI7" s="56">
        <f>'2017'!BC4</f>
        <v>0</v>
      </c>
      <c r="BJ7" s="56">
        <f>'2017'!BD4</f>
        <v>0</v>
      </c>
      <c r="BK7" s="56">
        <f>'2017'!BE4</f>
        <v>0</v>
      </c>
      <c r="BL7" s="56">
        <f>'2017'!BF4</f>
        <v>0</v>
      </c>
      <c r="BM7" s="57">
        <f>'2017'!BG4</f>
        <v>0</v>
      </c>
      <c r="BN7" s="57">
        <f>'2017'!BH4</f>
        <v>0</v>
      </c>
      <c r="BO7" s="57">
        <f>'2017'!BI4</f>
        <v>0</v>
      </c>
      <c r="BP7" s="57">
        <f>'2017'!BJ4</f>
        <v>0</v>
      </c>
      <c r="BQ7" s="57">
        <f>'2017'!BK4</f>
        <v>0</v>
      </c>
      <c r="BR7" s="57">
        <f>'2017'!BL4</f>
        <v>0</v>
      </c>
      <c r="BS7" s="58">
        <f>'2017'!BM4</f>
        <v>0</v>
      </c>
      <c r="BT7" s="55">
        <f>'2017'!BN4</f>
        <v>0</v>
      </c>
      <c r="BU7" s="56">
        <f>'2017'!BO4</f>
        <v>1</v>
      </c>
      <c r="BV7" s="56">
        <f>'2017'!BP4</f>
        <v>0</v>
      </c>
      <c r="BW7" s="56">
        <f>'2017'!BQ4</f>
        <v>0</v>
      </c>
      <c r="BX7" s="56">
        <f>'2017'!BR4</f>
        <v>0</v>
      </c>
      <c r="BY7" s="56">
        <f>'2017'!BS4</f>
        <v>0</v>
      </c>
      <c r="BZ7" s="57">
        <f>'2017'!BT4</f>
        <v>0</v>
      </c>
      <c r="CA7" s="57">
        <f>'2017'!BU4</f>
        <v>0</v>
      </c>
      <c r="CB7" s="57">
        <f>'2017'!BV4</f>
        <v>0</v>
      </c>
      <c r="CC7" s="57">
        <f>'2017'!BW4</f>
        <v>0</v>
      </c>
      <c r="CD7" s="57">
        <f>'2017'!BX4</f>
        <v>0</v>
      </c>
      <c r="CE7" s="57">
        <f>'2017'!BY4</f>
        <v>0</v>
      </c>
      <c r="CF7" s="58">
        <f>'2017'!BZ4</f>
        <v>0</v>
      </c>
      <c r="CG7" s="55">
        <f>'2017'!CA4</f>
        <v>362</v>
      </c>
      <c r="CH7" s="56">
        <f>'2017'!CB4</f>
        <v>2771</v>
      </c>
      <c r="CI7" s="56">
        <f>'2017'!CC4</f>
        <v>37</v>
      </c>
      <c r="CJ7" s="56">
        <f>'2017'!CD4</f>
        <v>21</v>
      </c>
      <c r="CK7" s="56">
        <f>'2017'!CE4</f>
        <v>1</v>
      </c>
      <c r="CL7" s="56">
        <f>'2017'!CF4</f>
        <v>14</v>
      </c>
      <c r="CM7" s="57">
        <f>'2017'!CG4</f>
        <v>0</v>
      </c>
      <c r="CN7" s="57">
        <f>'2017'!CH4</f>
        <v>0</v>
      </c>
      <c r="CO7" s="57">
        <f>'2017'!CI4</f>
        <v>1.62</v>
      </c>
      <c r="CP7" s="57">
        <f>'2017'!CJ4</f>
        <v>6.8</v>
      </c>
      <c r="CQ7" s="57">
        <f>'2017'!CK4</f>
        <v>13</v>
      </c>
      <c r="CR7" s="57">
        <f>'2017'!CL4</f>
        <v>0</v>
      </c>
      <c r="CS7" s="58">
        <f>'2017'!CM4</f>
        <v>8.6999999999999993</v>
      </c>
      <c r="CT7" s="55">
        <f>'2017'!CN4</f>
        <v>698</v>
      </c>
      <c r="CU7" s="56">
        <f>'2017'!CO4</f>
        <v>3290.3999999999996</v>
      </c>
      <c r="CV7" s="56">
        <f>'2017'!CP4</f>
        <v>69</v>
      </c>
      <c r="CW7" s="56">
        <f>'2017'!CQ4</f>
        <v>43</v>
      </c>
      <c r="CX7" s="56">
        <f>'2017'!CR4</f>
        <v>8</v>
      </c>
      <c r="CY7" s="56">
        <f>'2017'!CS4</f>
        <v>25.200000000000003</v>
      </c>
      <c r="CZ7" s="57">
        <f>'2017'!CT4</f>
        <v>0</v>
      </c>
      <c r="DA7" s="57">
        <f>'2017'!CU4</f>
        <v>0</v>
      </c>
      <c r="DB7" s="57">
        <f>'2017'!CV4</f>
        <v>2.34</v>
      </c>
      <c r="DC7" s="57">
        <f>'2017'!CW4</f>
        <v>11.2</v>
      </c>
      <c r="DD7" s="57">
        <f>'2017'!CX4</f>
        <v>8.1</v>
      </c>
      <c r="DE7" s="57">
        <f>'2017'!CY4</f>
        <v>0</v>
      </c>
      <c r="DF7" s="58">
        <f>'2017'!CZ4</f>
        <v>10.4</v>
      </c>
    </row>
    <row r="8" spans="1:110" x14ac:dyDescent="0.2">
      <c r="A8" s="29">
        <f t="shared" si="0"/>
        <v>6</v>
      </c>
      <c r="B8" s="30">
        <f>'2019'!A4</f>
        <v>2</v>
      </c>
      <c r="C8" s="30">
        <v>2019</v>
      </c>
      <c r="D8" s="31" t="str">
        <f>'2019'!B4</f>
        <v>Noah Fant</v>
      </c>
      <c r="E8" s="204" t="str" cm="1">
        <f t="array" ref="E8">_xlfn.IFS(F8&gt;=15,"Cornerstone",AND(F8&gt;=14,F8&lt;15),"Elite",AND(F8&gt;=11,F8&lt;14),"Elite Upside",AND(F8&gt;=9,F8&lt;11),"Upside",AND(F8&gt;=8,F8&lt;9),"Upside Lite",AND(F8&gt;=6,F8&lt;8),"Outlier",AND(F8&gt;=5,F8&lt;6),"Outlier Lite",F8&lt;5,"Purgatory")</f>
        <v>Elite Upside</v>
      </c>
      <c r="F8" s="32">
        <f>'2019'!C4</f>
        <v>13.735714285714286</v>
      </c>
      <c r="G8" s="32">
        <f t="shared" si="1"/>
        <v>97.1</v>
      </c>
      <c r="H8" s="33">
        <f t="shared" si="2"/>
        <v>2.1957406965887629</v>
      </c>
      <c r="I8" s="34" t="str">
        <f>'2019'!D4</f>
        <v>Iowa</v>
      </c>
      <c r="J8" s="35">
        <f>'2019'!E4</f>
        <v>2</v>
      </c>
      <c r="K8" s="36">
        <f>'2019'!F4</f>
        <v>35754</v>
      </c>
      <c r="L8" s="37">
        <f>'2019'!G4</f>
        <v>27.87123287671233</v>
      </c>
      <c r="M8" s="37" t="str">
        <f>'2019'!H4</f>
        <v>JR</v>
      </c>
      <c r="N8" s="37">
        <f>'2019'!I4</f>
        <v>21.44109589041096</v>
      </c>
      <c r="O8" s="38">
        <f>'2019'!J4</f>
        <v>76</v>
      </c>
      <c r="P8" s="38">
        <f>'2019'!K4</f>
        <v>249</v>
      </c>
      <c r="Q8" s="193">
        <f t="shared" si="4"/>
        <v>30.308895867099213</v>
      </c>
      <c r="R8" s="35">
        <f>'2019'!L4</f>
        <v>4.5</v>
      </c>
      <c r="S8" s="39">
        <f>'2019'!M4</f>
        <v>1</v>
      </c>
      <c r="T8" s="40">
        <f>'2019'!N4</f>
        <v>0</v>
      </c>
      <c r="U8" s="41">
        <f>'2019'!O4</f>
        <v>0</v>
      </c>
      <c r="V8" s="41">
        <f>'2019'!P4</f>
        <v>7.6153176675369888E-2</v>
      </c>
      <c r="W8" s="41">
        <f>'2019'!Q4</f>
        <v>0.21733403582718647</v>
      </c>
      <c r="X8" s="41">
        <f>'2019'!R4</f>
        <v>0.19086496028243602</v>
      </c>
      <c r="Y8" s="42">
        <f>'2019'!S4</f>
        <v>0.20409949805481126</v>
      </c>
      <c r="Z8" s="43">
        <f>'2019'!T4</f>
        <v>0.20409949805481126</v>
      </c>
      <c r="AA8" s="44">
        <f>'2019'!U4</f>
        <v>19.791780821917808</v>
      </c>
      <c r="AB8" s="45">
        <f>'2019'!V4</f>
        <v>2.15</v>
      </c>
      <c r="AC8" s="45">
        <f>CT8/CW8</f>
        <v>13.307692307692308</v>
      </c>
      <c r="AD8" s="45">
        <f>'2019'!X4</f>
        <v>6.8</v>
      </c>
      <c r="AE8" s="45">
        <f>'2019'!Y4</f>
        <v>12.2</v>
      </c>
      <c r="AF8" s="45">
        <f>'2019'!Z4</f>
        <v>0</v>
      </c>
      <c r="AG8" s="45">
        <f>'2019'!AA4</f>
        <v>0</v>
      </c>
      <c r="AH8" s="45">
        <f t="shared" si="3"/>
        <v>42.9</v>
      </c>
      <c r="AI8" s="46">
        <f>'2019'!AB4</f>
        <v>9.3000000000000013E-2</v>
      </c>
      <c r="AJ8" s="45">
        <f>'2019'!AC4</f>
        <v>121.44490169181528</v>
      </c>
      <c r="AK8" s="47">
        <f>'2019'!AD4</f>
        <v>127.69346371131309</v>
      </c>
      <c r="AL8" s="48">
        <f>'2019'!AE4</f>
        <v>7</v>
      </c>
      <c r="AM8" s="49">
        <f>'2019'!AF4</f>
        <v>7</v>
      </c>
      <c r="AN8" s="49">
        <f>'2019'!AG4</f>
        <v>7</v>
      </c>
      <c r="AO8" s="49">
        <f>'2019'!AH4</f>
        <v>6</v>
      </c>
      <c r="AP8" s="49">
        <f>'2019'!AI4</f>
        <v>4</v>
      </c>
      <c r="AQ8" s="49">
        <f>'2019'!AK4</f>
        <v>9</v>
      </c>
      <c r="AR8" s="49">
        <f>'2019'!AL4</f>
        <v>10</v>
      </c>
      <c r="AS8" s="50">
        <f>'2019'!AM4</f>
        <v>1</v>
      </c>
      <c r="AT8" s="55">
        <f>'2019'!AN4</f>
        <v>0</v>
      </c>
      <c r="AU8" s="56">
        <f>'2019'!AO4</f>
        <v>1</v>
      </c>
      <c r="AV8" s="56">
        <f>'2019'!AP4</f>
        <v>0</v>
      </c>
      <c r="AW8" s="56">
        <f>'2019'!AQ4</f>
        <v>0</v>
      </c>
      <c r="AX8" s="56">
        <f>'2019'!AR4</f>
        <v>0</v>
      </c>
      <c r="AY8" s="56">
        <f>'2019'!AS4</f>
        <v>0</v>
      </c>
      <c r="AZ8" s="57">
        <f>'2019'!AT4</f>
        <v>0</v>
      </c>
      <c r="BA8" s="57">
        <f>'2019'!AU4</f>
        <v>0</v>
      </c>
      <c r="BB8" s="57">
        <f>'2019'!AV4</f>
        <v>0</v>
      </c>
      <c r="BC8" s="57">
        <f>'2019'!AW4</f>
        <v>0</v>
      </c>
      <c r="BD8" s="57">
        <f>'2019'!AX4</f>
        <v>0</v>
      </c>
      <c r="BE8" s="57">
        <f>'2019'!AY4</f>
        <v>0</v>
      </c>
      <c r="BF8" s="58">
        <f>'2019'!AZ4</f>
        <v>0</v>
      </c>
      <c r="BG8" s="55">
        <f>'2019'!BA4</f>
        <v>0</v>
      </c>
      <c r="BH8" s="56">
        <f>'2019'!BB4</f>
        <v>1</v>
      </c>
      <c r="BI8" s="56">
        <f>'2019'!BC4</f>
        <v>0</v>
      </c>
      <c r="BJ8" s="56">
        <f>'2019'!BD4</f>
        <v>0</v>
      </c>
      <c r="BK8" s="56">
        <f>'2019'!BE4</f>
        <v>0</v>
      </c>
      <c r="BL8" s="56">
        <f>'2019'!BF4</f>
        <v>0</v>
      </c>
      <c r="BM8" s="57">
        <f>'2019'!BG4</f>
        <v>0</v>
      </c>
      <c r="BN8" s="57">
        <f>'2019'!BH4</f>
        <v>0</v>
      </c>
      <c r="BO8" s="57">
        <f>'2019'!BI4</f>
        <v>0</v>
      </c>
      <c r="BP8" s="57">
        <f>'2019'!BJ4</f>
        <v>0</v>
      </c>
      <c r="BQ8" s="57">
        <f>'2019'!BK4</f>
        <v>0</v>
      </c>
      <c r="BR8" s="57">
        <f>'2019'!BL4</f>
        <v>0</v>
      </c>
      <c r="BS8" s="58">
        <f>'2019'!BM4</f>
        <v>0</v>
      </c>
      <c r="BT8" s="55">
        <f>'2019'!BN4</f>
        <v>70</v>
      </c>
      <c r="BU8" s="56">
        <f>'2019'!BO4</f>
        <v>919.19999999999993</v>
      </c>
      <c r="BV8" s="56">
        <f>'2019'!BP4</f>
        <v>16</v>
      </c>
      <c r="BW8" s="56">
        <f>'2019'!BQ4</f>
        <v>9</v>
      </c>
      <c r="BX8" s="56">
        <f>'2019'!BR4</f>
        <v>1</v>
      </c>
      <c r="BY8" s="56">
        <f>'2019'!BS4</f>
        <v>7.8000000000000007</v>
      </c>
      <c r="BZ8" s="57">
        <f>'2019'!BT4</f>
        <v>0</v>
      </c>
      <c r="CA8" s="57">
        <f>'2019'!BU4</f>
        <v>0</v>
      </c>
      <c r="CB8" s="57">
        <f>'2019'!BV4</f>
        <v>0.83</v>
      </c>
      <c r="CC8" s="57">
        <f>'2019'!BW4</f>
        <v>3.4</v>
      </c>
      <c r="CD8" s="57">
        <f>'2019'!BX4</f>
        <v>8.4</v>
      </c>
      <c r="CE8" s="57">
        <f>'2019'!BY4</f>
        <v>0</v>
      </c>
      <c r="CF8" s="58">
        <f>'2019'!BZ4</f>
        <v>18.2</v>
      </c>
      <c r="CG8" s="55">
        <f>'2019'!CA4</f>
        <v>495</v>
      </c>
      <c r="CH8" s="56">
        <f>'2019'!CB4</f>
        <v>2277.6000000000004</v>
      </c>
      <c r="CI8" s="56">
        <f>'2019'!CC4</f>
        <v>55</v>
      </c>
      <c r="CJ8" s="56">
        <f>'2019'!CD4</f>
        <v>30</v>
      </c>
      <c r="CK8" s="56">
        <f>'2019'!CE4</f>
        <v>11</v>
      </c>
      <c r="CL8" s="56">
        <f>'2019'!CF4</f>
        <v>25.200000000000003</v>
      </c>
      <c r="CM8" s="57">
        <f>'2019'!CG4</f>
        <v>0</v>
      </c>
      <c r="CN8" s="57">
        <f>'2019'!CH4</f>
        <v>0</v>
      </c>
      <c r="CO8" s="57">
        <f>'2019'!CI4</f>
        <v>1.81</v>
      </c>
      <c r="CP8" s="57">
        <f>'2019'!CJ4</f>
        <v>6</v>
      </c>
      <c r="CQ8" s="57">
        <f>'2019'!CK4</f>
        <v>12.2</v>
      </c>
      <c r="CR8" s="57">
        <f>'2019'!CL4</f>
        <v>42.9</v>
      </c>
      <c r="CS8" s="58">
        <f>'2019'!CM4</f>
        <v>18.899999999999999</v>
      </c>
      <c r="CT8" s="55">
        <f>'2019'!CN4</f>
        <v>519</v>
      </c>
      <c r="CU8" s="56">
        <f>'2019'!CO4</f>
        <v>2719.2</v>
      </c>
      <c r="CV8" s="56">
        <f>'2019'!CP4</f>
        <v>60</v>
      </c>
      <c r="CW8" s="56">
        <f>'2019'!CQ4</f>
        <v>39</v>
      </c>
      <c r="CX8" s="56">
        <f>'2019'!CR4</f>
        <v>7</v>
      </c>
      <c r="CY8" s="56">
        <f>'2019'!CS4</f>
        <v>25.200000000000003</v>
      </c>
      <c r="CZ8" s="57">
        <f>'2019'!CT4</f>
        <v>0</v>
      </c>
      <c r="DA8" s="57">
        <f>'2019'!CU4</f>
        <v>0</v>
      </c>
      <c r="DB8" s="57">
        <f>'2019'!CV4</f>
        <v>2.15</v>
      </c>
      <c r="DC8" s="57">
        <f>'2019'!CW4</f>
        <v>6.8</v>
      </c>
      <c r="DD8" s="57">
        <f>'2019'!CX4</f>
        <v>9.8000000000000007</v>
      </c>
      <c r="DE8" s="57">
        <f>'2019'!CY4</f>
        <v>33.299999999999997</v>
      </c>
      <c r="DF8" s="58">
        <f>'2019'!CZ4</f>
        <v>9.3000000000000007</v>
      </c>
    </row>
    <row r="9" spans="1:110" x14ac:dyDescent="0.2">
      <c r="A9" s="29">
        <f t="shared" si="0"/>
        <v>7</v>
      </c>
      <c r="B9" s="30">
        <f>'2025'!A3</f>
        <v>1</v>
      </c>
      <c r="C9" s="30">
        <v>2025</v>
      </c>
      <c r="D9" s="31" t="str">
        <f>'2025'!B3</f>
        <v>Tyler Warren</v>
      </c>
      <c r="E9" s="204" t="str" cm="1">
        <f t="array" ref="E9">_xlfn.IFS(F9&gt;=15,"Cornerstone",AND(F9&gt;=14,F9&lt;15),"Elite",AND(F9&gt;=11,F9&lt;14),"Elite Upside",AND(F9&gt;=9,F9&lt;11),"Upside",AND(F9&gt;=8,F9&lt;9),"Upside Lite",AND(F9&gt;=6,F9&lt;8),"Outlier",AND(F9&gt;=5,F9&lt;6),"Outlier Lite",F9&lt;5,"Purgatory")</f>
        <v>Elite Upside</v>
      </c>
      <c r="F9" s="32">
        <f>'2025'!C3</f>
        <v>12.87857142857143</v>
      </c>
      <c r="G9" s="32">
        <f t="shared" si="1"/>
        <v>96.7</v>
      </c>
      <c r="H9" s="33">
        <f t="shared" si="2"/>
        <v>1.8412836594441637</v>
      </c>
      <c r="I9" s="34" t="str">
        <f>'2025'!D3</f>
        <v>Penn State</v>
      </c>
      <c r="J9" s="35">
        <f>'2025'!E3</f>
        <v>2</v>
      </c>
      <c r="K9" s="36">
        <f>'2025'!F3</f>
        <v>37400</v>
      </c>
      <c r="L9" s="37">
        <f>'2025'!G3</f>
        <v>23.361643835616437</v>
      </c>
      <c r="M9" s="37" t="str">
        <f>'2025'!H3</f>
        <v>SR</v>
      </c>
      <c r="N9" s="37">
        <f>'2025'!I3</f>
        <v>22.942465753424656</v>
      </c>
      <c r="O9" s="38">
        <f>'2025'!J3</f>
        <v>77</v>
      </c>
      <c r="P9" s="38">
        <f>'2025'!K3</f>
        <v>256</v>
      </c>
      <c r="Q9" s="193">
        <f t="shared" si="4"/>
        <v>30.356833457805894</v>
      </c>
      <c r="R9" s="35">
        <f>'2025'!L3</f>
        <v>4.68</v>
      </c>
      <c r="S9" s="39">
        <f>'2025'!M3</f>
        <v>1</v>
      </c>
      <c r="T9" s="40">
        <f>'2025'!N3</f>
        <v>0</v>
      </c>
      <c r="U9" s="41">
        <f>'2025'!O3</f>
        <v>1.7762498209425583E-2</v>
      </c>
      <c r="V9" s="41">
        <f>'2025'!P3</f>
        <v>4.0594059405940595E-2</v>
      </c>
      <c r="W9" s="41">
        <f>'2025'!Q3</f>
        <v>0.16356589147286821</v>
      </c>
      <c r="X9" s="41">
        <f>'2025'!R3</f>
        <v>0.33735600658255621</v>
      </c>
      <c r="Y9" s="42">
        <f>'2025'!S3</f>
        <v>0.33735600658255621</v>
      </c>
      <c r="Z9" s="43">
        <f>'2025'!T3</f>
        <v>0.33735600658255621</v>
      </c>
      <c r="AA9" s="44">
        <f>'2025'!U3</f>
        <v>21.276712328767122</v>
      </c>
      <c r="AB9" s="45">
        <f>'2025'!V3</f>
        <v>2.77</v>
      </c>
      <c r="AC9" s="45">
        <f>'2025'!W3</f>
        <v>11.826923076923077</v>
      </c>
      <c r="AD9" s="45">
        <f>'2025'!X3</f>
        <v>7.7</v>
      </c>
      <c r="AE9" s="45">
        <f>'2025'!Y3</f>
        <v>6.9</v>
      </c>
      <c r="AF9" s="45">
        <f>'2025'!Z3</f>
        <v>0</v>
      </c>
      <c r="AG9" s="45">
        <f>'2025'!AA3</f>
        <v>0</v>
      </c>
      <c r="AH9" s="45">
        <f t="shared" si="3"/>
        <v>50</v>
      </c>
      <c r="AI9" s="46">
        <f>'2025'!AB3</f>
        <v>2.7999999999999997E-2</v>
      </c>
      <c r="AJ9" s="45">
        <f>'2025'!AC3</f>
        <v>106.73000964663186</v>
      </c>
      <c r="AK9" s="47">
        <f>'2025'!AD3</f>
        <v>114.4436308473901</v>
      </c>
      <c r="AL9" s="48">
        <f>'2025'!AE3</f>
        <v>10</v>
      </c>
      <c r="AM9" s="49">
        <f>'2025'!AF3</f>
        <v>3</v>
      </c>
      <c r="AN9" s="49">
        <f>'2025'!AG3</f>
        <v>9</v>
      </c>
      <c r="AO9" s="49">
        <f>'2025'!AH3</f>
        <v>3</v>
      </c>
      <c r="AP9" s="49">
        <f>'2025'!AI3</f>
        <v>6</v>
      </c>
      <c r="AQ9" s="49">
        <f>'2025'!AK3</f>
        <v>7</v>
      </c>
      <c r="AR9" s="49">
        <f>'2025'!AL3</f>
        <v>10</v>
      </c>
      <c r="AS9" s="50">
        <f>'2025'!AM3</f>
        <v>0.5</v>
      </c>
      <c r="AT9" s="55">
        <f>'2025'!AN3</f>
        <v>0</v>
      </c>
      <c r="AU9" s="56">
        <f>'2025'!AO3</f>
        <v>1</v>
      </c>
      <c r="AV9" s="56">
        <f>'2025'!AP3</f>
        <v>0</v>
      </c>
      <c r="AW9" s="56">
        <f>'2025'!AQ3</f>
        <v>0</v>
      </c>
      <c r="AX9" s="56">
        <f>'2025'!AR3</f>
        <v>0</v>
      </c>
      <c r="AY9" s="56">
        <f>'2025'!AS3</f>
        <v>0</v>
      </c>
      <c r="AZ9" s="57">
        <f>'2025'!AT3</f>
        <v>0</v>
      </c>
      <c r="BA9" s="57">
        <f>'2025'!AU3</f>
        <v>0</v>
      </c>
      <c r="BB9" s="57">
        <f>'2025'!AV3</f>
        <v>0</v>
      </c>
      <c r="BC9" s="57">
        <f>'2025'!AW3</f>
        <v>0</v>
      </c>
      <c r="BD9" s="57">
        <f>'2025'!AX3</f>
        <v>0</v>
      </c>
      <c r="BE9" s="57">
        <f>'2025'!AY3</f>
        <v>0</v>
      </c>
      <c r="BF9" s="58">
        <f>'2025'!AZ3</f>
        <v>0</v>
      </c>
      <c r="BG9" s="55">
        <f>'2025'!BA3</f>
        <v>62</v>
      </c>
      <c r="BH9" s="56">
        <f>'2025'!BB3</f>
        <v>3490.5</v>
      </c>
      <c r="BI9" s="56">
        <f>'2025'!BC3</f>
        <v>9</v>
      </c>
      <c r="BJ9" s="56">
        <f>'2025'!BD3</f>
        <v>6</v>
      </c>
      <c r="BK9" s="56">
        <f>'2025'!BE3</f>
        <v>1</v>
      </c>
      <c r="BL9" s="56">
        <f>'2025'!BF3</f>
        <v>0</v>
      </c>
      <c r="BM9" s="57">
        <f>'2025'!BG3</f>
        <v>0</v>
      </c>
      <c r="BN9" s="57">
        <f>'2025'!BH3</f>
        <v>0</v>
      </c>
      <c r="BO9" s="57">
        <f>'2025'!BI3</f>
        <v>0.67</v>
      </c>
      <c r="BP9" s="57">
        <f>'2025'!BJ3</f>
        <v>2</v>
      </c>
      <c r="BQ9" s="57">
        <f>'2025'!BK3</f>
        <v>12.9</v>
      </c>
      <c r="BR9" s="57">
        <f>'2025'!BL3</f>
        <v>100</v>
      </c>
      <c r="BS9" s="58">
        <f>'2025'!BM3</f>
        <v>0</v>
      </c>
      <c r="BT9" s="55">
        <f>'2025'!BN3</f>
        <v>123</v>
      </c>
      <c r="BU9" s="56">
        <f>'2025'!BO3</f>
        <v>3030</v>
      </c>
      <c r="BV9" s="56">
        <f>'2025'!BP3</f>
        <v>15</v>
      </c>
      <c r="BW9" s="56">
        <f>'2025'!BQ3</f>
        <v>10</v>
      </c>
      <c r="BX9" s="56">
        <f>'2025'!BR3</f>
        <v>3</v>
      </c>
      <c r="BY9" s="56">
        <f>'2025'!BS3</f>
        <v>0</v>
      </c>
      <c r="BZ9" s="57">
        <f>'2025'!BT3</f>
        <v>0</v>
      </c>
      <c r="CA9" s="57">
        <f>'2025'!BU3</f>
        <v>0</v>
      </c>
      <c r="CB9" s="57">
        <f>'2025'!BV3</f>
        <v>1.32</v>
      </c>
      <c r="CC9" s="57">
        <f>'2025'!BW3</f>
        <v>4.7</v>
      </c>
      <c r="CD9" s="57">
        <f>'2025'!BX3</f>
        <v>8.1</v>
      </c>
      <c r="CE9" s="57">
        <f>'2025'!BY3</f>
        <v>75</v>
      </c>
      <c r="CF9" s="58">
        <f>'2025'!BZ3</f>
        <v>16.7</v>
      </c>
      <c r="CG9" s="55">
        <f>'2025'!CA3</f>
        <v>422</v>
      </c>
      <c r="CH9" s="56">
        <f>'2025'!CB3</f>
        <v>2580</v>
      </c>
      <c r="CI9" s="56">
        <f>'2025'!CC3</f>
        <v>49</v>
      </c>
      <c r="CJ9" s="56">
        <f>'2025'!CD3</f>
        <v>34</v>
      </c>
      <c r="CK9" s="56">
        <f>'2025'!CE3</f>
        <v>7</v>
      </c>
      <c r="CL9" s="56">
        <f>'2025'!CF3</f>
        <v>0</v>
      </c>
      <c r="CM9" s="57">
        <f>'2025'!CG3</f>
        <v>0</v>
      </c>
      <c r="CN9" s="57">
        <f>'2025'!CH3</f>
        <v>0</v>
      </c>
      <c r="CO9" s="57">
        <f>'2025'!CI3</f>
        <v>1.41</v>
      </c>
      <c r="CP9" s="57">
        <f>'2025'!CJ3</f>
        <v>7.7</v>
      </c>
      <c r="CQ9" s="57">
        <f>'2025'!CK3</f>
        <v>7.9</v>
      </c>
      <c r="CR9" s="57">
        <f>'2025'!CL3</f>
        <v>50</v>
      </c>
      <c r="CS9" s="58">
        <f>'2025'!CM3</f>
        <v>15</v>
      </c>
      <c r="CT9" s="55">
        <f>'2025'!CN3</f>
        <v>1230</v>
      </c>
      <c r="CU9" s="56">
        <f>'2025'!CO3</f>
        <v>3646</v>
      </c>
      <c r="CV9" s="56">
        <f>'2025'!CP3</f>
        <v>135</v>
      </c>
      <c r="CW9" s="56">
        <f>'2025'!CQ3</f>
        <v>104</v>
      </c>
      <c r="CX9" s="56">
        <f>'2025'!CR3</f>
        <v>8</v>
      </c>
      <c r="CY9" s="56">
        <f>'2025'!CS3</f>
        <v>24</v>
      </c>
      <c r="CZ9" s="57">
        <f>'2025'!CT3</f>
        <v>0</v>
      </c>
      <c r="DA9" s="57">
        <f>'2025'!CU3</f>
        <v>0</v>
      </c>
      <c r="DB9" s="57">
        <f>'2025'!CV3</f>
        <v>2.77</v>
      </c>
      <c r="DC9" s="57">
        <f>'2025'!CW3</f>
        <v>6.7</v>
      </c>
      <c r="DD9" s="57">
        <f>'2025'!CX3</f>
        <v>6.9</v>
      </c>
      <c r="DE9" s="57">
        <f>'2025'!CY3</f>
        <v>61.9</v>
      </c>
      <c r="DF9" s="58">
        <f>'2025'!CZ3</f>
        <v>2.8</v>
      </c>
    </row>
    <row r="10" spans="1:110" x14ac:dyDescent="0.2">
      <c r="A10" s="29">
        <f t="shared" si="0"/>
        <v>8</v>
      </c>
      <c r="B10" s="30">
        <f>'2025'!A4</f>
        <v>2</v>
      </c>
      <c r="C10" s="30">
        <v>2025</v>
      </c>
      <c r="D10" s="31" t="str">
        <f>'2025'!B4</f>
        <v>Colston Loveland</v>
      </c>
      <c r="E10" s="204" t="str" cm="1">
        <f t="array" ref="E10">_xlfn.IFS(F10&gt;=15,"Cornerstone",AND(F10&gt;=14,F10&lt;15),"Elite",AND(F10&gt;=11,F10&lt;14),"Elite Upside",AND(F10&gt;=9,F10&lt;11),"Upside",AND(F10&gt;=8,F10&lt;9),"Upside Lite",AND(F10&gt;=6,F10&lt;8),"Outlier",AND(F10&gt;=5,F10&lt;6),"Outlier Lite",F10&lt;5,"Purgatory")</f>
        <v>Elite Upside</v>
      </c>
      <c r="F10" s="32">
        <f>'2025'!C4</f>
        <v>12.757142857142858</v>
      </c>
      <c r="G10" s="32">
        <f t="shared" si="1"/>
        <v>96.2</v>
      </c>
      <c r="H10" s="33">
        <f t="shared" si="2"/>
        <v>1.7910689125153452</v>
      </c>
      <c r="I10" s="34" t="str">
        <f>'2025'!D4</f>
        <v>Michigan</v>
      </c>
      <c r="J10" s="35">
        <f>'2025'!E4</f>
        <v>2</v>
      </c>
      <c r="K10" s="36">
        <f>'2025'!F4</f>
        <v>38086</v>
      </c>
      <c r="L10" s="37">
        <f>'2025'!G4</f>
        <v>21.482191780821918</v>
      </c>
      <c r="M10" s="37" t="str">
        <f>'2025'!H4</f>
        <v>JR</v>
      </c>
      <c r="N10" s="37">
        <f>'2025'!I4</f>
        <v>21.063013698630137</v>
      </c>
      <c r="O10" s="38">
        <f>'2025'!J4</f>
        <v>77</v>
      </c>
      <c r="P10" s="38">
        <f>'2025'!K4</f>
        <v>248</v>
      </c>
      <c r="Q10" s="193">
        <f t="shared" si="4"/>
        <v>29.40818241224946</v>
      </c>
      <c r="R10" s="35">
        <f>'2025'!L4</f>
        <v>4.67</v>
      </c>
      <c r="S10" s="39">
        <f>'2025'!M4</f>
        <v>1</v>
      </c>
      <c r="T10" s="40">
        <f>'2025'!N4</f>
        <v>0</v>
      </c>
      <c r="U10" s="41">
        <f>'2025'!O4</f>
        <v>0</v>
      </c>
      <c r="V10" s="41">
        <f>'2025'!P4</f>
        <v>7.6658221269408175E-2</v>
      </c>
      <c r="W10" s="41">
        <f>'2025'!Q4</f>
        <v>0.20246451411636252</v>
      </c>
      <c r="X10" s="41">
        <f>'2025'!R4</f>
        <v>0.45081332300542215</v>
      </c>
      <c r="Y10" s="42">
        <f>'2025'!S4</f>
        <v>0.45081332300542215</v>
      </c>
      <c r="Z10" s="43">
        <f>'2025'!T4</f>
        <v>0.45081332300542215</v>
      </c>
      <c r="AA10" s="44">
        <f>'2025'!U4</f>
        <v>19.397260273972602</v>
      </c>
      <c r="AB10" s="45">
        <f>'2025'!V4</f>
        <v>2.67</v>
      </c>
      <c r="AC10" s="45">
        <f>'2025'!W4</f>
        <v>10.392857142857142</v>
      </c>
      <c r="AD10" s="45">
        <f>'2025'!X4</f>
        <v>5.2</v>
      </c>
      <c r="AE10" s="45">
        <f>'2025'!Y4</f>
        <v>7.1</v>
      </c>
      <c r="AF10" s="45">
        <f>'2025'!Z4</f>
        <v>0</v>
      </c>
      <c r="AG10" s="45">
        <f>'2025'!AA4</f>
        <v>0</v>
      </c>
      <c r="AH10" s="45">
        <f t="shared" si="3"/>
        <v>45.5</v>
      </c>
      <c r="AI10" s="46">
        <f>'2025'!AB4</f>
        <v>3.4000000000000002E-2</v>
      </c>
      <c r="AJ10" s="45">
        <f>'2025'!AC4</f>
        <v>104.28315315415686</v>
      </c>
      <c r="AK10" s="47">
        <f>'2025'!AD4</f>
        <v>111.81993445601452</v>
      </c>
      <c r="AL10" s="48">
        <f>'2025'!AE4</f>
        <v>10</v>
      </c>
      <c r="AM10" s="49">
        <f>'2025'!AF4</f>
        <v>8</v>
      </c>
      <c r="AN10" s="49">
        <f>'2025'!AG4</f>
        <v>8</v>
      </c>
      <c r="AO10" s="49">
        <f>'2025'!AH4</f>
        <v>1</v>
      </c>
      <c r="AP10" s="49">
        <f>'2025'!AI4</f>
        <v>2</v>
      </c>
      <c r="AQ10" s="49">
        <f>'2025'!AK4</f>
        <v>6</v>
      </c>
      <c r="AR10" s="49">
        <f>'2025'!AL4</f>
        <v>10</v>
      </c>
      <c r="AS10" s="50">
        <f>'2025'!AM4</f>
        <v>0.75</v>
      </c>
      <c r="AT10" s="55">
        <f>'2025'!AN4</f>
        <v>0</v>
      </c>
      <c r="AU10" s="56">
        <f>'2025'!AO4</f>
        <v>1</v>
      </c>
      <c r="AV10" s="56">
        <f>'2025'!AP4</f>
        <v>0</v>
      </c>
      <c r="AW10" s="56">
        <f>'2025'!AQ4</f>
        <v>0</v>
      </c>
      <c r="AX10" s="56">
        <f>'2025'!AR4</f>
        <v>0</v>
      </c>
      <c r="AY10" s="56">
        <f>'2025'!AS4</f>
        <v>0</v>
      </c>
      <c r="AZ10" s="57">
        <f>'2025'!AT4</f>
        <v>0</v>
      </c>
      <c r="BA10" s="57">
        <f>'2025'!AU4</f>
        <v>0</v>
      </c>
      <c r="BB10" s="57">
        <f>'2025'!AV4</f>
        <v>0</v>
      </c>
      <c r="BC10" s="57">
        <f>'2025'!AW4</f>
        <v>0</v>
      </c>
      <c r="BD10" s="57">
        <f>'2025'!AX4</f>
        <v>0</v>
      </c>
      <c r="BE10" s="57">
        <f>'2025'!AY4</f>
        <v>0</v>
      </c>
      <c r="BF10" s="58">
        <f>'2025'!AZ4</f>
        <v>0</v>
      </c>
      <c r="BG10" s="55">
        <f>'2025'!BA4</f>
        <v>0</v>
      </c>
      <c r="BH10" s="56">
        <f>'2025'!BB4</f>
        <v>1</v>
      </c>
      <c r="BI10" s="56">
        <f>'2025'!BC4</f>
        <v>0</v>
      </c>
      <c r="BJ10" s="56">
        <f>'2025'!BD4</f>
        <v>0</v>
      </c>
      <c r="BK10" s="56">
        <f>'2025'!BE4</f>
        <v>0</v>
      </c>
      <c r="BL10" s="56">
        <f>'2025'!BF4</f>
        <v>0</v>
      </c>
      <c r="BM10" s="57">
        <f>'2025'!BG4</f>
        <v>0</v>
      </c>
      <c r="BN10" s="57">
        <f>'2025'!BH4</f>
        <v>0</v>
      </c>
      <c r="BO10" s="57">
        <f>'2025'!BI4</f>
        <v>0</v>
      </c>
      <c r="BP10" s="57">
        <f>'2025'!BJ4</f>
        <v>0</v>
      </c>
      <c r="BQ10" s="57">
        <f>'2025'!BK4</f>
        <v>0</v>
      </c>
      <c r="BR10" s="57">
        <f>'2025'!BL4</f>
        <v>0</v>
      </c>
      <c r="BS10" s="58">
        <f>'2025'!BM4</f>
        <v>0</v>
      </c>
      <c r="BT10" s="55">
        <f>'2025'!BN4</f>
        <v>236</v>
      </c>
      <c r="BU10" s="56">
        <f>'2025'!BO4</f>
        <v>3078.6</v>
      </c>
      <c r="BV10" s="56">
        <f>'2025'!BP4</f>
        <v>26</v>
      </c>
      <c r="BW10" s="56">
        <f>'2025'!BQ4</f>
        <v>15</v>
      </c>
      <c r="BX10" s="56">
        <f>'2025'!BR4</f>
        <v>2</v>
      </c>
      <c r="BY10" s="56">
        <f>'2025'!BS4</f>
        <v>0</v>
      </c>
      <c r="BZ10" s="57">
        <f>'2025'!BT4</f>
        <v>0</v>
      </c>
      <c r="CA10" s="57">
        <f>'2025'!BU4</f>
        <v>0</v>
      </c>
      <c r="CB10" s="57">
        <f>'2025'!BV4</f>
        <v>1.4</v>
      </c>
      <c r="CC10" s="57">
        <f>'2025'!BW4</f>
        <v>6.7</v>
      </c>
      <c r="CD10" s="57">
        <f>'2025'!BX4</f>
        <v>10.8</v>
      </c>
      <c r="CE10" s="57">
        <f>'2025'!BY4</f>
        <v>75</v>
      </c>
      <c r="CF10" s="58">
        <f>'2025'!BZ4</f>
        <v>11.8</v>
      </c>
      <c r="CG10" s="55">
        <f>'2025'!CA4</f>
        <v>649</v>
      </c>
      <c r="CH10" s="56">
        <f>'2025'!CB4</f>
        <v>3205.5</v>
      </c>
      <c r="CI10" s="56">
        <f>'2025'!CC4</f>
        <v>62</v>
      </c>
      <c r="CJ10" s="56">
        <f>'2025'!CD4</f>
        <v>45</v>
      </c>
      <c r="CK10" s="56">
        <f>'2025'!CE4</f>
        <v>4</v>
      </c>
      <c r="CL10" s="56">
        <f>'2025'!CF4</f>
        <v>0</v>
      </c>
      <c r="CM10" s="57">
        <f>'2025'!CG4</f>
        <v>0</v>
      </c>
      <c r="CN10" s="57">
        <f>'2025'!CH4</f>
        <v>0</v>
      </c>
      <c r="CO10" s="57">
        <f>'2025'!CI4</f>
        <v>2.38</v>
      </c>
      <c r="CP10" s="57">
        <f>'2025'!CJ4</f>
        <v>5.2</v>
      </c>
      <c r="CQ10" s="57">
        <f>'2025'!CK4</f>
        <v>9.6</v>
      </c>
      <c r="CR10" s="57">
        <f>'2025'!CL4</f>
        <v>45.5</v>
      </c>
      <c r="CS10" s="58">
        <f>'2025'!CM4</f>
        <v>10</v>
      </c>
      <c r="CT10" s="55">
        <f>'2025'!CN4</f>
        <v>582</v>
      </c>
      <c r="CU10" s="56">
        <f>'2025'!CO4</f>
        <v>1291</v>
      </c>
      <c r="CV10" s="56">
        <f>'2025'!CP4</f>
        <v>82</v>
      </c>
      <c r="CW10" s="56">
        <f>'2025'!CQ4</f>
        <v>56</v>
      </c>
      <c r="CX10" s="56">
        <f>'2025'!CR4</f>
        <v>5</v>
      </c>
      <c r="CY10" s="56">
        <f>'2025'!CS4</f>
        <v>9</v>
      </c>
      <c r="CZ10" s="57">
        <f>'2025'!CT4</f>
        <v>0</v>
      </c>
      <c r="DA10" s="57">
        <f>'2025'!CU4</f>
        <v>0</v>
      </c>
      <c r="DB10" s="57">
        <f>'2025'!CV4</f>
        <v>2.67</v>
      </c>
      <c r="DC10" s="57">
        <f>'2025'!CW4</f>
        <v>5.2</v>
      </c>
      <c r="DD10" s="57">
        <f>'2025'!CX4</f>
        <v>7.1</v>
      </c>
      <c r="DE10" s="57">
        <f>'2025'!CY4</f>
        <v>20</v>
      </c>
      <c r="DF10" s="58">
        <f>'2025'!CZ4</f>
        <v>3.4</v>
      </c>
    </row>
    <row r="11" spans="1:110" x14ac:dyDescent="0.2">
      <c r="A11" s="29">
        <f t="shared" si="0"/>
        <v>9</v>
      </c>
      <c r="B11" s="30">
        <f>'2017'!A5</f>
        <v>3</v>
      </c>
      <c r="C11" s="30">
        <v>2017</v>
      </c>
      <c r="D11" s="31" t="str">
        <f>'2017'!B5</f>
        <v>O.J. Howard</v>
      </c>
      <c r="E11" s="204" t="str" cm="1">
        <f t="array" ref="E11">_xlfn.IFS(F11&gt;=15,"Cornerstone",AND(F11&gt;=14,F11&lt;15),"Elite",AND(F11&gt;=11,F11&lt;14),"Elite Upside",AND(F11&gt;=9,F11&lt;11),"Upside",AND(F11&gt;=8,F11&lt;9),"Upside Lite",AND(F11&gt;=6,F11&lt;8),"Outlier",AND(F11&gt;=5,F11&lt;6),"Outlier Lite",F11&lt;5,"Purgatory")</f>
        <v>Elite Upside</v>
      </c>
      <c r="F11" s="32">
        <f>'2017'!C5</f>
        <v>12.707142857142857</v>
      </c>
      <c r="G11" s="32">
        <f t="shared" si="1"/>
        <v>95.7</v>
      </c>
      <c r="H11" s="33">
        <f t="shared" si="2"/>
        <v>1.7703922520152433</v>
      </c>
      <c r="I11" s="34" t="str">
        <f>'2017'!D5</f>
        <v>Alabama</v>
      </c>
      <c r="J11" s="35">
        <f>'2017'!E5</f>
        <v>1</v>
      </c>
      <c r="K11" s="36">
        <f>'2017'!F5</f>
        <v>34656</v>
      </c>
      <c r="L11" s="37">
        <f>'2017'!G5</f>
        <v>30.87945205479452</v>
      </c>
      <c r="M11" s="37" t="str">
        <f>'2017'!H5</f>
        <v>SR</v>
      </c>
      <c r="N11" s="37">
        <f>'2017'!I5</f>
        <v>22.454794520547946</v>
      </c>
      <c r="O11" s="38">
        <f>'2017'!J5</f>
        <v>78</v>
      </c>
      <c r="P11" s="38">
        <f>'2017'!K5</f>
        <v>251</v>
      </c>
      <c r="Q11" s="193">
        <f t="shared" si="4"/>
        <v>29.005641114503796</v>
      </c>
      <c r="R11" s="37">
        <f>'2017'!L5</f>
        <v>4.51</v>
      </c>
      <c r="S11" s="39">
        <f>'2017'!M5</f>
        <v>1</v>
      </c>
      <c r="T11" s="40">
        <f>'2017'!N5</f>
        <v>0</v>
      </c>
      <c r="U11" s="41">
        <f>'2017'!O5</f>
        <v>0.10824949698189135</v>
      </c>
      <c r="V11" s="41">
        <f>'2017'!P5</f>
        <v>0.10395426012554476</v>
      </c>
      <c r="W11" s="41">
        <f>'2017'!Q5</f>
        <v>0.22053427271392928</v>
      </c>
      <c r="X11" s="41">
        <f>'2017'!R5</f>
        <v>0.18861943255666508</v>
      </c>
      <c r="Y11" s="42">
        <f>'2017'!S5</f>
        <v>0.20457685263529718</v>
      </c>
      <c r="Z11" s="43">
        <f>'2017'!T5</f>
        <v>0.20457685263529718</v>
      </c>
      <c r="AA11" s="44">
        <f>'2017'!U5</f>
        <v>20.797260273972604</v>
      </c>
      <c r="AB11" s="45">
        <f>'2017'!V5</f>
        <v>1.81</v>
      </c>
      <c r="AC11" s="45">
        <f>CT11/CW11</f>
        <v>13.222222222222221</v>
      </c>
      <c r="AD11" s="45">
        <f>'2017'!X5</f>
        <v>9.1999999999999993</v>
      </c>
      <c r="AE11" s="45">
        <f>'2017'!Y5</f>
        <v>12.9</v>
      </c>
      <c r="AF11" s="45">
        <f>'2017'!Z5</f>
        <v>0</v>
      </c>
      <c r="AG11" s="45">
        <f>'2017'!AA5</f>
        <v>0</v>
      </c>
      <c r="AH11" s="45">
        <f t="shared" si="3"/>
        <v>0</v>
      </c>
      <c r="AI11" s="46">
        <f>'2017'!AB5</f>
        <v>4.2999999999999997E-2</v>
      </c>
      <c r="AJ11" s="45">
        <f>'2017'!AC5</f>
        <v>121.33820043282695</v>
      </c>
      <c r="AK11" s="47">
        <f>'2017'!AD5</f>
        <v>132.65036369283027</v>
      </c>
      <c r="AL11" s="48">
        <f>'2017'!AE5</f>
        <v>7</v>
      </c>
      <c r="AM11" s="49">
        <f>'2017'!AF5</f>
        <v>5</v>
      </c>
      <c r="AN11" s="49">
        <f>'2017'!AG5</f>
        <v>4</v>
      </c>
      <c r="AO11" s="49">
        <f>'2017'!AH5</f>
        <v>6</v>
      </c>
      <c r="AP11" s="49">
        <f>'2017'!AI5</f>
        <v>8</v>
      </c>
      <c r="AQ11" s="49">
        <f>'2017'!AK5</f>
        <v>10</v>
      </c>
      <c r="AR11" s="49">
        <f>'2017'!AL5</f>
        <v>10</v>
      </c>
      <c r="AS11" s="50">
        <f>'2017'!AM5</f>
        <v>0</v>
      </c>
      <c r="AT11" s="55">
        <f>'2017'!AN5</f>
        <v>0</v>
      </c>
      <c r="AU11" s="56">
        <f>'2017'!AO5</f>
        <v>1</v>
      </c>
      <c r="AV11" s="56">
        <f>'2017'!AP5</f>
        <v>0</v>
      </c>
      <c r="AW11" s="56">
        <f>'2017'!AQ5</f>
        <v>0</v>
      </c>
      <c r="AX11" s="56">
        <f>'2017'!AR5</f>
        <v>0</v>
      </c>
      <c r="AY11" s="56">
        <f>'2017'!AS5</f>
        <v>0</v>
      </c>
      <c r="AZ11" s="57">
        <f>'2017'!AT5</f>
        <v>0</v>
      </c>
      <c r="BA11" s="57">
        <f>'2017'!AU5</f>
        <v>0</v>
      </c>
      <c r="BB11" s="57">
        <f>'2017'!AV5</f>
        <v>0</v>
      </c>
      <c r="BC11" s="57">
        <f>'2017'!AW5</f>
        <v>0</v>
      </c>
      <c r="BD11" s="57">
        <f>'2017'!AX5</f>
        <v>0</v>
      </c>
      <c r="BE11" s="57">
        <f>'2017'!AY5</f>
        <v>0</v>
      </c>
      <c r="BF11" s="58">
        <f>'2017'!AZ5</f>
        <v>0</v>
      </c>
      <c r="BG11" s="55">
        <f>'2017'!BA8</f>
        <v>388</v>
      </c>
      <c r="BH11" s="56">
        <f>'2017'!BB8</f>
        <v>1713.6000000000001</v>
      </c>
      <c r="BI11" s="56">
        <f>'2017'!BC8</f>
        <v>0</v>
      </c>
      <c r="BJ11" s="56">
        <f>'2017'!BD8</f>
        <v>39</v>
      </c>
      <c r="BK11" s="56">
        <f>'2017'!BE8</f>
        <v>2</v>
      </c>
      <c r="BL11" s="56">
        <f>'2017'!BF8</f>
        <v>8.3999999999999986</v>
      </c>
      <c r="BM11" s="57">
        <f>'2017'!BG5</f>
        <v>0</v>
      </c>
      <c r="BN11" s="57">
        <f>'2017'!BH5</f>
        <v>0</v>
      </c>
      <c r="BO11" s="57">
        <f>'2017'!BI5</f>
        <v>0</v>
      </c>
      <c r="BP11" s="57">
        <f>'2017'!BJ5</f>
        <v>0</v>
      </c>
      <c r="BQ11" s="57">
        <f>'2017'!BK5</f>
        <v>0</v>
      </c>
      <c r="BR11" s="57">
        <f>'2017'!BL5</f>
        <v>0</v>
      </c>
      <c r="BS11" s="58">
        <f>'2017'!BM5</f>
        <v>0</v>
      </c>
      <c r="BT11" s="55">
        <f>'2017'!BN5</f>
        <v>260</v>
      </c>
      <c r="BU11" s="56">
        <f>'2017'!BO5</f>
        <v>2501.1</v>
      </c>
      <c r="BV11" s="56">
        <f>'2017'!BP5</f>
        <v>27</v>
      </c>
      <c r="BW11" s="56">
        <f>'2017'!BQ5</f>
        <v>17</v>
      </c>
      <c r="BX11" s="56">
        <f>'2017'!BR5</f>
        <v>0</v>
      </c>
      <c r="BY11" s="56">
        <f>'2017'!BS5</f>
        <v>20.7</v>
      </c>
      <c r="BZ11" s="57">
        <f>'2017'!BT5</f>
        <v>0</v>
      </c>
      <c r="CA11" s="57">
        <f>'2017'!BU5</f>
        <v>0</v>
      </c>
      <c r="CB11" s="57">
        <f>'2017'!BV5</f>
        <v>1.17</v>
      </c>
      <c r="CC11" s="57">
        <f>'2017'!BW5</f>
        <v>6.1</v>
      </c>
      <c r="CD11" s="57">
        <f>'2017'!BX5</f>
        <v>12.9</v>
      </c>
      <c r="CE11" s="57">
        <f>'2017'!BY5</f>
        <v>0</v>
      </c>
      <c r="CF11" s="58">
        <f>'2017'!BZ5</f>
        <v>15</v>
      </c>
      <c r="CG11" s="55">
        <f>'2017'!CA5</f>
        <v>601</v>
      </c>
      <c r="CH11" s="56">
        <f>'2017'!CB5</f>
        <v>2725.2</v>
      </c>
      <c r="CI11" s="56">
        <f>'2017'!CC5</f>
        <v>48</v>
      </c>
      <c r="CJ11" s="56">
        <f>'2017'!CD5</f>
        <v>38</v>
      </c>
      <c r="CK11" s="56">
        <f>'2017'!CE5</f>
        <v>2</v>
      </c>
      <c r="CL11" s="56">
        <f>'2017'!CF5</f>
        <v>18</v>
      </c>
      <c r="CM11" s="57">
        <f>'2017'!CG5</f>
        <v>0</v>
      </c>
      <c r="CN11" s="57">
        <f>'2017'!CH5</f>
        <v>0</v>
      </c>
      <c r="CO11" s="57">
        <f>'2017'!CI5</f>
        <v>1.79</v>
      </c>
      <c r="CP11" s="57">
        <f>'2017'!CJ5</f>
        <v>9.1999999999999993</v>
      </c>
      <c r="CQ11" s="57">
        <f>'2017'!CK5</f>
        <v>7.5</v>
      </c>
      <c r="CR11" s="57">
        <f>'2017'!CL5</f>
        <v>0</v>
      </c>
      <c r="CS11" s="58">
        <f>'2017'!CM5</f>
        <v>2.6</v>
      </c>
      <c r="CT11" s="55">
        <f>'2017'!CN5</f>
        <v>595</v>
      </c>
      <c r="CU11" s="56">
        <f>'2017'!CO5</f>
        <v>3154.5</v>
      </c>
      <c r="CV11" s="56">
        <f>'2017'!CP5</f>
        <v>56</v>
      </c>
      <c r="CW11" s="56">
        <f>'2017'!CQ5</f>
        <v>45</v>
      </c>
      <c r="CX11" s="56">
        <f>'2017'!CR5</f>
        <v>3</v>
      </c>
      <c r="CY11" s="56">
        <f>'2017'!CS5</f>
        <v>25.5</v>
      </c>
      <c r="CZ11" s="57">
        <f>'2017'!CT5</f>
        <v>0</v>
      </c>
      <c r="DA11" s="57">
        <f>'2017'!CU5</f>
        <v>0</v>
      </c>
      <c r="DB11" s="57">
        <f>'2017'!CV5</f>
        <v>1.81</v>
      </c>
      <c r="DC11" s="57">
        <f>'2017'!CW5</f>
        <v>7.3</v>
      </c>
      <c r="DD11" s="57">
        <f>'2017'!CX5</f>
        <v>8.6999999999999993</v>
      </c>
      <c r="DE11" s="57">
        <f>'2017'!CY5</f>
        <v>0</v>
      </c>
      <c r="DF11" s="58">
        <f>'2017'!CZ5</f>
        <v>4.3</v>
      </c>
    </row>
    <row r="12" spans="1:110" x14ac:dyDescent="0.2">
      <c r="A12" s="29">
        <f t="shared" si="0"/>
        <v>10</v>
      </c>
      <c r="B12" s="30">
        <f>'2015'!A3</f>
        <v>1</v>
      </c>
      <c r="C12" s="30">
        <v>2015</v>
      </c>
      <c r="D12" s="31" t="str">
        <f>'2015'!B3</f>
        <v>Maxx Williams</v>
      </c>
      <c r="E12" s="204" t="str" cm="1">
        <f t="array" ref="E12">_xlfn.IFS(F12&gt;=15,"Cornerstone",AND(F12&gt;=14,F12&lt;15),"Elite",AND(F12&gt;=11,F12&lt;14),"Elite Upside",AND(F12&gt;=9,F12&lt;11),"Upside",AND(F12&gt;=8,F12&lt;9),"Upside Lite",AND(F12&gt;=6,F12&lt;8),"Outlier",AND(F12&gt;=5,F12&lt;6),"Outlier Lite",F12&lt;5,"Purgatory")</f>
        <v>Elite Upside</v>
      </c>
      <c r="F12" s="32">
        <f>'2015'!C3</f>
        <v>12.307142857142859</v>
      </c>
      <c r="G12" s="32">
        <f t="shared" si="1"/>
        <v>95.3</v>
      </c>
      <c r="H12" s="33">
        <f t="shared" si="2"/>
        <v>1.6049789680144304</v>
      </c>
      <c r="I12" s="34" t="str">
        <f>'2015'!D3</f>
        <v>Minnesota</v>
      </c>
      <c r="J12" s="35">
        <f>'2015'!E3</f>
        <v>2</v>
      </c>
      <c r="K12" s="36">
        <f>'2015'!F3</f>
        <v>34436</v>
      </c>
      <c r="L12" s="37">
        <f>'2015'!G3</f>
        <v>31.482191780821918</v>
      </c>
      <c r="M12" s="37" t="str">
        <f>'2015'!H3</f>
        <v>RS SO</v>
      </c>
      <c r="N12" s="37">
        <f>'2015'!I3</f>
        <v>21.054794520547944</v>
      </c>
      <c r="O12" s="38">
        <f>'2015'!J3</f>
        <v>76</v>
      </c>
      <c r="P12" s="38">
        <f>'2015'!K3</f>
        <v>249</v>
      </c>
      <c r="Q12" s="193">
        <f t="shared" si="4"/>
        <v>30.308895867099213</v>
      </c>
      <c r="R12" s="35">
        <f>'2015'!L3</f>
        <v>4.78</v>
      </c>
      <c r="S12" s="39">
        <f>'2015'!M3</f>
        <v>2</v>
      </c>
      <c r="T12" s="40">
        <f>'2015'!N3</f>
        <v>0</v>
      </c>
      <c r="U12" s="41">
        <f>'2015'!O3</f>
        <v>0</v>
      </c>
      <c r="V12" s="41">
        <f>'2015'!P3</f>
        <v>0</v>
      </c>
      <c r="W12" s="41">
        <f>'2015'!Q3</f>
        <v>0.21662337662337663</v>
      </c>
      <c r="X12" s="41">
        <f>'2015'!R3</f>
        <v>0.30856832971800435</v>
      </c>
      <c r="Y12" s="42">
        <f>'2015'!S3</f>
        <v>0.30856832971800435</v>
      </c>
      <c r="Z12" s="43">
        <f>'2015'!T3</f>
        <v>0.30856832971800435</v>
      </c>
      <c r="AA12" s="44">
        <f>'2015'!U3</f>
        <v>19.399999999999999</v>
      </c>
      <c r="AB12" s="45">
        <f>'2015'!V3</f>
        <v>2.78</v>
      </c>
      <c r="AC12" s="45">
        <f>'2015'!W3</f>
        <v>15.805555555555555</v>
      </c>
      <c r="AD12" s="45">
        <f>'2015'!X3</f>
        <v>8.4</v>
      </c>
      <c r="AE12" s="45">
        <f>'2015'!Y3</f>
        <v>11.8</v>
      </c>
      <c r="AF12" s="45">
        <f>'2015'!Z3</f>
        <v>0</v>
      </c>
      <c r="AG12" s="45">
        <f>'2015'!AA3</f>
        <v>0</v>
      </c>
      <c r="AH12" s="45">
        <f>'2015'!AB3</f>
        <v>7.6999999999999999E-2</v>
      </c>
      <c r="AI12" s="46">
        <f>'2015'!AC3</f>
        <v>95.393274398282429</v>
      </c>
      <c r="AJ12" s="45">
        <f>'2015'!AD3</f>
        <v>100.30143260844147</v>
      </c>
      <c r="AK12" s="47">
        <f>'2015'!AE3</f>
        <v>10</v>
      </c>
      <c r="AL12" s="48">
        <f>'2015'!AF3</f>
        <v>8</v>
      </c>
      <c r="AM12" s="49">
        <f>'2015'!AG3</f>
        <v>9</v>
      </c>
      <c r="AN12" s="49">
        <f>'2015'!AH3</f>
        <v>8</v>
      </c>
      <c r="AO12" s="49">
        <f>'2015'!AI3</f>
        <v>7</v>
      </c>
      <c r="AP12" s="49">
        <f>'2015'!AJ3</f>
        <v>5</v>
      </c>
      <c r="AQ12" s="49">
        <f>'2015'!AK3</f>
        <v>2</v>
      </c>
      <c r="AR12" s="49">
        <f>'2015'!AL3</f>
        <v>7</v>
      </c>
      <c r="AS12" s="50">
        <f>'2015'!AM3</f>
        <v>0</v>
      </c>
      <c r="AT12" s="55">
        <f>'2015'!AN3</f>
        <v>0</v>
      </c>
      <c r="AU12" s="56">
        <f>'2015'!AO3</f>
        <v>1</v>
      </c>
      <c r="AV12" s="56">
        <f>'2015'!AP3</f>
        <v>0</v>
      </c>
      <c r="AW12" s="56">
        <f>'2015'!AQ3</f>
        <v>0</v>
      </c>
      <c r="AX12" s="56">
        <f>'2015'!AR3</f>
        <v>0</v>
      </c>
      <c r="AY12" s="56">
        <f>'2015'!AS3</f>
        <v>0</v>
      </c>
      <c r="AZ12" s="57">
        <f>'2015'!AT3</f>
        <v>0</v>
      </c>
      <c r="BA12" s="57">
        <f>'2015'!AU3</f>
        <v>0</v>
      </c>
      <c r="BB12" s="57">
        <f>'2015'!AV3</f>
        <v>0</v>
      </c>
      <c r="BC12" s="57">
        <f>'2015'!AW3</f>
        <v>0</v>
      </c>
      <c r="BD12" s="57">
        <f>'2015'!AX3</f>
        <v>0</v>
      </c>
      <c r="BE12" s="57">
        <f>'2015'!AY3</f>
        <v>0</v>
      </c>
      <c r="BF12" s="58">
        <f>'2015'!AZ3</f>
        <v>0</v>
      </c>
      <c r="BG12" s="55">
        <f>'2015'!BA3</f>
        <v>0</v>
      </c>
      <c r="BH12" s="56">
        <f>'2015'!BB3</f>
        <v>1</v>
      </c>
      <c r="BI12" s="56">
        <f>'2015'!BC3</f>
        <v>0</v>
      </c>
      <c r="BJ12" s="56">
        <f>'2015'!BD3</f>
        <v>0</v>
      </c>
      <c r="BK12" s="56">
        <f>'2015'!BE3</f>
        <v>0</v>
      </c>
      <c r="BL12" s="56">
        <f>'2015'!BF3</f>
        <v>0</v>
      </c>
      <c r="BM12" s="57">
        <f>'2015'!BG3</f>
        <v>0</v>
      </c>
      <c r="BN12" s="57">
        <f>'2015'!BH3</f>
        <v>0</v>
      </c>
      <c r="BO12" s="57">
        <f>'2015'!BI3</f>
        <v>0</v>
      </c>
      <c r="BP12" s="57">
        <f>'2015'!BJ3</f>
        <v>0</v>
      </c>
      <c r="BQ12" s="57">
        <f>'2015'!BK3</f>
        <v>0</v>
      </c>
      <c r="BR12" s="57">
        <f>'2015'!BL3</f>
        <v>0</v>
      </c>
      <c r="BS12" s="58">
        <f>'2015'!BM3</f>
        <v>0</v>
      </c>
      <c r="BT12" s="55">
        <f>'2015'!BN3</f>
        <v>0</v>
      </c>
      <c r="BU12" s="56">
        <f>'2015'!BO3</f>
        <v>1</v>
      </c>
      <c r="BV12" s="56">
        <f>'2015'!BP3</f>
        <v>0</v>
      </c>
      <c r="BW12" s="56">
        <f>'2015'!BQ3</f>
        <v>0</v>
      </c>
      <c r="BX12" s="56">
        <f>'2015'!BR3</f>
        <v>0</v>
      </c>
      <c r="BY12" s="56">
        <f>'2015'!BS3</f>
        <v>0</v>
      </c>
      <c r="BZ12" s="57">
        <f>'2015'!BT3</f>
        <v>0</v>
      </c>
      <c r="CA12" s="57">
        <f>'2015'!BU3</f>
        <v>0</v>
      </c>
      <c r="CB12" s="57">
        <f>'2015'!BV3</f>
        <v>0</v>
      </c>
      <c r="CC12" s="57">
        <f>'2015'!BW3</f>
        <v>0</v>
      </c>
      <c r="CD12" s="57">
        <f>'2015'!BX3</f>
        <v>0</v>
      </c>
      <c r="CE12" s="57">
        <f>'2015'!BY3</f>
        <v>0</v>
      </c>
      <c r="CF12" s="58">
        <f>'2015'!BZ3</f>
        <v>0</v>
      </c>
      <c r="CG12" s="55">
        <f>'2015'!CA3</f>
        <v>417</v>
      </c>
      <c r="CH12" s="56">
        <f>'2015'!CB3</f>
        <v>1925</v>
      </c>
      <c r="CI12" s="56">
        <f>'2015'!CC3</f>
        <v>0</v>
      </c>
      <c r="CJ12" s="56">
        <f>'2015'!CD3</f>
        <v>25</v>
      </c>
      <c r="CK12" s="56">
        <f>'2015'!CE3</f>
        <v>5</v>
      </c>
      <c r="CL12" s="56">
        <f>'2015'!CF3</f>
        <v>0</v>
      </c>
      <c r="CM12" s="57">
        <f>'2015'!CG3</f>
        <v>0</v>
      </c>
      <c r="CN12" s="57">
        <f>'2015'!CH3</f>
        <v>0</v>
      </c>
      <c r="CO12" s="57">
        <f>'2015'!CI3</f>
        <v>0</v>
      </c>
      <c r="CP12" s="57">
        <f>'2015'!CJ3</f>
        <v>0</v>
      </c>
      <c r="CQ12" s="57">
        <f>'2015'!CK3</f>
        <v>0</v>
      </c>
      <c r="CR12" s="57">
        <f>'2015'!CL3</f>
        <v>0</v>
      </c>
      <c r="CS12" s="58">
        <f>'2015'!CM3</f>
        <v>0</v>
      </c>
      <c r="CT12" s="55">
        <f>'2015'!CN3</f>
        <v>569</v>
      </c>
      <c r="CU12" s="56">
        <f>'2015'!CO3</f>
        <v>1844</v>
      </c>
      <c r="CV12" s="56">
        <f>'2015'!CP3</f>
        <v>64</v>
      </c>
      <c r="CW12" s="56">
        <f>'2015'!CQ3</f>
        <v>36</v>
      </c>
      <c r="CX12" s="56">
        <f>'2015'!CR3</f>
        <v>8</v>
      </c>
      <c r="CY12" s="56">
        <f>'2015'!CS3</f>
        <v>12</v>
      </c>
      <c r="CZ12" s="57">
        <f>'2015'!CT3</f>
        <v>0</v>
      </c>
      <c r="DA12" s="57">
        <f>'2015'!CU3</f>
        <v>0</v>
      </c>
      <c r="DB12" s="57">
        <f>'2015'!CV3</f>
        <v>2.78</v>
      </c>
      <c r="DC12" s="57">
        <f>'2015'!CW3</f>
        <v>8.4</v>
      </c>
      <c r="DD12" s="57">
        <f>'2015'!CX3</f>
        <v>11.8</v>
      </c>
      <c r="DE12" s="57">
        <f>'2015'!CY3</f>
        <v>0</v>
      </c>
      <c r="DF12" s="58">
        <f>'2015'!CZ3</f>
        <v>7.7</v>
      </c>
    </row>
    <row r="13" spans="1:110" x14ac:dyDescent="0.2">
      <c r="A13" s="29">
        <f t="shared" si="0"/>
        <v>11</v>
      </c>
      <c r="B13" s="30">
        <f>'2022'!A3</f>
        <v>1</v>
      </c>
      <c r="C13" s="30">
        <v>2022</v>
      </c>
      <c r="D13" s="31" t="str">
        <f>'2022'!B3</f>
        <v>Trey McBride</v>
      </c>
      <c r="E13" s="204" t="str" cm="1">
        <f t="array" ref="E13">_xlfn.IFS(F13&gt;=15,"Cornerstone",AND(F13&gt;=14,F13&lt;15),"Elite",AND(F13&gt;=11,F13&lt;14),"Elite Upside",AND(F13&gt;=9,F13&lt;11),"Upside",AND(F13&gt;=8,F13&lt;9),"Upside Lite",AND(F13&gt;=6,F13&lt;8),"Outlier",AND(F13&gt;=5,F13&lt;6),"Outlier Lite",F13&lt;5,"Purgatory")</f>
        <v>Elite Upside</v>
      </c>
      <c r="F13" s="32">
        <f>'2022'!C3</f>
        <v>12.285714285714286</v>
      </c>
      <c r="G13" s="32">
        <f t="shared" si="1"/>
        <v>94.8</v>
      </c>
      <c r="H13" s="33">
        <f t="shared" si="2"/>
        <v>1.5961175420858151</v>
      </c>
      <c r="I13" s="34" t="str">
        <f>'2022'!D3</f>
        <v>Colorado State</v>
      </c>
      <c r="J13" s="35">
        <f>'2022'!E3</f>
        <v>7</v>
      </c>
      <c r="K13" s="36">
        <f>'2022'!F3</f>
        <v>36486</v>
      </c>
      <c r="L13" s="37">
        <f>'2022'!G3</f>
        <v>25.865753424657534</v>
      </c>
      <c r="M13" s="37" t="str">
        <f>'2022'!H3</f>
        <v>SR</v>
      </c>
      <c r="N13" s="37">
        <f>'2022'!I3</f>
        <v>22.446575342465753</v>
      </c>
      <c r="O13" s="38">
        <f>'2022'!J3</f>
        <v>76</v>
      </c>
      <c r="P13" s="38">
        <f>'2022'!K3</f>
        <v>246</v>
      </c>
      <c r="Q13" s="193">
        <f t="shared" si="4"/>
        <v>29.94372844701368</v>
      </c>
      <c r="R13" s="35">
        <f>'2022'!L3</f>
        <v>4.54</v>
      </c>
      <c r="S13" s="39">
        <f>'2022'!M3</f>
        <v>2</v>
      </c>
      <c r="T13" s="40">
        <f>'2022'!N3</f>
        <v>0</v>
      </c>
      <c r="U13" s="41">
        <f>'2022'!O3</f>
        <v>2.432491527276703E-2</v>
      </c>
      <c r="V13" s="41">
        <f>'2022'!P3</f>
        <v>0.15285511518724751</v>
      </c>
      <c r="W13" s="41">
        <f>'2022'!Q3</f>
        <v>0.41353383458646614</v>
      </c>
      <c r="X13" s="41">
        <f>'2022'!R3</f>
        <v>0.38787753413322307</v>
      </c>
      <c r="Y13" s="42">
        <f>'2022'!S3</f>
        <v>0.4007056843598446</v>
      </c>
      <c r="Z13" s="43">
        <f>'2022'!T3</f>
        <v>0.30453632011348192</v>
      </c>
      <c r="AA13" s="44">
        <f>'2022'!U3</f>
        <v>19.786301369863015</v>
      </c>
      <c r="AB13" s="45">
        <f>'2022'!V3</f>
        <v>2.78</v>
      </c>
      <c r="AC13" s="45">
        <f>CT13/CW13</f>
        <v>12.362637362637363</v>
      </c>
      <c r="AD13" s="45">
        <f>'2022'!X3</f>
        <v>7.2</v>
      </c>
      <c r="AE13" s="45">
        <f>'2022'!Y3</f>
        <v>9.1</v>
      </c>
      <c r="AF13" s="45">
        <f>'2022'!Z3</f>
        <v>0</v>
      </c>
      <c r="AG13" s="45">
        <f>'2022'!AA3</f>
        <v>0</v>
      </c>
      <c r="AH13" s="45">
        <f>CR13</f>
        <v>50</v>
      </c>
      <c r="AI13" s="46">
        <f>'2022'!AB3</f>
        <v>3.2000000000000001E-2</v>
      </c>
      <c r="AJ13" s="45">
        <f>'2022'!AC3</f>
        <v>115.80883461806614</v>
      </c>
      <c r="AK13" s="47">
        <f>'2022'!AD3</f>
        <v>121.76741069195596</v>
      </c>
      <c r="AL13" s="48">
        <f>'2022'!AE3</f>
        <v>10</v>
      </c>
      <c r="AM13" s="49">
        <f>'2022'!AF3</f>
        <v>7</v>
      </c>
      <c r="AN13" s="49">
        <f>'2022'!AG3</f>
        <v>9</v>
      </c>
      <c r="AO13" s="49">
        <f>'2022'!AH3</f>
        <v>4</v>
      </c>
      <c r="AP13" s="49">
        <f>'2022'!AI3</f>
        <v>5</v>
      </c>
      <c r="AQ13" s="49">
        <f>'2022'!AK3</f>
        <v>8</v>
      </c>
      <c r="AR13" s="49">
        <f>'2022'!AL3</f>
        <v>7</v>
      </c>
      <c r="AS13" s="50">
        <f>'2022'!AM3</f>
        <v>0</v>
      </c>
      <c r="AT13" s="55">
        <f>'2022'!AN3</f>
        <v>0</v>
      </c>
      <c r="AU13" s="56">
        <f>'2022'!AO3</f>
        <v>1</v>
      </c>
      <c r="AV13" s="56">
        <f>'2022'!AP3</f>
        <v>0</v>
      </c>
      <c r="AW13" s="56">
        <f>'2022'!AQ3</f>
        <v>0</v>
      </c>
      <c r="AX13" s="56">
        <f>'2022'!AR3</f>
        <v>0</v>
      </c>
      <c r="AY13" s="56">
        <f>'2022'!AS3</f>
        <v>0</v>
      </c>
      <c r="AZ13" s="57">
        <f>'2022'!AT3</f>
        <v>0</v>
      </c>
      <c r="BA13" s="57">
        <f>'2022'!AU3</f>
        <v>0</v>
      </c>
      <c r="BB13" s="57">
        <f>'2022'!AV3</f>
        <v>0</v>
      </c>
      <c r="BC13" s="57">
        <f>'2022'!AW3</f>
        <v>0</v>
      </c>
      <c r="BD13" s="57">
        <f>'2022'!AX3</f>
        <v>0</v>
      </c>
      <c r="BE13" s="57">
        <f>'2022'!AY3</f>
        <v>0</v>
      </c>
      <c r="BF13" s="58">
        <f>'2022'!AZ3</f>
        <v>0</v>
      </c>
      <c r="BG13" s="55">
        <f>'2022'!BA3</f>
        <v>89</v>
      </c>
      <c r="BH13" s="56">
        <f>'2022'!BB3</f>
        <v>3658.7999999999997</v>
      </c>
      <c r="BI13" s="56">
        <f>'2022'!BC3</f>
        <v>15</v>
      </c>
      <c r="BJ13" s="56">
        <f>'2022'!BD3</f>
        <v>7</v>
      </c>
      <c r="BK13" s="56">
        <f>'2022'!BE3</f>
        <v>1</v>
      </c>
      <c r="BL13" s="56">
        <f>'2022'!BF3</f>
        <v>26.400000000000002</v>
      </c>
      <c r="BM13" s="57">
        <f>'2022'!BG3</f>
        <v>0</v>
      </c>
      <c r="BN13" s="57">
        <f>'2022'!BH3</f>
        <v>0</v>
      </c>
      <c r="BO13" s="57">
        <f>'2022'!BI3</f>
        <v>0.6</v>
      </c>
      <c r="BP13" s="57">
        <f>'2022'!BJ3</f>
        <v>5</v>
      </c>
      <c r="BQ13" s="57">
        <f>'2022'!BK3</f>
        <v>9.6</v>
      </c>
      <c r="BR13" s="57">
        <f>'2022'!BL3</f>
        <v>20</v>
      </c>
      <c r="BS13" s="58">
        <f>'2022'!BM3</f>
        <v>12.5</v>
      </c>
      <c r="BT13" s="55">
        <f>'2022'!BN3</f>
        <v>560</v>
      </c>
      <c r="BU13" s="56">
        <f>'2022'!BO3</f>
        <v>3663.6000000000004</v>
      </c>
      <c r="BV13" s="56">
        <f>'2022'!BP3</f>
        <v>54</v>
      </c>
      <c r="BW13" s="56">
        <f>'2022'!BQ3</f>
        <v>45</v>
      </c>
      <c r="BX13" s="56">
        <f>'2022'!BR3</f>
        <v>4</v>
      </c>
      <c r="BY13" s="56">
        <f>'2022'!BS3</f>
        <v>21.6</v>
      </c>
      <c r="BZ13" s="57">
        <f>'2022'!BT3</f>
        <v>0</v>
      </c>
      <c r="CA13" s="57">
        <f>'2022'!BU3</f>
        <v>0</v>
      </c>
      <c r="CB13" s="57">
        <f>'2022'!BV3</f>
        <v>1.77</v>
      </c>
      <c r="CC13" s="57">
        <f>'2022'!BW3</f>
        <v>5.7</v>
      </c>
      <c r="CD13" s="57">
        <f>'2022'!BX3</f>
        <v>7</v>
      </c>
      <c r="CE13" s="57">
        <f>'2022'!BY3</f>
        <v>80</v>
      </c>
      <c r="CF13" s="58">
        <f>'2022'!BZ3</f>
        <v>2.2000000000000002</v>
      </c>
      <c r="CG13" s="55">
        <f>'2022'!CA3</f>
        <v>330</v>
      </c>
      <c r="CH13" s="56">
        <f>'2022'!CB3</f>
        <v>798</v>
      </c>
      <c r="CI13" s="56">
        <f>'2022'!CC3</f>
        <v>34</v>
      </c>
      <c r="CJ13" s="56">
        <f>'2022'!CD3</f>
        <v>22</v>
      </c>
      <c r="CK13" s="56">
        <f>'2022'!CE3</f>
        <v>4</v>
      </c>
      <c r="CL13" s="56">
        <f>'2022'!CF3</f>
        <v>4</v>
      </c>
      <c r="CM13" s="57">
        <f>'2022'!CG3</f>
        <v>0</v>
      </c>
      <c r="CN13" s="57">
        <f>'2022'!CH3</f>
        <v>0</v>
      </c>
      <c r="CO13" s="57">
        <f>'2022'!CI3</f>
        <v>2.6</v>
      </c>
      <c r="CP13" s="57">
        <f>'2022'!CJ3</f>
        <v>7.2</v>
      </c>
      <c r="CQ13" s="57">
        <f>'2022'!CK3</f>
        <v>9.1</v>
      </c>
      <c r="CR13" s="57">
        <f>'2022'!CL3</f>
        <v>50</v>
      </c>
      <c r="CS13" s="58">
        <f>'2022'!CM3</f>
        <v>4.3</v>
      </c>
      <c r="CT13" s="55">
        <f>'2022'!CN3</f>
        <v>1125</v>
      </c>
      <c r="CU13" s="56">
        <f>'2022'!CO3</f>
        <v>2900.3999999999996</v>
      </c>
      <c r="CV13" s="56">
        <f>'2022'!CP3</f>
        <v>122</v>
      </c>
      <c r="CW13" s="56">
        <f>'2022'!CQ3</f>
        <v>91</v>
      </c>
      <c r="CX13" s="56">
        <f>'2022'!CR3</f>
        <v>1</v>
      </c>
      <c r="CY13" s="56">
        <f>'2022'!CS3</f>
        <v>15.600000000000001</v>
      </c>
      <c r="CZ13" s="57">
        <f>'2022'!CT3</f>
        <v>0</v>
      </c>
      <c r="DA13" s="57">
        <f>'2022'!CU3</f>
        <v>0</v>
      </c>
      <c r="DB13" s="57">
        <f>'2022'!CV3</f>
        <v>2.78</v>
      </c>
      <c r="DC13" s="57">
        <f>'2022'!CW3</f>
        <v>5</v>
      </c>
      <c r="DD13" s="57">
        <f>'2022'!CX3</f>
        <v>8.6</v>
      </c>
      <c r="DE13" s="57">
        <f>'2022'!CY3</f>
        <v>53.1</v>
      </c>
      <c r="DF13" s="58">
        <f>'2022'!CZ3</f>
        <v>3.2</v>
      </c>
    </row>
    <row r="14" spans="1:110" x14ac:dyDescent="0.2">
      <c r="A14" s="29">
        <f t="shared" si="0"/>
        <v>12</v>
      </c>
      <c r="B14" s="30">
        <f>'2025'!A5</f>
        <v>3</v>
      </c>
      <c r="C14" s="30">
        <v>2025</v>
      </c>
      <c r="D14" s="31" t="str">
        <f>'2025'!B5</f>
        <v>Harold Fannin Jr.</v>
      </c>
      <c r="E14" s="204" t="str" cm="1">
        <f t="array" ref="E14">_xlfn.IFS(F14&gt;=15,"Cornerstone",AND(F14&gt;=14,F14&lt;15),"Elite",AND(F14&gt;=11,F14&lt;14),"Elite Upside",AND(F14&gt;=9,F14&lt;11),"Upside",AND(F14&gt;=8,F14&lt;9),"Upside Lite",AND(F14&gt;=6,F14&lt;8),"Outlier",AND(F14&gt;=5,F14&lt;6),"Outlier Lite",F14&lt;5,"Purgatory")</f>
        <v>Elite Upside</v>
      </c>
      <c r="F14" s="32">
        <f>'2025'!C5</f>
        <v>12.049999999999999</v>
      </c>
      <c r="G14" s="32">
        <f t="shared" si="1"/>
        <v>94.3</v>
      </c>
      <c r="H14" s="33">
        <f t="shared" si="2"/>
        <v>1.4986418568710493</v>
      </c>
      <c r="I14" s="34" t="str">
        <f>'2025'!D5</f>
        <v>Bowling Green</v>
      </c>
      <c r="J14" s="35">
        <f>'2025'!E5</f>
        <v>9</v>
      </c>
      <c r="K14" s="36">
        <f>'2025'!F5</f>
        <v>38188</v>
      </c>
      <c r="L14" s="37">
        <f>'2025'!G5</f>
        <v>21.202739726027396</v>
      </c>
      <c r="M14" s="37" t="str">
        <f>'2025'!H5</f>
        <v>JR</v>
      </c>
      <c r="N14" s="37">
        <f>'2025'!I5</f>
        <v>20.783561643835615</v>
      </c>
      <c r="O14" s="38">
        <f>'2025'!J5</f>
        <v>75</v>
      </c>
      <c r="P14" s="38">
        <f>'2025'!K5</f>
        <v>238</v>
      </c>
      <c r="Q14" s="193">
        <f t="shared" si="4"/>
        <v>29.7476308374839</v>
      </c>
      <c r="R14" s="35">
        <f>'2025'!L5</f>
        <v>4.71</v>
      </c>
      <c r="S14" s="39">
        <f>'2025'!M5</f>
        <v>3</v>
      </c>
      <c r="T14" s="40">
        <f>'2025'!N5</f>
        <v>0</v>
      </c>
      <c r="U14" s="41">
        <f>'2025'!O5</f>
        <v>0</v>
      </c>
      <c r="V14" s="41">
        <f>'2025'!P5</f>
        <v>7.7403777872461305E-2</v>
      </c>
      <c r="W14" s="41">
        <f>'2025'!Q5</f>
        <v>0.29998073959938365</v>
      </c>
      <c r="X14" s="41">
        <f>'2025'!R5</f>
        <v>0.49712276214833762</v>
      </c>
      <c r="Y14" s="42">
        <f>'2025'!S5</f>
        <v>0.49712276214833762</v>
      </c>
      <c r="Z14" s="43">
        <f>'2025'!T5</f>
        <v>0.34798593350383633</v>
      </c>
      <c r="AA14" s="44">
        <f>'2025'!U5</f>
        <v>19.117808219178084</v>
      </c>
      <c r="AB14" s="45">
        <f>'2025'!V5</f>
        <v>3.76</v>
      </c>
      <c r="AC14" s="45">
        <f>'2025'!W5</f>
        <v>13.290598290598291</v>
      </c>
      <c r="AD14" s="45">
        <f>'2025'!X5</f>
        <v>9.1999999999999993</v>
      </c>
      <c r="AE14" s="45">
        <f>'2025'!Y5</f>
        <v>7.5</v>
      </c>
      <c r="AF14" s="45">
        <f>'2025'!Z5</f>
        <v>0</v>
      </c>
      <c r="AG14" s="45">
        <f>'2025'!AA5</f>
        <v>0</v>
      </c>
      <c r="AH14" s="45">
        <f>CR14</f>
        <v>0</v>
      </c>
      <c r="AI14" s="46">
        <f>'2025'!AB5</f>
        <v>3.3000000000000002E-2</v>
      </c>
      <c r="AJ14" s="45">
        <f>'2025'!AC5</f>
        <v>96.721567050758424</v>
      </c>
      <c r="AK14" s="47">
        <f>'2025'!AD5</f>
        <v>99.697486805511105</v>
      </c>
      <c r="AL14" s="48">
        <f>'2025'!AE5</f>
        <v>10</v>
      </c>
      <c r="AM14" s="49">
        <f>'2025'!AF5</f>
        <v>9</v>
      </c>
      <c r="AN14" s="49">
        <f>'2025'!AG5</f>
        <v>10</v>
      </c>
      <c r="AO14" s="49">
        <f>'2025'!AH5</f>
        <v>6</v>
      </c>
      <c r="AP14" s="49">
        <f>'2025'!AI5</f>
        <v>8</v>
      </c>
      <c r="AQ14" s="49">
        <f>'2025'!AK5</f>
        <v>2</v>
      </c>
      <c r="AR14" s="49">
        <f>'2025'!AL5</f>
        <v>6</v>
      </c>
      <c r="AS14" s="50">
        <f>'2025'!AM5</f>
        <v>0</v>
      </c>
      <c r="AT14" s="55">
        <f>'2025'!AN5</f>
        <v>0</v>
      </c>
      <c r="AU14" s="56">
        <f>'2025'!AO5</f>
        <v>1</v>
      </c>
      <c r="AV14" s="56">
        <f>'2025'!AP5</f>
        <v>0</v>
      </c>
      <c r="AW14" s="56">
        <f>'2025'!AQ5</f>
        <v>0</v>
      </c>
      <c r="AX14" s="56">
        <f>'2025'!AR5</f>
        <v>0</v>
      </c>
      <c r="AY14" s="56">
        <f>'2025'!AS5</f>
        <v>0</v>
      </c>
      <c r="AZ14" s="57">
        <f>'2025'!AT5</f>
        <v>0</v>
      </c>
      <c r="BA14" s="57">
        <f>'2025'!AU5</f>
        <v>0</v>
      </c>
      <c r="BB14" s="57">
        <f>'2025'!AV5</f>
        <v>0</v>
      </c>
      <c r="BC14" s="57">
        <f>'2025'!AW5</f>
        <v>0</v>
      </c>
      <c r="BD14" s="57">
        <f>'2025'!AX5</f>
        <v>0</v>
      </c>
      <c r="BE14" s="57">
        <f>'2025'!AY5</f>
        <v>0</v>
      </c>
      <c r="BF14" s="58">
        <f>'2025'!AZ5</f>
        <v>0</v>
      </c>
      <c r="BG14" s="55">
        <f>'2025'!BA5</f>
        <v>0</v>
      </c>
      <c r="BH14" s="56">
        <f>'2025'!BB5</f>
        <v>1</v>
      </c>
      <c r="BI14" s="56">
        <f>'2025'!BC5</f>
        <v>0</v>
      </c>
      <c r="BJ14" s="56">
        <f>'2025'!BD5</f>
        <v>0</v>
      </c>
      <c r="BK14" s="56">
        <f>'2025'!BE5</f>
        <v>0</v>
      </c>
      <c r="BL14" s="56">
        <f>'2025'!BF5</f>
        <v>0</v>
      </c>
      <c r="BM14" s="57">
        <f>'2025'!BG5</f>
        <v>0</v>
      </c>
      <c r="BN14" s="57">
        <f>'2025'!BH5</f>
        <v>0</v>
      </c>
      <c r="BO14" s="57">
        <f>'2025'!BI5</f>
        <v>0</v>
      </c>
      <c r="BP14" s="57">
        <f>'2025'!BJ5</f>
        <v>0</v>
      </c>
      <c r="BQ14" s="57">
        <f>'2025'!BK5</f>
        <v>0</v>
      </c>
      <c r="BR14" s="57">
        <f>'2025'!BL5</f>
        <v>0</v>
      </c>
      <c r="BS14" s="58">
        <f>'2025'!BM5</f>
        <v>0</v>
      </c>
      <c r="BT14" s="55">
        <f>'2025'!BN5</f>
        <v>218</v>
      </c>
      <c r="BU14" s="56">
        <f>'2025'!BO5</f>
        <v>2816.3999999999996</v>
      </c>
      <c r="BV14" s="56">
        <f>'2025'!BP5</f>
        <v>25</v>
      </c>
      <c r="BW14" s="56">
        <f>'2025'!BQ5</f>
        <v>19</v>
      </c>
      <c r="BX14" s="56">
        <f>'2025'!BR5</f>
        <v>1</v>
      </c>
      <c r="BY14" s="56">
        <f>'2025'!BS5</f>
        <v>0</v>
      </c>
      <c r="BZ14" s="57">
        <f>'2025'!BT5</f>
        <v>0</v>
      </c>
      <c r="CA14" s="57">
        <f>'2025'!BU5</f>
        <v>0</v>
      </c>
      <c r="CB14" s="57">
        <f>'2025'!BV5</f>
        <v>1.46</v>
      </c>
      <c r="CC14" s="57">
        <f>'2025'!BW5</f>
        <v>9.4</v>
      </c>
      <c r="CD14" s="57">
        <f>'2025'!BX5</f>
        <v>2.5</v>
      </c>
      <c r="CE14" s="57">
        <f>'2025'!BY5</f>
        <v>75</v>
      </c>
      <c r="CF14" s="58">
        <f>'2025'!BZ5</f>
        <v>5</v>
      </c>
      <c r="CG14" s="55">
        <f>'2025'!CA5</f>
        <v>623</v>
      </c>
      <c r="CH14" s="56">
        <f>'2025'!CB5</f>
        <v>2076.8000000000002</v>
      </c>
      <c r="CI14" s="56">
        <f>'2025'!CC5</f>
        <v>57</v>
      </c>
      <c r="CJ14" s="56">
        <f>'2025'!CD5</f>
        <v>44</v>
      </c>
      <c r="CK14" s="56">
        <f>'2025'!CE5</f>
        <v>6</v>
      </c>
      <c r="CL14" s="56">
        <f>'2025'!CF5</f>
        <v>0</v>
      </c>
      <c r="CM14" s="57">
        <f>'2025'!CG5</f>
        <v>0</v>
      </c>
      <c r="CN14" s="57">
        <f>'2025'!CH5</f>
        <v>0</v>
      </c>
      <c r="CO14" s="57">
        <f>'2025'!CI5</f>
        <v>2.62</v>
      </c>
      <c r="CP14" s="57">
        <f>'2025'!CJ5</f>
        <v>9.1999999999999993</v>
      </c>
      <c r="CQ14" s="57">
        <f>'2025'!CK5</f>
        <v>5.7</v>
      </c>
      <c r="CR14" s="57">
        <f>'2025'!CL5</f>
        <v>0</v>
      </c>
      <c r="CS14" s="58">
        <f>'2025'!CM5</f>
        <v>0</v>
      </c>
      <c r="CT14" s="55">
        <f>'2025'!CN5</f>
        <v>1555</v>
      </c>
      <c r="CU14" s="56">
        <f>'2025'!CO5</f>
        <v>3128</v>
      </c>
      <c r="CV14" s="56">
        <f>'2025'!CP5</f>
        <v>150</v>
      </c>
      <c r="CW14" s="56">
        <f>'2025'!CQ5</f>
        <v>117</v>
      </c>
      <c r="CX14" s="56">
        <f>'2025'!CR5</f>
        <v>10</v>
      </c>
      <c r="CY14" s="56">
        <f>'2025'!CS5</f>
        <v>15.600000000000001</v>
      </c>
      <c r="CZ14" s="57">
        <f>'2025'!CT5</f>
        <v>0</v>
      </c>
      <c r="DA14" s="57">
        <f>'2025'!CU5</f>
        <v>0</v>
      </c>
      <c r="DB14" s="57">
        <f>'2025'!CV5</f>
        <v>3.76</v>
      </c>
      <c r="DC14" s="57">
        <f>'2025'!CW5</f>
        <v>7.5</v>
      </c>
      <c r="DD14" s="57">
        <f>'2025'!CX5</f>
        <v>7.5</v>
      </c>
      <c r="DE14" s="57">
        <f>'2025'!CY5</f>
        <v>54.5</v>
      </c>
      <c r="DF14" s="58">
        <f>'2025'!CZ5</f>
        <v>3.3</v>
      </c>
    </row>
    <row r="15" spans="1:110" x14ac:dyDescent="0.2">
      <c r="A15" s="29">
        <f t="shared" si="0"/>
        <v>13</v>
      </c>
      <c r="B15" s="30">
        <f>'2021'!A4</f>
        <v>2</v>
      </c>
      <c r="C15" s="30">
        <v>2021</v>
      </c>
      <c r="D15" s="31" t="str">
        <f>'2021'!B4</f>
        <v>Pat Freiermuth</v>
      </c>
      <c r="E15" s="204" t="str" cm="1">
        <f t="array" ref="E15">_xlfn.IFS(F15&gt;=15,"Cornerstone",AND(F15&gt;=14,F15&lt;15),"Elite",AND(F15&gt;=11,F15&lt;14),"Elite Upside",AND(F15&gt;=9,F15&lt;11),"Upside",AND(F15&gt;=8,F15&lt;9),"Upside Lite",AND(F15&gt;=6,F15&lt;8),"Outlier",AND(F15&gt;=5,F15&lt;6),"Outlier Lite",F15&lt;5,"Purgatory")</f>
        <v>Elite Upside</v>
      </c>
      <c r="F15" s="32">
        <f>'2021'!C4</f>
        <v>11.950000000000001</v>
      </c>
      <c r="G15" s="32">
        <f t="shared" si="1"/>
        <v>93.899999999999991</v>
      </c>
      <c r="H15" s="33">
        <f t="shared" si="2"/>
        <v>1.4572885358708469</v>
      </c>
      <c r="I15" s="34" t="str">
        <f>'2021'!D4</f>
        <v>Penn State</v>
      </c>
      <c r="J15" s="35">
        <f>'2021'!E4</f>
        <v>2</v>
      </c>
      <c r="K15" s="36">
        <f>'2021'!F4</f>
        <v>36093</v>
      </c>
      <c r="L15" s="37">
        <f>'2021'!G4</f>
        <v>26.942465753424656</v>
      </c>
      <c r="M15" s="37" t="str">
        <f>'2021'!H4</f>
        <v>JR</v>
      </c>
      <c r="N15" s="37">
        <f>'2021'!I4</f>
        <v>22.526027397260275</v>
      </c>
      <c r="O15" s="38">
        <f>'2021'!J4</f>
        <v>77</v>
      </c>
      <c r="P15" s="38">
        <f>'2021'!K4</f>
        <v>251</v>
      </c>
      <c r="Q15" s="193">
        <f t="shared" si="4"/>
        <v>29.763926554333121</v>
      </c>
      <c r="R15" s="35">
        <f>'2021'!L4</f>
        <v>4.68</v>
      </c>
      <c r="S15" s="39">
        <f>'2021'!M4</f>
        <v>2</v>
      </c>
      <c r="T15" s="40">
        <f>'2021'!N4</f>
        <v>0</v>
      </c>
      <c r="U15" s="41">
        <f>'2021'!O4</f>
        <v>0</v>
      </c>
      <c r="V15" s="41">
        <f>'2021'!P4</f>
        <v>0.14054384356859154</v>
      </c>
      <c r="W15" s="41">
        <f>'2021'!Q4</f>
        <v>0.17623136014460009</v>
      </c>
      <c r="X15" s="41">
        <f>'2021'!R4</f>
        <v>0.302734375</v>
      </c>
      <c r="Y15" s="42">
        <f>'2021'!S4</f>
        <v>0.302734375</v>
      </c>
      <c r="Z15" s="43">
        <f>'2021'!T4</f>
        <v>0.302734375</v>
      </c>
      <c r="AA15" s="44">
        <f>'2021'!U4</f>
        <v>20.863013698630137</v>
      </c>
      <c r="AB15" s="45">
        <f>'2021'!V4</f>
        <v>2.33</v>
      </c>
      <c r="AC15" s="45">
        <f>CT15/CW15</f>
        <v>13.478260869565217</v>
      </c>
      <c r="AD15" s="45">
        <f>'2021'!X4</f>
        <v>6.3</v>
      </c>
      <c r="AE15" s="45">
        <f>'2021'!Y4</f>
        <v>9.4</v>
      </c>
      <c r="AF15" s="45">
        <f>'2021'!Z4</f>
        <v>0</v>
      </c>
      <c r="AG15" s="45">
        <f>'2021'!AA4</f>
        <v>0</v>
      </c>
      <c r="AH15" s="45">
        <f>CR15</f>
        <v>42.9</v>
      </c>
      <c r="AI15" s="46">
        <f>'2021'!AB4</f>
        <v>0.08</v>
      </c>
      <c r="AJ15" s="45">
        <f>'2021'!AC4</f>
        <v>104.64543914572108</v>
      </c>
      <c r="AK15" s="47">
        <f>'2021'!AD4</f>
        <v>112.20840368240201</v>
      </c>
      <c r="AL15" s="48">
        <f>'2021'!AE4</f>
        <v>10</v>
      </c>
      <c r="AM15" s="49">
        <f>'2021'!AF4</f>
        <v>4</v>
      </c>
      <c r="AN15" s="49">
        <f>'2021'!AG4</f>
        <v>7</v>
      </c>
      <c r="AO15" s="49">
        <f>'2021'!AH4</f>
        <v>6</v>
      </c>
      <c r="AP15" s="49">
        <f>'2021'!AI4</f>
        <v>3</v>
      </c>
      <c r="AQ15" s="49">
        <f>'2021'!AK4</f>
        <v>6</v>
      </c>
      <c r="AR15" s="49">
        <f>'2021'!AL4</f>
        <v>7</v>
      </c>
      <c r="AS15" s="50">
        <f>'2021'!AM4</f>
        <v>1</v>
      </c>
      <c r="AT15" s="55">
        <f>'2021'!AN4</f>
        <v>0</v>
      </c>
      <c r="AU15" s="56">
        <f>'2021'!AO4</f>
        <v>1</v>
      </c>
      <c r="AV15" s="56">
        <f>'2021'!AP4</f>
        <v>0</v>
      </c>
      <c r="AW15" s="56">
        <f>'2021'!AQ4</f>
        <v>0</v>
      </c>
      <c r="AX15" s="56">
        <f>'2021'!AR4</f>
        <v>0</v>
      </c>
      <c r="AY15" s="56">
        <f>'2021'!AS4</f>
        <v>0</v>
      </c>
      <c r="AZ15" s="57">
        <f>'2021'!AT4</f>
        <v>0</v>
      </c>
      <c r="BA15" s="57">
        <f>'2021'!AU4</f>
        <v>0</v>
      </c>
      <c r="BB15" s="57">
        <f>'2021'!AV4</f>
        <v>0</v>
      </c>
      <c r="BC15" s="57">
        <f>'2021'!AW4</f>
        <v>0</v>
      </c>
      <c r="BD15" s="57">
        <f>'2021'!AX4</f>
        <v>0</v>
      </c>
      <c r="BE15" s="57">
        <f>'2021'!AY4</f>
        <v>0</v>
      </c>
      <c r="BF15" s="58">
        <f>'2021'!AZ4</f>
        <v>0</v>
      </c>
      <c r="BG15" s="55">
        <f>'2021'!BA4</f>
        <v>0</v>
      </c>
      <c r="BH15" s="56">
        <f>'2021'!BB4</f>
        <v>1</v>
      </c>
      <c r="BI15" s="56">
        <f>'2021'!BC4</f>
        <v>0</v>
      </c>
      <c r="BJ15" s="56">
        <f>'2021'!BD4</f>
        <v>0</v>
      </c>
      <c r="BK15" s="56">
        <f>'2021'!BE4</f>
        <v>0</v>
      </c>
      <c r="BL15" s="56">
        <f>'2021'!BF4</f>
        <v>0</v>
      </c>
      <c r="BM15" s="57">
        <f>'2021'!BG4</f>
        <v>0</v>
      </c>
      <c r="BN15" s="57">
        <f>'2021'!BH4</f>
        <v>0</v>
      </c>
      <c r="BO15" s="57">
        <f>'2021'!BI4</f>
        <v>0</v>
      </c>
      <c r="BP15" s="57">
        <f>'2021'!BJ4</f>
        <v>0</v>
      </c>
      <c r="BQ15" s="57">
        <f>'2021'!BK4</f>
        <v>0</v>
      </c>
      <c r="BR15" s="57">
        <f>'2021'!BL4</f>
        <v>0</v>
      </c>
      <c r="BS15" s="58">
        <f>'2021'!BM4</f>
        <v>0</v>
      </c>
      <c r="BT15" s="55">
        <f>'2021'!BN4</f>
        <v>368</v>
      </c>
      <c r="BU15" s="56">
        <f>'2021'!BO4</f>
        <v>2618.3999999999996</v>
      </c>
      <c r="BV15" s="56">
        <f>'2021'!BP4</f>
        <v>45</v>
      </c>
      <c r="BW15" s="56">
        <f>'2021'!BQ4</f>
        <v>26</v>
      </c>
      <c r="BX15" s="56">
        <f>'2021'!BR4</f>
        <v>8</v>
      </c>
      <c r="BY15" s="56">
        <f>'2021'!BS4</f>
        <v>19.200000000000003</v>
      </c>
      <c r="BZ15" s="57">
        <f>'2021'!BT4</f>
        <v>0</v>
      </c>
      <c r="CA15" s="57">
        <f>'2021'!BU4</f>
        <v>0</v>
      </c>
      <c r="CB15" s="57">
        <f>'2021'!BV4</f>
        <v>1.35</v>
      </c>
      <c r="CC15" s="57">
        <f>'2021'!BW4</f>
        <v>3.5</v>
      </c>
      <c r="CD15" s="57">
        <f>'2021'!BX4</f>
        <v>11.4</v>
      </c>
      <c r="CE15" s="57">
        <f>'2021'!BY4</f>
        <v>54.5</v>
      </c>
      <c r="CF15" s="58">
        <f>'2021'!BZ4</f>
        <v>16.100000000000001</v>
      </c>
      <c r="CG15" s="55">
        <f>'2021'!CA4</f>
        <v>507</v>
      </c>
      <c r="CH15" s="56">
        <f>'2021'!CB4</f>
        <v>2876.9</v>
      </c>
      <c r="CI15" s="56">
        <f>'2021'!CC4</f>
        <v>61</v>
      </c>
      <c r="CJ15" s="56">
        <f>'2021'!CD4</f>
        <v>43</v>
      </c>
      <c r="CK15" s="56">
        <f>'2021'!CE4</f>
        <v>7</v>
      </c>
      <c r="CL15" s="56">
        <f>'2021'!CF4</f>
        <v>24.7</v>
      </c>
      <c r="CM15" s="57">
        <f>'2021'!CG4</f>
        <v>0</v>
      </c>
      <c r="CN15" s="57">
        <f>'2021'!CH4</f>
        <v>0</v>
      </c>
      <c r="CO15" s="57">
        <f>'2021'!CI4</f>
        <v>1.6</v>
      </c>
      <c r="CP15" s="57">
        <f>'2021'!CJ4</f>
        <v>6.3</v>
      </c>
      <c r="CQ15" s="57">
        <f>'2021'!CK4</f>
        <v>7.8</v>
      </c>
      <c r="CR15" s="57">
        <f>'2021'!CL4</f>
        <v>42.9</v>
      </c>
      <c r="CS15" s="58">
        <f>'2021'!CM4</f>
        <v>2.2999999999999998</v>
      </c>
      <c r="CT15" s="55">
        <f>'2021'!CN4</f>
        <v>310</v>
      </c>
      <c r="CU15" s="56">
        <f>'2021'!CO4</f>
        <v>1024</v>
      </c>
      <c r="CV15" s="56">
        <f>'2021'!CP4</f>
        <v>37</v>
      </c>
      <c r="CW15" s="56">
        <f>'2021'!CQ4</f>
        <v>23</v>
      </c>
      <c r="CX15" s="56">
        <f>'2021'!CR4</f>
        <v>1</v>
      </c>
      <c r="CY15" s="56">
        <f>'2021'!CS4</f>
        <v>7.6</v>
      </c>
      <c r="CZ15" s="57">
        <f>'2021'!CT4</f>
        <v>0</v>
      </c>
      <c r="DA15" s="57">
        <f>'2021'!CU4</f>
        <v>0</v>
      </c>
      <c r="DB15" s="57">
        <f>'2021'!CV4</f>
        <v>2.33</v>
      </c>
      <c r="DC15" s="57">
        <f>'2021'!CW4</f>
        <v>5.7</v>
      </c>
      <c r="DD15" s="57">
        <f>'2021'!CX4</f>
        <v>9.4</v>
      </c>
      <c r="DE15" s="57">
        <f>'2021'!CY4</f>
        <v>66.7</v>
      </c>
      <c r="DF15" s="58">
        <f>'2021'!CZ4</f>
        <v>8</v>
      </c>
    </row>
    <row r="16" spans="1:110" x14ac:dyDescent="0.2">
      <c r="A16" s="29">
        <f t="shared" si="0"/>
        <v>14</v>
      </c>
      <c r="B16" s="30">
        <f>'2017'!A6</f>
        <v>4</v>
      </c>
      <c r="C16" s="30">
        <v>2017</v>
      </c>
      <c r="D16" s="31" t="str">
        <f>'2017'!B6</f>
        <v>George Kittle</v>
      </c>
      <c r="E16" s="204" t="str" cm="1">
        <f t="array" ref="E16">_xlfn.IFS(F16&gt;=15,"Cornerstone",AND(F16&gt;=14,F16&lt;15),"Elite",AND(F16&gt;=11,F16&lt;14),"Elite Upside",AND(F16&gt;=9,F16&lt;11),"Upside",AND(F16&gt;=8,F16&lt;9),"Upside Lite",AND(F16&gt;=6,F16&lt;8),"Outlier",AND(F16&gt;=5,F16&lt;6),"Outlier Lite",F16&lt;5,"Purgatory")</f>
        <v>Elite Upside</v>
      </c>
      <c r="F16" s="32">
        <f>'2017'!C6</f>
        <v>11.942857142857141</v>
      </c>
      <c r="G16" s="32">
        <f t="shared" si="1"/>
        <v>93.4</v>
      </c>
      <c r="H16" s="33">
        <f t="shared" si="2"/>
        <v>1.4543347272279743</v>
      </c>
      <c r="I16" s="34" t="str">
        <f>'2017'!D6</f>
        <v>Iowa</v>
      </c>
      <c r="J16" s="35">
        <f>'2017'!E6</f>
        <v>2</v>
      </c>
      <c r="K16" s="36">
        <f>'2017'!F6</f>
        <v>34251</v>
      </c>
      <c r="L16" s="37">
        <f>'2017'!G6</f>
        <v>31.989041095890411</v>
      </c>
      <c r="M16" s="37" t="str">
        <f>'2017'!H6</f>
        <v>SR</v>
      </c>
      <c r="N16" s="37">
        <f>'2017'!I6</f>
        <v>23.564383561643837</v>
      </c>
      <c r="O16" s="38">
        <f>'2017'!J6</f>
        <v>76</v>
      </c>
      <c r="P16" s="38">
        <f>'2017'!K6</f>
        <v>247</v>
      </c>
      <c r="Q16" s="193">
        <f t="shared" si="4"/>
        <v>30.065450920375525</v>
      </c>
      <c r="R16" s="37">
        <f>'2017'!L6</f>
        <v>4.5199999999999996</v>
      </c>
      <c r="S16" s="39">
        <f>'2017'!M6</f>
        <v>5</v>
      </c>
      <c r="T16" s="40">
        <f>'2017'!N6</f>
        <v>0</v>
      </c>
      <c r="U16" s="41">
        <f>'2017'!O6</f>
        <v>0.18264840182648404</v>
      </c>
      <c r="V16" s="41">
        <f>'2017'!P6</f>
        <v>3.5161744022503515E-2</v>
      </c>
      <c r="W16" s="41">
        <f>'2017'!Q6</f>
        <v>0.14187866927592954</v>
      </c>
      <c r="X16" s="41">
        <f>'2017'!R6</f>
        <v>0.22410791993037424</v>
      </c>
      <c r="Y16" s="42">
        <f>'2017'!S6</f>
        <v>0.22410791993037424</v>
      </c>
      <c r="Z16" s="43">
        <f>'2017'!T6</f>
        <v>0.22410791993037424</v>
      </c>
      <c r="AA16" s="44">
        <f>'2017'!U6</f>
        <v>19.906849315068492</v>
      </c>
      <c r="AB16" s="45">
        <f>'2017'!V6</f>
        <v>3.12</v>
      </c>
      <c r="AC16" s="45">
        <f>CT16/CW16</f>
        <v>14.045454545454545</v>
      </c>
      <c r="AD16" s="45">
        <f>'2017'!X6</f>
        <v>8</v>
      </c>
      <c r="AE16" s="45">
        <f>'2017'!Y6</f>
        <v>17</v>
      </c>
      <c r="AF16" s="45">
        <f>'2017'!Z6</f>
        <v>0</v>
      </c>
      <c r="AG16" s="45">
        <f>'2017'!AA6</f>
        <v>0</v>
      </c>
      <c r="AH16" s="45">
        <f>CR16</f>
        <v>0</v>
      </c>
      <c r="AI16" s="46">
        <f>'2017'!AB6</f>
        <v>0.12</v>
      </c>
      <c r="AJ16" s="45">
        <f>'2017'!AC6</f>
        <v>118.35134823187975</v>
      </c>
      <c r="AK16" s="47">
        <f>'2017'!AD6</f>
        <v>124.44074127527603</v>
      </c>
      <c r="AL16" s="48">
        <f>'2017'!AE6</f>
        <v>8</v>
      </c>
      <c r="AM16" s="49">
        <f>'2017'!AF6</f>
        <v>7</v>
      </c>
      <c r="AN16" s="49">
        <f>'2017'!AG6</f>
        <v>10</v>
      </c>
      <c r="AO16" s="49">
        <f>'2017'!AH6</f>
        <v>6</v>
      </c>
      <c r="AP16" s="49">
        <f>'2017'!AI6</f>
        <v>7</v>
      </c>
      <c r="AQ16" s="49">
        <f>'2017'!AK6</f>
        <v>8</v>
      </c>
      <c r="AR16" s="49">
        <f>'2017'!AL6</f>
        <v>3</v>
      </c>
      <c r="AS16" s="50">
        <f>'2017'!AM6</f>
        <v>1</v>
      </c>
      <c r="AT16" s="55">
        <f>'2017'!AN6</f>
        <v>0</v>
      </c>
      <c r="AU16" s="56">
        <f>'2017'!AO6</f>
        <v>1</v>
      </c>
      <c r="AV16" s="56">
        <f>'2017'!AP6</f>
        <v>0</v>
      </c>
      <c r="AW16" s="56">
        <f>'2017'!AQ6</f>
        <v>0</v>
      </c>
      <c r="AX16" s="56">
        <f>'2017'!AR6</f>
        <v>0</v>
      </c>
      <c r="AY16" s="56">
        <f>'2017'!AS6</f>
        <v>0</v>
      </c>
      <c r="AZ16" s="57">
        <f>'2017'!AT6</f>
        <v>0</v>
      </c>
      <c r="BA16" s="57">
        <f>'2017'!AU6</f>
        <v>0</v>
      </c>
      <c r="BB16" s="57">
        <f>'2017'!AV6</f>
        <v>0</v>
      </c>
      <c r="BC16" s="57">
        <f>'2017'!AW6</f>
        <v>0</v>
      </c>
      <c r="BD16" s="57">
        <f>'2017'!AX6</f>
        <v>0</v>
      </c>
      <c r="BE16" s="57">
        <f>'2017'!AY6</f>
        <v>0</v>
      </c>
      <c r="BF16" s="58">
        <f>'2017'!AZ6</f>
        <v>0</v>
      </c>
      <c r="BG16" s="55">
        <f>'2017'!BA6</f>
        <v>108</v>
      </c>
      <c r="BH16" s="56">
        <f>'2017'!BB6</f>
        <v>591.29999999999995</v>
      </c>
      <c r="BI16" s="56">
        <f>'2017'!BC6</f>
        <v>0</v>
      </c>
      <c r="BJ16" s="56">
        <f>'2017'!BD6</f>
        <v>5</v>
      </c>
      <c r="BK16" s="56">
        <f>'2017'!BE6</f>
        <v>0</v>
      </c>
      <c r="BL16" s="56">
        <f>'2017'!BF6</f>
        <v>4.5</v>
      </c>
      <c r="BM16" s="57">
        <f>'2017'!BG6</f>
        <v>0</v>
      </c>
      <c r="BN16" s="57">
        <f>'2017'!BH6</f>
        <v>0</v>
      </c>
      <c r="BO16" s="57">
        <f>'2017'!BI6</f>
        <v>0</v>
      </c>
      <c r="BP16" s="57">
        <f>'2017'!BJ6</f>
        <v>0</v>
      </c>
      <c r="BQ16" s="57">
        <f>'2017'!BK6</f>
        <v>0</v>
      </c>
      <c r="BR16" s="57">
        <f>'2017'!BL6</f>
        <v>0</v>
      </c>
      <c r="BS16" s="58">
        <f>'2017'!BM6</f>
        <v>0</v>
      </c>
      <c r="BT16" s="55">
        <f>'2017'!BN6</f>
        <v>25</v>
      </c>
      <c r="BU16" s="56">
        <f>'2017'!BO6</f>
        <v>711</v>
      </c>
      <c r="BV16" s="56">
        <f>'2017'!BP6</f>
        <v>1</v>
      </c>
      <c r="BW16" s="56">
        <f>'2017'!BQ6</f>
        <v>1</v>
      </c>
      <c r="BX16" s="56">
        <f>'2017'!BR6</f>
        <v>0</v>
      </c>
      <c r="BY16" s="56">
        <f>'2017'!BS6</f>
        <v>4.8000000000000007</v>
      </c>
      <c r="BZ16" s="57">
        <f>'2017'!BT6</f>
        <v>0</v>
      </c>
      <c r="CA16" s="57">
        <f>'2017'!BU6</f>
        <v>0</v>
      </c>
      <c r="CB16" s="57">
        <f>'2017'!BV6</f>
        <v>1.56</v>
      </c>
      <c r="CC16" s="57">
        <f>'2017'!BW6</f>
        <v>8</v>
      </c>
      <c r="CD16" s="57">
        <f>'2017'!BX6</f>
        <v>17</v>
      </c>
      <c r="CE16" s="57">
        <f>'2017'!BY6</f>
        <v>0</v>
      </c>
      <c r="CF16" s="58">
        <f>'2017'!BZ6</f>
        <v>0</v>
      </c>
      <c r="CG16" s="55">
        <f>'2017'!CA6</f>
        <v>290</v>
      </c>
      <c r="CH16" s="56">
        <f>'2017'!CB6</f>
        <v>2044</v>
      </c>
      <c r="CI16" s="56">
        <f>'2017'!CC6</f>
        <v>25</v>
      </c>
      <c r="CJ16" s="56">
        <f>'2017'!CD6</f>
        <v>20</v>
      </c>
      <c r="CK16" s="56">
        <f>'2017'!CE6</f>
        <v>6</v>
      </c>
      <c r="CL16" s="56">
        <f>'2017'!CF6</f>
        <v>12</v>
      </c>
      <c r="CM16" s="57">
        <f>'2017'!CG6</f>
        <v>0</v>
      </c>
      <c r="CN16" s="57">
        <f>'2017'!CH6</f>
        <v>0</v>
      </c>
      <c r="CO16" s="57">
        <f>'2017'!CI6</f>
        <v>3.12</v>
      </c>
      <c r="CP16" s="57">
        <f>'2017'!CJ6</f>
        <v>7.4</v>
      </c>
      <c r="CQ16" s="57">
        <f>'2017'!CK6</f>
        <v>6.9</v>
      </c>
      <c r="CR16" s="57">
        <f>'2017'!CL6</f>
        <v>0</v>
      </c>
      <c r="CS16" s="58">
        <f>'2017'!CM6</f>
        <v>4.8</v>
      </c>
      <c r="CT16" s="55">
        <f>'2017'!CN6</f>
        <v>309</v>
      </c>
      <c r="CU16" s="56">
        <f>'2017'!CO6</f>
        <v>1378.8</v>
      </c>
      <c r="CV16" s="56">
        <f>'2017'!CP6</f>
        <v>36</v>
      </c>
      <c r="CW16" s="56">
        <f>'2017'!CQ6</f>
        <v>22</v>
      </c>
      <c r="CX16" s="56">
        <f>'2017'!CR6</f>
        <v>4</v>
      </c>
      <c r="CY16" s="56">
        <f>'2017'!CS6</f>
        <v>11.700000000000001</v>
      </c>
      <c r="CZ16" s="57">
        <f>'2017'!CT6</f>
        <v>0</v>
      </c>
      <c r="DA16" s="57">
        <f>'2017'!CU6</f>
        <v>0</v>
      </c>
      <c r="DB16" s="57">
        <f>'2017'!CV6</f>
        <v>1.42</v>
      </c>
      <c r="DC16" s="57">
        <f>'2017'!CW6</f>
        <v>6.8</v>
      </c>
      <c r="DD16" s="57">
        <f>'2017'!CX6</f>
        <v>7.8</v>
      </c>
      <c r="DE16" s="57">
        <f>'2017'!CY6</f>
        <v>0</v>
      </c>
      <c r="DF16" s="58">
        <f>'2017'!CZ6</f>
        <v>12</v>
      </c>
    </row>
    <row r="17" spans="1:110" x14ac:dyDescent="0.2">
      <c r="A17" s="29">
        <f t="shared" si="0"/>
        <v>15</v>
      </c>
      <c r="B17" s="30">
        <f>'2023'!A3</f>
        <v>1</v>
      </c>
      <c r="C17" s="30">
        <v>2023</v>
      </c>
      <c r="D17" s="31" t="str">
        <f>'2023'!B3</f>
        <v>Sam LaPorta</v>
      </c>
      <c r="E17" s="204" t="str" cm="1">
        <f t="array" ref="E17">_xlfn.IFS(F17&gt;=15,"Cornerstone",AND(F17&gt;=14,F17&lt;15),"Elite",AND(F17&gt;=11,F17&lt;14),"Elite Upside",AND(F17&gt;=9,F17&lt;11),"Upside",AND(F17&gt;=8,F17&lt;9),"Upside Lite",AND(F17&gt;=6,F17&lt;8),"Outlier",AND(F17&gt;=5,F17&lt;6),"Outlier Lite",F17&lt;5,"Purgatory")</f>
        <v>Elite Upside</v>
      </c>
      <c r="F17" s="32">
        <f>'2023'!C3</f>
        <v>11.857142857142858</v>
      </c>
      <c r="G17" s="32">
        <f t="shared" si="1"/>
        <v>92.9</v>
      </c>
      <c r="H17" s="33">
        <f t="shared" si="2"/>
        <v>1.418889023513515</v>
      </c>
      <c r="I17" s="34" t="str">
        <f>'2023'!D3</f>
        <v>Iowa</v>
      </c>
      <c r="J17" s="35">
        <f>'2023'!E3</f>
        <v>2</v>
      </c>
      <c r="K17" s="36">
        <f>'2023'!F3</f>
        <v>36903</v>
      </c>
      <c r="L17" s="37">
        <f>'2023'!G3</f>
        <v>24.723287671232878</v>
      </c>
      <c r="M17" s="37" t="str">
        <f>'2023'!H3</f>
        <v>SR</v>
      </c>
      <c r="N17" s="37">
        <f>'2023'!I3</f>
        <v>22.301369863013697</v>
      </c>
      <c r="O17" s="35">
        <f>'2023'!J3</f>
        <v>75</v>
      </c>
      <c r="P17" s="35">
        <f>'2023'!K3</f>
        <v>245</v>
      </c>
      <c r="Q17" s="193">
        <f t="shared" si="4"/>
        <v>30.622561156233424</v>
      </c>
      <c r="R17" s="35">
        <f>'2023'!L3</f>
        <v>4.59</v>
      </c>
      <c r="S17" s="59">
        <f>'2023'!M3</f>
        <v>2</v>
      </c>
      <c r="T17" s="40">
        <f>'2023'!N3</f>
        <v>0</v>
      </c>
      <c r="U17" s="41">
        <f>'2023'!O3</f>
        <v>0.13688655890490753</v>
      </c>
      <c r="V17" s="41">
        <f>'2023'!P3</f>
        <v>0.17143218623481782</v>
      </c>
      <c r="W17" s="41">
        <f>'2023'!Q3</f>
        <v>0.26572539065598477</v>
      </c>
      <c r="X17" s="41">
        <f>'2023'!R3</f>
        <v>0.34460753031269947</v>
      </c>
      <c r="Y17" s="42">
        <f>'2023'!S3</f>
        <v>0.34460753031269947</v>
      </c>
      <c r="Z17" s="43">
        <f>'2023'!T3</f>
        <v>0.34460753031269947</v>
      </c>
      <c r="AA17" s="44">
        <f>'2023'!U3</f>
        <v>19.660273972602738</v>
      </c>
      <c r="AB17" s="45">
        <f>'2023'!V3</f>
        <v>2.15</v>
      </c>
      <c r="AC17" s="45">
        <f>CT17/CW17</f>
        <v>11.172413793103448</v>
      </c>
      <c r="AD17" s="45">
        <f>'2023'!X3</f>
        <v>6.3</v>
      </c>
      <c r="AE17" s="45">
        <f>'2023'!Y3</f>
        <v>7.1</v>
      </c>
      <c r="AF17" s="45">
        <f>'2023'!Z3</f>
        <v>0</v>
      </c>
      <c r="AG17" s="45">
        <f>'2023'!AA3</f>
        <v>0</v>
      </c>
      <c r="AH17" s="45">
        <f>CR17</f>
        <v>44.4</v>
      </c>
      <c r="AI17" s="46">
        <f>'2023'!AB3</f>
        <v>9.4E-2</v>
      </c>
      <c r="AJ17" s="45">
        <f>'2023'!AC3</f>
        <v>110.3939664692558</v>
      </c>
      <c r="AK17" s="47">
        <f>'2023'!AD3</f>
        <v>113.79055727768385</v>
      </c>
      <c r="AL17" s="48">
        <f>'2023'!AE3</f>
        <v>10</v>
      </c>
      <c r="AM17" s="49">
        <f>'2023'!AF3</f>
        <v>8</v>
      </c>
      <c r="AN17" s="49">
        <f>'2023'!AG3</f>
        <v>7</v>
      </c>
      <c r="AO17" s="49">
        <f>'2023'!AH3</f>
        <v>2</v>
      </c>
      <c r="AP17" s="49">
        <f>'2023'!AI3</f>
        <v>3</v>
      </c>
      <c r="AQ17" s="49">
        <f>'2023'!AK3</f>
        <v>7</v>
      </c>
      <c r="AR17" s="49">
        <f>'2023'!AL3</f>
        <v>7</v>
      </c>
      <c r="AS17" s="50">
        <f>'2023'!AM3</f>
        <v>0.75</v>
      </c>
      <c r="AT17" s="55">
        <f>'2023'!AN3</f>
        <v>0</v>
      </c>
      <c r="AU17" s="56">
        <f>'2023'!AO3</f>
        <v>1</v>
      </c>
      <c r="AV17" s="56">
        <f>'2023'!AP3</f>
        <v>0</v>
      </c>
      <c r="AW17" s="56">
        <f>'2023'!AQ3</f>
        <v>0</v>
      </c>
      <c r="AX17" s="56">
        <f>'2023'!AR3</f>
        <v>0</v>
      </c>
      <c r="AY17" s="56">
        <f>'2023'!AS3</f>
        <v>0</v>
      </c>
      <c r="AZ17" s="57">
        <f>'2023'!AT3</f>
        <v>0</v>
      </c>
      <c r="BA17" s="57">
        <f>'2023'!AU3</f>
        <v>0</v>
      </c>
      <c r="BB17" s="57">
        <f>'2023'!AV3</f>
        <v>0</v>
      </c>
      <c r="BC17" s="57">
        <f>'2023'!AW3</f>
        <v>0</v>
      </c>
      <c r="BD17" s="57">
        <f>'2023'!AX3</f>
        <v>0</v>
      </c>
      <c r="BE17" s="57">
        <f>'2023'!AY3</f>
        <v>0</v>
      </c>
      <c r="BF17" s="58">
        <f>'2023'!AZ3</f>
        <v>0</v>
      </c>
      <c r="BG17" s="55">
        <f>'2023'!BA3</f>
        <v>188</v>
      </c>
      <c r="BH17" s="56">
        <f>'2023'!BB3</f>
        <v>1373.4</v>
      </c>
      <c r="BI17" s="56">
        <f>'2023'!BC3</f>
        <v>21</v>
      </c>
      <c r="BJ17" s="56">
        <f>'2023'!BD3</f>
        <v>15</v>
      </c>
      <c r="BK17" s="56">
        <f>'2023'!BE3</f>
        <v>0</v>
      </c>
      <c r="BL17" s="56">
        <f>'2023'!BF3</f>
        <v>7.1999999999999993</v>
      </c>
      <c r="BM17" s="57">
        <f>'2023'!BG3</f>
        <v>0</v>
      </c>
      <c r="BN17" s="57">
        <f>'2023'!BH3</f>
        <v>0</v>
      </c>
      <c r="BO17" s="57">
        <f>'2023'!BI3</f>
        <v>2.09</v>
      </c>
      <c r="BP17" s="57">
        <f>'2023'!BJ3</f>
        <v>5.7</v>
      </c>
      <c r="BQ17" s="57">
        <f>'2023'!BK3</f>
        <v>9.4</v>
      </c>
      <c r="BR17" s="57">
        <f>'2023'!BL3</f>
        <v>50</v>
      </c>
      <c r="BS17" s="58">
        <f>'2023'!BM3</f>
        <v>0</v>
      </c>
      <c r="BT17" s="55">
        <f>'2023'!BN3</f>
        <v>271</v>
      </c>
      <c r="BU17" s="56">
        <f>'2023'!BO3</f>
        <v>1580.8</v>
      </c>
      <c r="BV17" s="56">
        <f>'2023'!BP3</f>
        <v>46</v>
      </c>
      <c r="BW17" s="56">
        <f>'2023'!BQ3</f>
        <v>27</v>
      </c>
      <c r="BX17" s="56">
        <f>'2023'!BR3</f>
        <v>1</v>
      </c>
      <c r="BY17" s="56">
        <f>'2023'!BS3</f>
        <v>8.8000000000000007</v>
      </c>
      <c r="BZ17" s="57">
        <f>'2023'!BT3</f>
        <v>0</v>
      </c>
      <c r="CA17" s="57">
        <f>'2023'!BU3</f>
        <v>0</v>
      </c>
      <c r="CB17" s="57">
        <f>'2023'!BV3</f>
        <v>1.28</v>
      </c>
      <c r="CC17" s="57">
        <f>'2023'!BW3</f>
        <v>3.6</v>
      </c>
      <c r="CD17" s="57">
        <f>'2023'!BX3</f>
        <v>8.6</v>
      </c>
      <c r="CE17" s="57">
        <f>'2023'!BY3</f>
        <v>33.299999999999997</v>
      </c>
      <c r="CF17" s="58">
        <f>'2023'!BZ3</f>
        <v>10</v>
      </c>
      <c r="CG17" s="55">
        <f>'2023'!CA3</f>
        <v>670</v>
      </c>
      <c r="CH17" s="56">
        <f>'2023'!CB3</f>
        <v>2521.4</v>
      </c>
      <c r="CI17" s="56">
        <f>'2023'!CC3</f>
        <v>81</v>
      </c>
      <c r="CJ17" s="56">
        <f>'2023'!CD3</f>
        <v>53</v>
      </c>
      <c r="CK17" s="56">
        <f>'2023'!CE3</f>
        <v>3</v>
      </c>
      <c r="CL17" s="56">
        <f>'2023'!CF3</f>
        <v>12.6</v>
      </c>
      <c r="CM17" s="57">
        <f>'2023'!CG3</f>
        <v>0</v>
      </c>
      <c r="CN17" s="57">
        <f>'2023'!CH3</f>
        <v>0</v>
      </c>
      <c r="CO17" s="57">
        <f>'2023'!CI3</f>
        <v>1.97</v>
      </c>
      <c r="CP17" s="57">
        <f>'2023'!CJ3</f>
        <v>5.6</v>
      </c>
      <c r="CQ17" s="57">
        <f>'2023'!CK3</f>
        <v>8.3000000000000007</v>
      </c>
      <c r="CR17" s="57">
        <f>'2023'!CL3</f>
        <v>44.4</v>
      </c>
      <c r="CS17" s="58">
        <f>'2023'!CM3</f>
        <v>8.6</v>
      </c>
      <c r="CT17" s="55">
        <f>'2023'!CN3</f>
        <v>648</v>
      </c>
      <c r="CU17" s="56">
        <f>'2023'!CO3</f>
        <v>1880.3999999999999</v>
      </c>
      <c r="CV17" s="56">
        <f>'2023'!CP3</f>
        <v>90</v>
      </c>
      <c r="CW17" s="56">
        <f>'2023'!CQ3</f>
        <v>58</v>
      </c>
      <c r="CX17" s="56">
        <f>'2023'!CR3</f>
        <v>1</v>
      </c>
      <c r="CY17" s="56">
        <f>'2023'!CS3</f>
        <v>6</v>
      </c>
      <c r="CZ17" s="57">
        <f>'2023'!CT3</f>
        <v>0</v>
      </c>
      <c r="DA17" s="57">
        <f>'2023'!CU3</f>
        <v>0</v>
      </c>
      <c r="DB17" s="57">
        <f>'2023'!CV3</f>
        <v>2.15</v>
      </c>
      <c r="DC17" s="57">
        <f>'2023'!CW3</f>
        <v>6.3</v>
      </c>
      <c r="DD17" s="57">
        <f>'2023'!CX3</f>
        <v>7.1</v>
      </c>
      <c r="DE17" s="57">
        <f>'2023'!CY3</f>
        <v>37.5</v>
      </c>
      <c r="DF17" s="58">
        <f>'2023'!CZ3</f>
        <v>9.4</v>
      </c>
    </row>
    <row r="18" spans="1:110" x14ac:dyDescent="0.2">
      <c r="A18" s="29">
        <f t="shared" si="0"/>
        <v>16</v>
      </c>
      <c r="B18" s="30">
        <f>'2016'!A3</f>
        <v>1</v>
      </c>
      <c r="C18" s="30">
        <v>2016</v>
      </c>
      <c r="D18" s="31" t="str">
        <f>'2016'!B3</f>
        <v>Hunter Henry</v>
      </c>
      <c r="E18" s="204" t="str" cm="1">
        <f t="array" ref="E18">_xlfn.IFS(F18&gt;=15,"Cornerstone",AND(F18&gt;=14,F18&lt;15),"Elite",AND(F18&gt;=11,F18&lt;14),"Elite Upside",AND(F18&gt;=9,F18&lt;11),"Upside",AND(F18&gt;=8,F18&lt;9),"Upside Lite",AND(F18&gt;=6,F18&lt;8),"Outlier",AND(F18&gt;=5,F18&lt;6),"Outlier Lite",F18&lt;5,"Purgatory")</f>
        <v>Elite Upside</v>
      </c>
      <c r="F18" s="32">
        <f>'2016'!C3</f>
        <v>11.75</v>
      </c>
      <c r="G18" s="32">
        <f t="shared" si="1"/>
        <v>92.5</v>
      </c>
      <c r="H18" s="33">
        <f t="shared" si="2"/>
        <v>1.3745818938704399</v>
      </c>
      <c r="I18" s="34" t="str">
        <f>'2016'!D3</f>
        <v>Arkansas</v>
      </c>
      <c r="J18" s="35">
        <f>'2016'!E3</f>
        <v>1</v>
      </c>
      <c r="K18" s="36">
        <f>'2016'!F3</f>
        <v>34675</v>
      </c>
      <c r="L18" s="37">
        <f>'2016'!G3</f>
        <v>30.827397260273973</v>
      </c>
      <c r="M18" s="37" t="str">
        <f>'2016'!H3</f>
        <v>JR</v>
      </c>
      <c r="N18" s="37">
        <f>'2016'!I3</f>
        <v>21.402739726027399</v>
      </c>
      <c r="O18" s="38">
        <f>'2016'!J3</f>
        <v>77</v>
      </c>
      <c r="P18" s="38">
        <f>'2016'!K3</f>
        <v>258</v>
      </c>
      <c r="Q18" s="193">
        <f t="shared" si="4"/>
        <v>30.593996219195002</v>
      </c>
      <c r="R18" s="35">
        <f>'2016'!L3</f>
        <v>4.67</v>
      </c>
      <c r="S18" s="39">
        <f>'2016'!M3</f>
        <v>2</v>
      </c>
      <c r="T18" s="40">
        <f>'2016'!N3</f>
        <v>0</v>
      </c>
      <c r="U18" s="41">
        <f>'2016'!O3</f>
        <v>0</v>
      </c>
      <c r="V18" s="41">
        <f>'2016'!P3</f>
        <v>0.2754208754208754</v>
      </c>
      <c r="W18" s="41">
        <f>'2016'!Q3</f>
        <v>0.20662847790507366</v>
      </c>
      <c r="X18" s="41">
        <f>'2016'!R3</f>
        <v>0.21629374641422836</v>
      </c>
      <c r="Y18" s="42">
        <f>'2016'!S3</f>
        <v>0.24585731091755186</v>
      </c>
      <c r="Z18" s="43">
        <f>'2016'!T3</f>
        <v>0.24585731091755186</v>
      </c>
      <c r="AA18" s="44">
        <f>'2016'!U3</f>
        <v>18.745205479452054</v>
      </c>
      <c r="AB18" s="45">
        <f>'2016'!V3</f>
        <v>2.36</v>
      </c>
      <c r="AC18" s="45">
        <f>'2016'!W3</f>
        <v>14.784313725490197</v>
      </c>
      <c r="AD18" s="45">
        <f>'2016'!X3</f>
        <v>4.7</v>
      </c>
      <c r="AE18" s="45">
        <f>'2016'!Y3</f>
        <v>11.4</v>
      </c>
      <c r="AF18" s="45">
        <f>'2016'!Z3</f>
        <v>0</v>
      </c>
      <c r="AG18" s="45">
        <f>'2016'!AA3</f>
        <v>0</v>
      </c>
      <c r="AH18" s="45">
        <f>'2016'!AB3</f>
        <v>0</v>
      </c>
      <c r="AI18" s="46">
        <f>'2016'!AC3</f>
        <v>108.48811900714706</v>
      </c>
      <c r="AJ18" s="45">
        <f>'2016'!AD3</f>
        <v>116.32880278085382</v>
      </c>
      <c r="AK18" s="47">
        <f>'2016'!AE3</f>
        <v>8</v>
      </c>
      <c r="AL18" s="48">
        <f>'2016'!AF3</f>
        <v>10</v>
      </c>
      <c r="AM18" s="49">
        <f>'2016'!AG3</f>
        <v>7</v>
      </c>
      <c r="AN18" s="49">
        <f>'2016'!AH3</f>
        <v>7</v>
      </c>
      <c r="AO18" s="49">
        <f>'2016'!AI3</f>
        <v>1</v>
      </c>
      <c r="AP18" s="49">
        <f>'2016'!AJ3</f>
        <v>5</v>
      </c>
      <c r="AQ18" s="49">
        <f>'2016'!AK3</f>
        <v>7</v>
      </c>
      <c r="AR18" s="49">
        <f>'2016'!AL3</f>
        <v>7</v>
      </c>
      <c r="AS18" s="50">
        <f>'2016'!AM3</f>
        <v>0.25</v>
      </c>
      <c r="AT18" s="55">
        <f>'2016'!AN3</f>
        <v>0</v>
      </c>
      <c r="AU18" s="56">
        <f>'2016'!AO3</f>
        <v>1</v>
      </c>
      <c r="AV18" s="56">
        <f>'2016'!AP3</f>
        <v>0</v>
      </c>
      <c r="AW18" s="56">
        <f>'2016'!AQ3</f>
        <v>0</v>
      </c>
      <c r="AX18" s="56">
        <f>'2016'!AR3</f>
        <v>0</v>
      </c>
      <c r="AY18" s="56">
        <f>'2016'!AS3</f>
        <v>0</v>
      </c>
      <c r="AZ18" s="57">
        <f>'2016'!AT3</f>
        <v>0</v>
      </c>
      <c r="BA18" s="57">
        <f>'2016'!AU3</f>
        <v>0</v>
      </c>
      <c r="BB18" s="57">
        <f>'2016'!AV3</f>
        <v>0</v>
      </c>
      <c r="BC18" s="57">
        <f>'2016'!AW3</f>
        <v>0</v>
      </c>
      <c r="BD18" s="57">
        <f>'2016'!AX3</f>
        <v>0</v>
      </c>
      <c r="BE18" s="57">
        <f>'2016'!AY3</f>
        <v>0</v>
      </c>
      <c r="BF18" s="58">
        <f>'2016'!AZ3</f>
        <v>0</v>
      </c>
      <c r="BG18" s="55">
        <f>'2016'!BA3</f>
        <v>0</v>
      </c>
      <c r="BH18" s="56">
        <f>'2016'!BB3</f>
        <v>1</v>
      </c>
      <c r="BI18" s="56">
        <f>'2016'!BC3</f>
        <v>0</v>
      </c>
      <c r="BJ18" s="56">
        <f>'2016'!BD3</f>
        <v>0</v>
      </c>
      <c r="BK18" s="56">
        <f>'2016'!BE3</f>
        <v>0</v>
      </c>
      <c r="BL18" s="56">
        <f>'2016'!BF3</f>
        <v>0</v>
      </c>
      <c r="BM18" s="57">
        <f>'2016'!BG3</f>
        <v>0</v>
      </c>
      <c r="BN18" s="57">
        <f>'2016'!BH3</f>
        <v>0</v>
      </c>
      <c r="BO18" s="57">
        <f>'2016'!BI3</f>
        <v>0</v>
      </c>
      <c r="BP18" s="57">
        <f>'2016'!BJ3</f>
        <v>0</v>
      </c>
      <c r="BQ18" s="57">
        <f>'2016'!BK3</f>
        <v>0</v>
      </c>
      <c r="BR18" s="57">
        <f>'2016'!BL3</f>
        <v>0</v>
      </c>
      <c r="BS18" s="58">
        <f>'2016'!BM3</f>
        <v>0</v>
      </c>
      <c r="BT18" s="55">
        <f>'2016'!BN3</f>
        <v>409</v>
      </c>
      <c r="BU18" s="56">
        <f>'2016'!BO3</f>
        <v>1485</v>
      </c>
      <c r="BV18" s="56">
        <f>'2016'!BP3</f>
        <v>0</v>
      </c>
      <c r="BW18" s="56">
        <f>'2016'!BQ3</f>
        <v>28</v>
      </c>
      <c r="BX18" s="56">
        <f>'2016'!BR3</f>
        <v>4</v>
      </c>
      <c r="BY18" s="56">
        <f>'2016'!BS3</f>
        <v>0</v>
      </c>
      <c r="BZ18" s="57">
        <f>'2016'!BT3</f>
        <v>0</v>
      </c>
      <c r="CA18" s="57">
        <f>'2016'!BU3</f>
        <v>0</v>
      </c>
      <c r="CB18" s="57">
        <f>'2016'!BV3</f>
        <v>0</v>
      </c>
      <c r="CC18" s="57">
        <f>'2016'!BW3</f>
        <v>0</v>
      </c>
      <c r="CD18" s="57">
        <f>'2016'!BX3</f>
        <v>0</v>
      </c>
      <c r="CE18" s="57">
        <f>'2016'!BY3</f>
        <v>0</v>
      </c>
      <c r="CF18" s="58">
        <f>'2016'!BZ3</f>
        <v>0</v>
      </c>
      <c r="CG18" s="55">
        <f>'2016'!CA3</f>
        <v>505</v>
      </c>
      <c r="CH18" s="56">
        <f>'2016'!CB3</f>
        <v>2444</v>
      </c>
      <c r="CI18" s="56">
        <f>'2016'!CC3</f>
        <v>63</v>
      </c>
      <c r="CJ18" s="56">
        <f>'2016'!CD3</f>
        <v>37</v>
      </c>
      <c r="CK18" s="56">
        <f>'2016'!CE3</f>
        <v>2</v>
      </c>
      <c r="CL18" s="56">
        <f>'2016'!CF3</f>
        <v>21</v>
      </c>
      <c r="CM18" s="57">
        <f>'2016'!CG3</f>
        <v>0</v>
      </c>
      <c r="CN18" s="57">
        <f>'2016'!CH3</f>
        <v>0</v>
      </c>
      <c r="CO18" s="57">
        <f>'2016'!CI3</f>
        <v>2.04</v>
      </c>
      <c r="CP18" s="57">
        <f>'2016'!CJ3</f>
        <v>4.2</v>
      </c>
      <c r="CQ18" s="57">
        <f>'2016'!CK3</f>
        <v>11.1</v>
      </c>
      <c r="CR18" s="57">
        <f>'2016'!CL3</f>
        <v>0</v>
      </c>
      <c r="CS18" s="58">
        <f>'2016'!CM3</f>
        <v>5.0999999999999996</v>
      </c>
      <c r="CT18" s="55">
        <f>'2016'!CN3</f>
        <v>754</v>
      </c>
      <c r="CU18" s="56">
        <f>'2016'!CO3</f>
        <v>3486</v>
      </c>
      <c r="CV18" s="56">
        <f>'2016'!CP3</f>
        <v>73</v>
      </c>
      <c r="CW18" s="56">
        <f>'2016'!CQ3</f>
        <v>51</v>
      </c>
      <c r="CX18" s="56">
        <f>'2016'!CR3</f>
        <v>3</v>
      </c>
      <c r="CY18" s="56">
        <f>'2016'!CS3</f>
        <v>31</v>
      </c>
      <c r="CZ18" s="57">
        <f>'2016'!CT3</f>
        <v>0</v>
      </c>
      <c r="DA18" s="57">
        <f>'2016'!CU3</f>
        <v>0</v>
      </c>
      <c r="DB18" s="57">
        <f>'2016'!CV3</f>
        <v>2.36</v>
      </c>
      <c r="DC18" s="57">
        <f>'2016'!CW3</f>
        <v>4.7</v>
      </c>
      <c r="DD18" s="57">
        <f>'2016'!CX3</f>
        <v>11.4</v>
      </c>
      <c r="DE18" s="57">
        <f>'2016'!CY3</f>
        <v>0</v>
      </c>
      <c r="DF18" s="58">
        <f>'2016'!CZ3</f>
        <v>0</v>
      </c>
    </row>
    <row r="19" spans="1:110" x14ac:dyDescent="0.2">
      <c r="A19" s="29">
        <f t="shared" si="0"/>
        <v>17</v>
      </c>
      <c r="B19" s="30">
        <f>'2018'!A3</f>
        <v>1</v>
      </c>
      <c r="C19" s="30">
        <v>2018</v>
      </c>
      <c r="D19" s="31" t="str">
        <f>'2018'!B3</f>
        <v>Dallas Goedert</v>
      </c>
      <c r="E19" s="204" t="str" cm="1">
        <f t="array" ref="E19">_xlfn.IFS(F19&gt;=15,"Cornerstone",AND(F19&gt;=14,F19&lt;15),"Elite",AND(F19&gt;=11,F19&lt;14),"Elite Upside",AND(F19&gt;=9,F19&lt;11),"Upside",AND(F19&gt;=8,F19&lt;9),"Upside Lite",AND(F19&gt;=6,F19&lt;8),"Outlier",AND(F19&gt;=5,F19&lt;6),"Outlier Lite",F19&lt;5,"Purgatory")</f>
        <v>Elite Upside</v>
      </c>
      <c r="F19" s="32">
        <f>'2018'!C3</f>
        <v>11.735714285714286</v>
      </c>
      <c r="G19" s="32">
        <f t="shared" si="1"/>
        <v>92</v>
      </c>
      <c r="H19" s="33">
        <f t="shared" si="2"/>
        <v>1.3686742765846966</v>
      </c>
      <c r="I19" s="34" t="str">
        <f>'2018'!D3</f>
        <v>South Dakota State</v>
      </c>
      <c r="J19" s="35">
        <f>'2018'!E3</f>
        <v>8</v>
      </c>
      <c r="K19" s="36">
        <f>'2018'!F3</f>
        <v>34702</v>
      </c>
      <c r="L19" s="37">
        <f>'2018'!G3</f>
        <v>30.753424657534246</v>
      </c>
      <c r="M19" s="37" t="str">
        <f>'2018'!H3</f>
        <v>SR</v>
      </c>
      <c r="N19" s="37">
        <f>'2018'!I3</f>
        <v>23.326027397260273</v>
      </c>
      <c r="O19" s="38">
        <f>'2018'!J3</f>
        <v>77</v>
      </c>
      <c r="P19" s="38">
        <f>'2018'!K3</f>
        <v>256</v>
      </c>
      <c r="Q19" s="193">
        <f t="shared" si="4"/>
        <v>30.356833457805894</v>
      </c>
      <c r="R19" s="35">
        <f>'2018'!L3</f>
        <v>4.6900000000000004</v>
      </c>
      <c r="S19" s="39">
        <f>'2018'!M3</f>
        <v>2</v>
      </c>
      <c r="T19" s="40">
        <f>'2018'!N3</f>
        <v>0</v>
      </c>
      <c r="U19" s="41">
        <f>'2018'!O3</f>
        <v>2.768549280177187E-2</v>
      </c>
      <c r="V19" s="41">
        <f>'2018'!P3</f>
        <v>0.14892307692307694</v>
      </c>
      <c r="W19" s="41">
        <f>'2018'!Q3</f>
        <v>0.33999474099395216</v>
      </c>
      <c r="X19" s="41">
        <f>'2018'!R3</f>
        <v>0.30288985823336967</v>
      </c>
      <c r="Y19" s="42">
        <f>'2018'!S3</f>
        <v>0.32144229961366089</v>
      </c>
      <c r="Z19" s="43">
        <f>'2018'!T3</f>
        <v>0.24429614770638228</v>
      </c>
      <c r="AA19" s="44">
        <f>'2018'!U3</f>
        <v>21.673972602739727</v>
      </c>
      <c r="AB19" s="45">
        <f>'2018'!V3</f>
        <v>3</v>
      </c>
      <c r="AC19" s="45">
        <f>CT19/CW19</f>
        <v>15.430555555555555</v>
      </c>
      <c r="AD19" s="45">
        <f>'2018'!X3</f>
        <v>8.1</v>
      </c>
      <c r="AE19" s="45">
        <f>'2018'!Y3</f>
        <v>0</v>
      </c>
      <c r="AF19" s="45">
        <f>'2018'!Z3</f>
        <v>0</v>
      </c>
      <c r="AG19" s="45">
        <f>'2018'!AA3</f>
        <v>0</v>
      </c>
      <c r="AH19" s="45">
        <f>CR19</f>
        <v>0</v>
      </c>
      <c r="AI19" s="46">
        <f>'2018'!AB3</f>
        <v>0</v>
      </c>
      <c r="AJ19" s="45">
        <f>'2018'!AC3</f>
        <v>105.82263957725021</v>
      </c>
      <c r="AK19" s="47">
        <f>'2018'!AD3</f>
        <v>113.47068307378741</v>
      </c>
      <c r="AL19" s="48">
        <f>'2018'!AE3</f>
        <v>8</v>
      </c>
      <c r="AM19" s="49">
        <f>'2018'!AF3</f>
        <v>2</v>
      </c>
      <c r="AN19" s="49">
        <f>'2018'!AG3</f>
        <v>9</v>
      </c>
      <c r="AO19" s="49">
        <f>'2018'!AH3</f>
        <v>8</v>
      </c>
      <c r="AP19" s="49">
        <f>'2018'!AI3</f>
        <v>7</v>
      </c>
      <c r="AQ19" s="49">
        <f>'2018'!AK3</f>
        <v>7</v>
      </c>
      <c r="AR19" s="49">
        <f>'2018'!AL3</f>
        <v>7</v>
      </c>
      <c r="AS19" s="50">
        <f>'2018'!AM3</f>
        <v>0</v>
      </c>
      <c r="AT19" s="55">
        <f>'2018'!AN3</f>
        <v>0</v>
      </c>
      <c r="AU19" s="56">
        <f>'2018'!AO3</f>
        <v>1</v>
      </c>
      <c r="AV19" s="56">
        <f>'2018'!AP3</f>
        <v>0</v>
      </c>
      <c r="AW19" s="56">
        <f>'2018'!AQ3</f>
        <v>0</v>
      </c>
      <c r="AX19" s="56">
        <f>'2018'!AR3</f>
        <v>0</v>
      </c>
      <c r="AY19" s="56">
        <f>'2018'!AS3</f>
        <v>0</v>
      </c>
      <c r="AZ19" s="57">
        <f>'2018'!AT3</f>
        <v>0</v>
      </c>
      <c r="BA19" s="57">
        <f>'2018'!AU3</f>
        <v>0</v>
      </c>
      <c r="BB19" s="57">
        <f>'2018'!AV3</f>
        <v>0</v>
      </c>
      <c r="BC19" s="57">
        <f>'2018'!AW3</f>
        <v>0</v>
      </c>
      <c r="BD19" s="57">
        <f>'2018'!AX3</f>
        <v>0</v>
      </c>
      <c r="BE19" s="57">
        <f>'2018'!AY3</f>
        <v>0</v>
      </c>
      <c r="BF19" s="58">
        <f>'2018'!AZ3</f>
        <v>0</v>
      </c>
      <c r="BG19" s="55">
        <f>'2018'!BA3</f>
        <v>100</v>
      </c>
      <c r="BH19" s="56">
        <f>'2018'!BB3</f>
        <v>3612</v>
      </c>
      <c r="BI19" s="56">
        <f>'2018'!BC3</f>
        <v>0</v>
      </c>
      <c r="BJ19" s="56">
        <f>'2018'!BD3</f>
        <v>8</v>
      </c>
      <c r="BK19" s="56">
        <f>'2018'!BE3</f>
        <v>0</v>
      </c>
      <c r="BL19" s="56">
        <f>'2018'!BF3</f>
        <v>28</v>
      </c>
      <c r="BM19" s="57">
        <f>'2018'!BG3</f>
        <v>0</v>
      </c>
      <c r="BN19" s="57">
        <f>'2018'!BH3</f>
        <v>0</v>
      </c>
      <c r="BO19" s="57">
        <f>'2018'!BI3</f>
        <v>0</v>
      </c>
      <c r="BP19" s="57">
        <f>'2018'!BJ3</f>
        <v>0</v>
      </c>
      <c r="BQ19" s="57">
        <f>'2018'!BK3</f>
        <v>0</v>
      </c>
      <c r="BR19" s="57">
        <f>'2018'!BL3</f>
        <v>0</v>
      </c>
      <c r="BS19" s="58">
        <f>'2018'!BM3</f>
        <v>0</v>
      </c>
      <c r="BT19" s="55">
        <f>'2018'!BN3</f>
        <v>484</v>
      </c>
      <c r="BU19" s="56">
        <f>'2018'!BO3</f>
        <v>3250</v>
      </c>
      <c r="BV19" s="56">
        <f>'2018'!BP3</f>
        <v>0</v>
      </c>
      <c r="BW19" s="56">
        <f>'2018'!BQ3</f>
        <v>26</v>
      </c>
      <c r="BX19" s="56">
        <f>'2018'!BR3</f>
        <v>3</v>
      </c>
      <c r="BY19" s="56">
        <f>'2018'!BS3</f>
        <v>22</v>
      </c>
      <c r="BZ19" s="57">
        <f>'2018'!BT3</f>
        <v>0</v>
      </c>
      <c r="CA19" s="57">
        <f>'2018'!BU3</f>
        <v>0</v>
      </c>
      <c r="CB19" s="57">
        <f>'2018'!BV3</f>
        <v>0</v>
      </c>
      <c r="CC19" s="57">
        <f>'2018'!BW3</f>
        <v>0</v>
      </c>
      <c r="CD19" s="57">
        <f>'2018'!BX3</f>
        <v>0</v>
      </c>
      <c r="CE19" s="57">
        <f>'2018'!BY3</f>
        <v>0</v>
      </c>
      <c r="CF19" s="58">
        <f>'2018'!BZ3</f>
        <v>0</v>
      </c>
      <c r="CG19" s="55">
        <f>'2018'!CA3</f>
        <v>1293</v>
      </c>
      <c r="CH19" s="56">
        <f>'2018'!CB3</f>
        <v>3803</v>
      </c>
      <c r="CI19" s="56">
        <f>'2018'!CC3</f>
        <v>0</v>
      </c>
      <c r="CJ19" s="56">
        <f>'2018'!CD3</f>
        <v>92</v>
      </c>
      <c r="CK19" s="56">
        <f>'2018'!CE3</f>
        <v>11</v>
      </c>
      <c r="CL19" s="56">
        <f>'2018'!CF3</f>
        <v>33</v>
      </c>
      <c r="CM19" s="57">
        <f>'2018'!CG3</f>
        <v>0</v>
      </c>
      <c r="CN19" s="57">
        <f>'2018'!CH3</f>
        <v>0</v>
      </c>
      <c r="CO19" s="57">
        <f>'2018'!CI3</f>
        <v>3</v>
      </c>
      <c r="CP19" s="57">
        <f>'2018'!CJ3</f>
        <v>6.8</v>
      </c>
      <c r="CQ19" s="57">
        <f>'2018'!CK3</f>
        <v>0</v>
      </c>
      <c r="CR19" s="57">
        <f>'2018'!CL3</f>
        <v>0</v>
      </c>
      <c r="CS19" s="58">
        <f>'2018'!CM3</f>
        <v>0</v>
      </c>
      <c r="CT19" s="55">
        <f>'2018'!CN3</f>
        <v>1111</v>
      </c>
      <c r="CU19" s="56">
        <f>'2018'!CO3</f>
        <v>3668</v>
      </c>
      <c r="CV19" s="56">
        <f>'2018'!CP3</f>
        <v>0</v>
      </c>
      <c r="CW19" s="56">
        <f>'2018'!CQ3</f>
        <v>72</v>
      </c>
      <c r="CX19" s="56">
        <f>'2018'!CR3</f>
        <v>7</v>
      </c>
      <c r="CY19" s="56">
        <f>'2018'!CS3</f>
        <v>35</v>
      </c>
      <c r="CZ19" s="57">
        <f>'2018'!CT3</f>
        <v>0</v>
      </c>
      <c r="DA19" s="57">
        <f>'2018'!CU3</f>
        <v>0</v>
      </c>
      <c r="DB19" s="57">
        <f>'2018'!CV3</f>
        <v>3</v>
      </c>
      <c r="DC19" s="57">
        <f>'2018'!CW3</f>
        <v>8.1</v>
      </c>
      <c r="DD19" s="57">
        <f>'2018'!CX3</f>
        <v>0</v>
      </c>
      <c r="DE19" s="57">
        <f>'2018'!CY3</f>
        <v>0</v>
      </c>
      <c r="DF19" s="58">
        <f>'2018'!CZ3</f>
        <v>0</v>
      </c>
    </row>
    <row r="20" spans="1:110" x14ac:dyDescent="0.2">
      <c r="A20" s="29">
        <f t="shared" si="0"/>
        <v>18</v>
      </c>
      <c r="B20" s="30">
        <f>'2023'!A4</f>
        <v>2</v>
      </c>
      <c r="C20" s="30">
        <v>2023</v>
      </c>
      <c r="D20" s="31" t="str">
        <f>'2023'!B4</f>
        <v>Dalton Kincaid</v>
      </c>
      <c r="E20" s="204" t="str" cm="1">
        <f t="array" ref="E20">_xlfn.IFS(F20&gt;=15,"Cornerstone",AND(F20&gt;=14,F20&lt;15),"Elite",AND(F20&gt;=11,F20&lt;14),"Elite Upside",AND(F20&gt;=9,F20&lt;11),"Upside",AND(F20&gt;=8,F20&lt;9),"Upside Lite",AND(F20&gt;=6,F20&lt;8),"Outlier",AND(F20&gt;=5,F20&lt;6),"Outlier Lite",F20&lt;5,"Purgatory")</f>
        <v>Elite Upside</v>
      </c>
      <c r="F20" s="32">
        <f>'2023'!C4</f>
        <v>11.478571428571428</v>
      </c>
      <c r="G20" s="32">
        <f t="shared" si="1"/>
        <v>91.5</v>
      </c>
      <c r="H20" s="33">
        <f t="shared" si="2"/>
        <v>1.2623371654413162</v>
      </c>
      <c r="I20" s="34" t="str">
        <f>'2023'!D4</f>
        <v>Utah</v>
      </c>
      <c r="J20" s="35">
        <f>'2023'!E4</f>
        <v>5</v>
      </c>
      <c r="K20" s="36">
        <f>'2023'!F4</f>
        <v>36451</v>
      </c>
      <c r="L20" s="37">
        <f>'2023'!G4</f>
        <v>25.961643835616439</v>
      </c>
      <c r="M20" s="37" t="str">
        <f>'2023'!H4</f>
        <v>SR</v>
      </c>
      <c r="N20" s="37">
        <f>'2023'!I4</f>
        <v>23.539726027397261</v>
      </c>
      <c r="O20" s="35">
        <f>'2023'!J4</f>
        <v>76</v>
      </c>
      <c r="P20" s="35">
        <f>'2023'!K4</f>
        <v>246</v>
      </c>
      <c r="Q20" s="193">
        <f t="shared" si="4"/>
        <v>29.94372844701368</v>
      </c>
      <c r="R20" s="35">
        <f>'2023'!L4</f>
        <v>4.7</v>
      </c>
      <c r="S20" s="59">
        <f>'2023'!M4</f>
        <v>1</v>
      </c>
      <c r="T20" s="40">
        <f>'2023'!N4</f>
        <v>0</v>
      </c>
      <c r="U20" s="41">
        <f>'2023'!O4</f>
        <v>0</v>
      </c>
      <c r="V20" s="41">
        <f>'2023'!P4</f>
        <v>6.4814814814814811E-2</v>
      </c>
      <c r="W20" s="41">
        <f>'2023'!Q4</f>
        <v>0.1830647187623389</v>
      </c>
      <c r="X20" s="41">
        <f>'2023'!R4</f>
        <v>0.29761904761904767</v>
      </c>
      <c r="Y20" s="42">
        <f>'2023'!S4</f>
        <v>0.29761904761904767</v>
      </c>
      <c r="Z20" s="43">
        <f>'2023'!T4</f>
        <v>0.28273809523809529</v>
      </c>
      <c r="AA20" s="44">
        <f>'2023'!U4</f>
        <v>21.876712328767123</v>
      </c>
      <c r="AB20" s="45">
        <f>'2023'!V4</f>
        <v>2.42</v>
      </c>
      <c r="AC20" s="45">
        <f>CT20/CW20</f>
        <v>12.714285714285714</v>
      </c>
      <c r="AD20" s="45">
        <f>'2023'!X4</f>
        <v>5.7</v>
      </c>
      <c r="AE20" s="45">
        <f>'2023'!Y4</f>
        <v>8.6999999999999993</v>
      </c>
      <c r="AF20" s="45">
        <f>'2023'!Z4</f>
        <v>0</v>
      </c>
      <c r="AG20" s="45">
        <f>'2023'!AA4</f>
        <v>0</v>
      </c>
      <c r="AH20" s="45">
        <f>CR20</f>
        <v>77.8</v>
      </c>
      <c r="AI20" s="46">
        <f>'2023'!AB4</f>
        <v>2.7999999999999997E-2</v>
      </c>
      <c r="AJ20" s="45">
        <f>'2023'!AC4</f>
        <v>100.82626302825939</v>
      </c>
      <c r="AK20" s="47">
        <f>'2023'!AD4</f>
        <v>106.01395842715762</v>
      </c>
      <c r="AL20" s="48">
        <f>'2023'!AE4</f>
        <v>9</v>
      </c>
      <c r="AM20" s="49">
        <f>'2023'!AF4</f>
        <v>2</v>
      </c>
      <c r="AN20" s="49">
        <f>'2023'!AG4</f>
        <v>8</v>
      </c>
      <c r="AO20" s="49">
        <f>'2023'!AH4</f>
        <v>4</v>
      </c>
      <c r="AP20" s="49">
        <f>'2023'!AI4</f>
        <v>3</v>
      </c>
      <c r="AQ20" s="49">
        <f>'2023'!AK4</f>
        <v>4</v>
      </c>
      <c r="AR20" s="49">
        <f>'2023'!AL4</f>
        <v>10</v>
      </c>
      <c r="AS20" s="50">
        <f>'2023'!AM4</f>
        <v>0.5</v>
      </c>
      <c r="AT20" s="55">
        <f>'2023'!AN4</f>
        <v>0</v>
      </c>
      <c r="AU20" s="56">
        <f>'2023'!AO4</f>
        <v>1</v>
      </c>
      <c r="AV20" s="56">
        <f>'2023'!AP4</f>
        <v>0</v>
      </c>
      <c r="AW20" s="56">
        <f>'2023'!AQ4</f>
        <v>0</v>
      </c>
      <c r="AX20" s="56">
        <f>'2023'!AR4</f>
        <v>0</v>
      </c>
      <c r="AY20" s="56">
        <f>'2023'!AS4</f>
        <v>0</v>
      </c>
      <c r="AZ20" s="57">
        <f>'2023'!AT4</f>
        <v>0</v>
      </c>
      <c r="BA20" s="57">
        <f>'2023'!AU4</f>
        <v>0</v>
      </c>
      <c r="BB20" s="57">
        <f>'2023'!AV4</f>
        <v>0</v>
      </c>
      <c r="BC20" s="57">
        <f>'2023'!AW4</f>
        <v>0</v>
      </c>
      <c r="BD20" s="57">
        <f>'2023'!AX4</f>
        <v>0</v>
      </c>
      <c r="BE20" s="57">
        <f>'2023'!AY4</f>
        <v>0</v>
      </c>
      <c r="BF20" s="58">
        <f>'2023'!AZ4</f>
        <v>0</v>
      </c>
      <c r="BG20" s="55">
        <f>'2023'!BA4</f>
        <v>0</v>
      </c>
      <c r="BH20" s="56">
        <f>'2023'!BB4</f>
        <v>1</v>
      </c>
      <c r="BI20" s="56">
        <f>'2023'!BC4</f>
        <v>0</v>
      </c>
      <c r="BJ20" s="56">
        <f>'2023'!BD4</f>
        <v>0</v>
      </c>
      <c r="BK20" s="56">
        <f>'2023'!BE4</f>
        <v>0</v>
      </c>
      <c r="BL20" s="56">
        <f>'2023'!BF4</f>
        <v>0</v>
      </c>
      <c r="BM20" s="57">
        <f>'2023'!BG4</f>
        <v>0</v>
      </c>
      <c r="BN20" s="57">
        <f>'2023'!BH4</f>
        <v>0</v>
      </c>
      <c r="BO20" s="57">
        <f>'2023'!BI4</f>
        <v>0</v>
      </c>
      <c r="BP20" s="57">
        <f>'2023'!BJ4</f>
        <v>0</v>
      </c>
      <c r="BQ20" s="57">
        <f>'2023'!BK4</f>
        <v>0</v>
      </c>
      <c r="BR20" s="57">
        <f>'2023'!BL4</f>
        <v>0</v>
      </c>
      <c r="BS20" s="58">
        <f>'2023'!BM4</f>
        <v>0</v>
      </c>
      <c r="BT20" s="55">
        <f>'2023'!BN4</f>
        <v>14</v>
      </c>
      <c r="BU20" s="56">
        <f>'2023'!BO4</f>
        <v>216</v>
      </c>
      <c r="BV20" s="56">
        <f>'2023'!BP4</f>
        <v>3</v>
      </c>
      <c r="BW20" s="56">
        <f>'2023'!BQ4</f>
        <v>1</v>
      </c>
      <c r="BX20" s="56">
        <f>'2023'!BR4</f>
        <v>0</v>
      </c>
      <c r="BY20" s="56">
        <f>'2023'!BS4</f>
        <v>1</v>
      </c>
      <c r="BZ20" s="57">
        <f>'2023'!BT4</f>
        <v>0</v>
      </c>
      <c r="CA20" s="57">
        <f>'2023'!BU4</f>
        <v>0</v>
      </c>
      <c r="CB20" s="57">
        <f>'2023'!BV4</f>
        <v>0.54</v>
      </c>
      <c r="CC20" s="57">
        <f>'2023'!BW4</f>
        <v>1</v>
      </c>
      <c r="CD20" s="57">
        <f>'2023'!BX4</f>
        <v>19</v>
      </c>
      <c r="CE20" s="57">
        <f>'2023'!BY4</f>
        <v>0</v>
      </c>
      <c r="CF20" s="58">
        <f>'2023'!BZ4</f>
        <v>0</v>
      </c>
      <c r="CG20" s="55">
        <f>'2023'!CA4</f>
        <v>510</v>
      </c>
      <c r="CH20" s="56">
        <f>'2023'!CB4</f>
        <v>2785.9</v>
      </c>
      <c r="CI20" s="56">
        <f>'2023'!CC4</f>
        <v>45</v>
      </c>
      <c r="CJ20" s="56">
        <f>'2023'!CD4</f>
        <v>36</v>
      </c>
      <c r="CK20" s="56">
        <f>'2023'!CE4</f>
        <v>8</v>
      </c>
      <c r="CL20" s="56">
        <f>'2023'!CF4</f>
        <v>22.099999999999998</v>
      </c>
      <c r="CM20" s="57">
        <f>'2023'!CG4</f>
        <v>0</v>
      </c>
      <c r="CN20" s="57">
        <f>'2023'!CH4</f>
        <v>0</v>
      </c>
      <c r="CO20" s="57">
        <f>'2023'!CI4</f>
        <v>2.09</v>
      </c>
      <c r="CP20" s="57">
        <f>'2023'!CJ4</f>
        <v>4.3</v>
      </c>
      <c r="CQ20" s="57">
        <f>'2023'!CK4</f>
        <v>11.2</v>
      </c>
      <c r="CR20" s="57">
        <f>'2023'!CL4</f>
        <v>77.8</v>
      </c>
      <c r="CS20" s="58">
        <f>'2023'!CM4</f>
        <v>0</v>
      </c>
      <c r="CT20" s="55">
        <f>'2023'!CN4</f>
        <v>890</v>
      </c>
      <c r="CU20" s="56">
        <f>'2023'!CO4</f>
        <v>2990.3999999999996</v>
      </c>
      <c r="CV20" s="56">
        <f>'2023'!CP4</f>
        <v>93</v>
      </c>
      <c r="CW20" s="56">
        <f>'2023'!CQ4</f>
        <v>70</v>
      </c>
      <c r="CX20" s="56">
        <f>'2023'!CR4</f>
        <v>8</v>
      </c>
      <c r="CY20" s="56">
        <f>'2023'!CS4</f>
        <v>26.400000000000002</v>
      </c>
      <c r="CZ20" s="57">
        <f>'2023'!CT4</f>
        <v>0</v>
      </c>
      <c r="DA20" s="57">
        <f>'2023'!CU4</f>
        <v>0</v>
      </c>
      <c r="DB20" s="57">
        <f>'2023'!CV4</f>
        <v>2.42</v>
      </c>
      <c r="DC20" s="57">
        <f>'2023'!CW4</f>
        <v>5.7</v>
      </c>
      <c r="DD20" s="57">
        <f>'2023'!CX4</f>
        <v>8.6999999999999993</v>
      </c>
      <c r="DE20" s="57">
        <f>'2023'!CY4</f>
        <v>50</v>
      </c>
      <c r="DF20" s="58">
        <f>'2023'!CZ4</f>
        <v>2.8</v>
      </c>
    </row>
    <row r="21" spans="1:110" x14ac:dyDescent="0.2">
      <c r="A21" s="29">
        <f t="shared" si="0"/>
        <v>19</v>
      </c>
      <c r="B21" s="30">
        <f>'2018'!A4</f>
        <v>2</v>
      </c>
      <c r="C21" s="30">
        <v>2018</v>
      </c>
      <c r="D21" s="31" t="str">
        <f>'2018'!B4</f>
        <v>Mark Andrews</v>
      </c>
      <c r="E21" s="204" t="str" cm="1">
        <f t="array" ref="E21">_xlfn.IFS(F21&gt;=15,"Cornerstone",AND(F21&gt;=14,F21&lt;15),"Elite",AND(F21&gt;=11,F21&lt;14),"Elite Upside",AND(F21&gt;=9,F21&lt;11),"Upside",AND(F21&gt;=8,F21&lt;9),"Upside Lite",AND(F21&gt;=6,F21&lt;8),"Outlier",AND(F21&gt;=5,F21&lt;6),"Outlier Lite",F21&lt;5,"Purgatory")</f>
        <v>Elite Upside</v>
      </c>
      <c r="F21" s="32">
        <f>'2018'!C4</f>
        <v>11.428571428571429</v>
      </c>
      <c r="G21" s="32">
        <f t="shared" si="1"/>
        <v>91.100000000000009</v>
      </c>
      <c r="H21" s="33">
        <f t="shared" si="2"/>
        <v>1.241660504941215</v>
      </c>
      <c r="I21" s="34" t="str">
        <f>'2018'!D4</f>
        <v>Oklahoma</v>
      </c>
      <c r="J21" s="35">
        <f>'2018'!E4</f>
        <v>3</v>
      </c>
      <c r="K21" s="36">
        <f>'2018'!F4</f>
        <v>34948</v>
      </c>
      <c r="L21" s="37">
        <f>'2018'!G4</f>
        <v>30.079452054794519</v>
      </c>
      <c r="M21" s="37" t="str">
        <f>'2018'!H4</f>
        <v>JR</v>
      </c>
      <c r="N21" s="37">
        <f>'2018'!I4</f>
        <v>22.652054794520549</v>
      </c>
      <c r="O21" s="38">
        <f>'2018'!J4</f>
        <v>77</v>
      </c>
      <c r="P21" s="38">
        <f>'2018'!K4</f>
        <v>256</v>
      </c>
      <c r="Q21" s="193">
        <f t="shared" si="4"/>
        <v>30.356833457805894</v>
      </c>
      <c r="R21" s="35">
        <f>'2018'!L4</f>
        <v>4.58</v>
      </c>
      <c r="S21" s="39">
        <f>'2018'!M4</f>
        <v>3</v>
      </c>
      <c r="T21" s="40">
        <f>'2018'!N4</f>
        <v>0</v>
      </c>
      <c r="U21" s="41">
        <f>'2018'!O4</f>
        <v>0</v>
      </c>
      <c r="V21" s="41">
        <f>'2018'!P4</f>
        <v>0.1146441704520874</v>
      </c>
      <c r="W21" s="41">
        <f>'2018'!Q4</f>
        <v>0.12814465408805031</v>
      </c>
      <c r="X21" s="41">
        <f>'2018'!R4</f>
        <v>0.18972597330806287</v>
      </c>
      <c r="Y21" s="42">
        <f>'2018'!S4</f>
        <v>0.18972597330806287</v>
      </c>
      <c r="Z21" s="43">
        <f>'2018'!T4</f>
        <v>0.18023967464265972</v>
      </c>
      <c r="AA21" s="44">
        <f>'2018'!U4</f>
        <v>22.013698630136986</v>
      </c>
      <c r="AB21" s="45">
        <f>'2018'!V4</f>
        <v>2.63</v>
      </c>
      <c r="AC21" s="45">
        <f>CT21/CW21</f>
        <v>15.5</v>
      </c>
      <c r="AD21" s="45">
        <f>'2018'!X4</f>
        <v>6.6</v>
      </c>
      <c r="AE21" s="45">
        <f>'2018'!Y4</f>
        <v>12.9</v>
      </c>
      <c r="AF21" s="45">
        <f>'2018'!Z4</f>
        <v>0</v>
      </c>
      <c r="AG21" s="45">
        <f>'2018'!AA4</f>
        <v>0</v>
      </c>
      <c r="AH21" s="45">
        <f>CR21</f>
        <v>0</v>
      </c>
      <c r="AI21" s="46">
        <f>'2018'!AB4</f>
        <v>4.5999999999999999E-2</v>
      </c>
      <c r="AJ21" s="45">
        <f>'2018'!AC4</f>
        <v>116.36116184832505</v>
      </c>
      <c r="AK21" s="47">
        <f>'2018'!AD4</f>
        <v>124.77084838306646</v>
      </c>
      <c r="AL21" s="48">
        <f>'2018'!AE4</f>
        <v>6</v>
      </c>
      <c r="AM21" s="49">
        <f>'2018'!AF4</f>
        <v>2</v>
      </c>
      <c r="AN21" s="49">
        <f>'2018'!AG4</f>
        <v>8</v>
      </c>
      <c r="AO21" s="49">
        <f>'2018'!AH4</f>
        <v>8</v>
      </c>
      <c r="AP21" s="49">
        <f>'2018'!AI4</f>
        <v>4</v>
      </c>
      <c r="AQ21" s="49">
        <f>'2018'!AK4</f>
        <v>9</v>
      </c>
      <c r="AR21" s="49">
        <f>'2018'!AL4</f>
        <v>6</v>
      </c>
      <c r="AS21" s="50">
        <f>'2018'!AM4</f>
        <v>1</v>
      </c>
      <c r="AT21" s="55">
        <f>'2018'!AN4</f>
        <v>0</v>
      </c>
      <c r="AU21" s="56">
        <f>'2018'!AO4</f>
        <v>1</v>
      </c>
      <c r="AV21" s="56">
        <f>'2018'!AP4</f>
        <v>0</v>
      </c>
      <c r="AW21" s="56">
        <f>'2018'!AQ4</f>
        <v>0</v>
      </c>
      <c r="AX21" s="56">
        <f>'2018'!AR4</f>
        <v>0</v>
      </c>
      <c r="AY21" s="56">
        <f>'2018'!AS4</f>
        <v>0</v>
      </c>
      <c r="AZ21" s="57">
        <f>'2018'!AT4</f>
        <v>0</v>
      </c>
      <c r="BA21" s="57">
        <f>'2018'!AU4</f>
        <v>0</v>
      </c>
      <c r="BB21" s="57">
        <f>'2018'!AV4</f>
        <v>0</v>
      </c>
      <c r="BC21" s="57">
        <f>'2018'!AW4</f>
        <v>0</v>
      </c>
      <c r="BD21" s="57">
        <f>'2018'!AX4</f>
        <v>0</v>
      </c>
      <c r="BE21" s="57">
        <f>'2018'!AY4</f>
        <v>0</v>
      </c>
      <c r="BF21" s="58">
        <f>'2018'!AZ4</f>
        <v>0</v>
      </c>
      <c r="BG21" s="55">
        <f>'2018'!BA4</f>
        <v>0</v>
      </c>
      <c r="BH21" s="56">
        <f>'2018'!BB4</f>
        <v>1</v>
      </c>
      <c r="BI21" s="56">
        <f>'2018'!BC4</f>
        <v>0</v>
      </c>
      <c r="BJ21" s="56">
        <f>'2018'!BD4</f>
        <v>0</v>
      </c>
      <c r="BK21" s="56">
        <f>'2018'!BE4</f>
        <v>0</v>
      </c>
      <c r="BL21" s="56">
        <f>'2018'!BF4</f>
        <v>0</v>
      </c>
      <c r="BM21" s="57">
        <f>'2018'!BG4</f>
        <v>0</v>
      </c>
      <c r="BN21" s="57">
        <f>'2018'!BH4</f>
        <v>0</v>
      </c>
      <c r="BO21" s="57">
        <f>'2018'!BI4</f>
        <v>0</v>
      </c>
      <c r="BP21" s="57">
        <f>'2018'!BJ4</f>
        <v>0</v>
      </c>
      <c r="BQ21" s="57">
        <f>'2018'!BK4</f>
        <v>0</v>
      </c>
      <c r="BR21" s="57">
        <f>'2018'!BL4</f>
        <v>0</v>
      </c>
      <c r="BS21" s="58">
        <f>'2018'!BM4</f>
        <v>0</v>
      </c>
      <c r="BT21" s="55">
        <f>'2018'!BN4</f>
        <v>318</v>
      </c>
      <c r="BU21" s="56">
        <f>'2018'!BO4</f>
        <v>2773.7999999999997</v>
      </c>
      <c r="BV21" s="56">
        <f>'2018'!BP4</f>
        <v>28</v>
      </c>
      <c r="BW21" s="56">
        <f>'2018'!BQ4</f>
        <v>19</v>
      </c>
      <c r="BX21" s="56">
        <f>'2018'!BR4</f>
        <v>7</v>
      </c>
      <c r="BY21" s="56">
        <f>'2018'!BS4</f>
        <v>26.099999999999998</v>
      </c>
      <c r="BZ21" s="57">
        <f>'2018'!BT4</f>
        <v>0</v>
      </c>
      <c r="CA21" s="57">
        <f>'2018'!BU4</f>
        <v>0</v>
      </c>
      <c r="CB21" s="57">
        <f>'2018'!BV4</f>
        <v>2.63</v>
      </c>
      <c r="CC21" s="57">
        <f>'2018'!BW4</f>
        <v>9.8000000000000007</v>
      </c>
      <c r="CD21" s="57">
        <f>'2018'!BX4</f>
        <v>9.6999999999999993</v>
      </c>
      <c r="CE21" s="57">
        <f>'2018'!BY4</f>
        <v>0</v>
      </c>
      <c r="CF21" s="58">
        <f>'2018'!BZ4</f>
        <v>9.5</v>
      </c>
      <c r="CG21" s="55">
        <f>'2018'!CA4</f>
        <v>489</v>
      </c>
      <c r="CH21" s="56">
        <f>'2018'!CB4</f>
        <v>3816</v>
      </c>
      <c r="CI21" s="56">
        <f>'2018'!CC4</f>
        <v>49</v>
      </c>
      <c r="CJ21" s="56">
        <f>'2018'!CD4</f>
        <v>31</v>
      </c>
      <c r="CK21" s="56">
        <f>'2018'!CE4</f>
        <v>7</v>
      </c>
      <c r="CL21" s="56">
        <f>'2018'!CF4</f>
        <v>39.599999999999994</v>
      </c>
      <c r="CM21" s="57">
        <f>'2018'!CG4</f>
        <v>0</v>
      </c>
      <c r="CN21" s="57">
        <f>'2018'!CH4</f>
        <v>0</v>
      </c>
      <c r="CO21" s="57">
        <f>'2018'!CI4</f>
        <v>2.11</v>
      </c>
      <c r="CP21" s="57">
        <f>'2018'!CJ4</f>
        <v>6.6</v>
      </c>
      <c r="CQ21" s="57">
        <f>'2018'!CK4</f>
        <v>11.7</v>
      </c>
      <c r="CR21" s="57">
        <f>'2018'!CL4</f>
        <v>0</v>
      </c>
      <c r="CS21" s="58">
        <f>'2018'!CM4</f>
        <v>16.2</v>
      </c>
      <c r="CT21" s="55">
        <f>'2018'!CN4</f>
        <v>961</v>
      </c>
      <c r="CU21" s="56">
        <f>'2018'!CO4</f>
        <v>5065.2</v>
      </c>
      <c r="CV21" s="56">
        <f>'2018'!CP4</f>
        <v>88</v>
      </c>
      <c r="CW21" s="56">
        <f>'2018'!CQ4</f>
        <v>62</v>
      </c>
      <c r="CX21" s="56">
        <f>'2018'!CR4</f>
        <v>8</v>
      </c>
      <c r="CY21" s="56">
        <f>'2018'!CS4</f>
        <v>47.6</v>
      </c>
      <c r="CZ21" s="57">
        <f>'2018'!CT4</f>
        <v>0</v>
      </c>
      <c r="DA21" s="57">
        <f>'2018'!CU4</f>
        <v>0</v>
      </c>
      <c r="DB21" s="57">
        <f>'2018'!CV4</f>
        <v>2.63</v>
      </c>
      <c r="DC21" s="57">
        <f>'2018'!CW4</f>
        <v>4.5999999999999996</v>
      </c>
      <c r="DD21" s="57">
        <f>'2018'!CX4</f>
        <v>12.9</v>
      </c>
      <c r="DE21" s="57">
        <f>'2018'!CY4</f>
        <v>59.1</v>
      </c>
      <c r="DF21" s="58">
        <f>'2018'!CZ4</f>
        <v>4.5999999999999996</v>
      </c>
    </row>
    <row r="22" spans="1:110" x14ac:dyDescent="0.2">
      <c r="A22" s="29">
        <f t="shared" si="0"/>
        <v>20</v>
      </c>
      <c r="B22" s="30">
        <f>'2017'!A7</f>
        <v>5</v>
      </c>
      <c r="C22" s="30">
        <v>2017</v>
      </c>
      <c r="D22" s="31" t="str">
        <f>'2017'!B7</f>
        <v>Gerald Everett</v>
      </c>
      <c r="E22" s="204" t="str" cm="1">
        <f t="array" ref="E22">_xlfn.IFS(F22&gt;=15,"Cornerstone",AND(F22&gt;=14,F22&lt;15),"Elite",AND(F22&gt;=11,F22&lt;14),"Elite Upside",AND(F22&gt;=9,F22&lt;11),"Upside",AND(F22&gt;=8,F22&lt;9),"Upside Lite",AND(F22&gt;=6,F22&lt;8),"Outlier",AND(F22&gt;=5,F22&lt;6),"Outlier Lite",F22&lt;5,"Purgatory")</f>
        <v>Elite Upside</v>
      </c>
      <c r="F22" s="32">
        <f>'2017'!C7</f>
        <v>11.35</v>
      </c>
      <c r="G22" s="32">
        <f t="shared" si="1"/>
        <v>90.600000000000009</v>
      </c>
      <c r="H22" s="33">
        <f t="shared" si="2"/>
        <v>1.2091686098696264</v>
      </c>
      <c r="I22" s="34" t="str">
        <f>'2017'!D7</f>
        <v>South Alabama</v>
      </c>
      <c r="J22" s="35">
        <f>'2017'!E7</f>
        <v>10</v>
      </c>
      <c r="K22" s="36">
        <f>'2017'!F7</f>
        <v>34510</v>
      </c>
      <c r="L22" s="37">
        <f>'2017'!G7</f>
        <v>31.279452054794522</v>
      </c>
      <c r="M22" s="37" t="str">
        <f>'2017'!H7</f>
        <v>SR</v>
      </c>
      <c r="N22" s="37">
        <f>'2017'!I7</f>
        <v>22.854794520547944</v>
      </c>
      <c r="O22" s="38">
        <f>'2017'!J7</f>
        <v>75</v>
      </c>
      <c r="P22" s="38">
        <f>'2017'!K7</f>
        <v>239</v>
      </c>
      <c r="Q22" s="193">
        <f t="shared" si="4"/>
        <v>29.872620883019547</v>
      </c>
      <c r="R22" s="37">
        <f>'2017'!L7</f>
        <v>4.62</v>
      </c>
      <c r="S22" s="39">
        <f>'2017'!M7</f>
        <v>2</v>
      </c>
      <c r="T22" s="40">
        <f>'2017'!N7</f>
        <v>0</v>
      </c>
      <c r="U22" s="41">
        <f>'2017'!O7</f>
        <v>0</v>
      </c>
      <c r="V22" s="41">
        <f>'2017'!P7</f>
        <v>0.1889127744120904</v>
      </c>
      <c r="W22" s="41">
        <f>'2017'!Q7</f>
        <v>0.24018379281537175</v>
      </c>
      <c r="X22" s="41">
        <f>'2017'!R7</f>
        <v>0.24678698386655726</v>
      </c>
      <c r="Y22" s="42">
        <f>'2017'!S7</f>
        <v>0.24678698386655726</v>
      </c>
      <c r="Z22" s="43">
        <f>'2017'!T7</f>
        <v>0.17275088870659008</v>
      </c>
      <c r="AA22" s="44">
        <f>'2017'!U7</f>
        <v>20.2</v>
      </c>
      <c r="AB22" s="45">
        <f>'2017'!V7</f>
        <v>3.37</v>
      </c>
      <c r="AC22" s="45">
        <f>CT22/CW22</f>
        <v>14.73469387755102</v>
      </c>
      <c r="AD22" s="45">
        <f>'2017'!X7</f>
        <v>9.1</v>
      </c>
      <c r="AE22" s="45">
        <f>'2017'!Y7</f>
        <v>8.8000000000000007</v>
      </c>
      <c r="AF22" s="45">
        <f>'2017'!Z7</f>
        <v>0</v>
      </c>
      <c r="AG22" s="45">
        <f>'2017'!AA7</f>
        <v>0</v>
      </c>
      <c r="AH22" s="45">
        <f>CR22</f>
        <v>0</v>
      </c>
      <c r="AI22" s="46">
        <f>'2017'!AB7</f>
        <v>9.3000000000000013E-2</v>
      </c>
      <c r="AJ22" s="45">
        <f>'2017'!AC7</f>
        <v>104.92041371152702</v>
      </c>
      <c r="AK22" s="47">
        <f>'2017'!AD7</f>
        <v>108.14859478180578</v>
      </c>
      <c r="AL22" s="48">
        <f>'2017'!AE7</f>
        <v>5</v>
      </c>
      <c r="AM22" s="49">
        <f>'2017'!AF7</f>
        <v>6</v>
      </c>
      <c r="AN22" s="49">
        <f>'2017'!AG7</f>
        <v>10</v>
      </c>
      <c r="AO22" s="49">
        <f>'2017'!AH7</f>
        <v>7</v>
      </c>
      <c r="AP22" s="49">
        <f>'2017'!AI7</f>
        <v>8</v>
      </c>
      <c r="AQ22" s="49">
        <f>'2017'!AK7</f>
        <v>5</v>
      </c>
      <c r="AR22" s="49">
        <f>'2017'!AL7</f>
        <v>7</v>
      </c>
      <c r="AS22" s="50">
        <f>'2017'!AM7</f>
        <v>0</v>
      </c>
      <c r="AT22" s="55">
        <f>'2017'!AN7</f>
        <v>0</v>
      </c>
      <c r="AU22" s="56">
        <f>'2017'!AO7</f>
        <v>1</v>
      </c>
      <c r="AV22" s="56">
        <f>'2017'!AP7</f>
        <v>0</v>
      </c>
      <c r="AW22" s="56">
        <f>'2017'!AQ7</f>
        <v>0</v>
      </c>
      <c r="AX22" s="56">
        <f>'2017'!AR7</f>
        <v>0</v>
      </c>
      <c r="AY22" s="56">
        <f>'2017'!AS7</f>
        <v>0</v>
      </c>
      <c r="AZ22" s="57">
        <f>'2017'!AT7</f>
        <v>0</v>
      </c>
      <c r="BA22" s="57">
        <f>'2017'!AU7</f>
        <v>0</v>
      </c>
      <c r="BB22" s="57">
        <f>'2017'!AV7</f>
        <v>0</v>
      </c>
      <c r="BC22" s="57">
        <f>'2017'!AW7</f>
        <v>0</v>
      </c>
      <c r="BD22" s="57">
        <f>'2017'!AX7</f>
        <v>0</v>
      </c>
      <c r="BE22" s="57">
        <f>'2017'!AY7</f>
        <v>0</v>
      </c>
      <c r="BF22" s="58">
        <f>'2017'!AZ7</f>
        <v>0</v>
      </c>
      <c r="BG22" s="55">
        <f>'2017'!BA7</f>
        <v>0</v>
      </c>
      <c r="BH22" s="56">
        <f>'2017'!BB7</f>
        <v>1</v>
      </c>
      <c r="BI22" s="56">
        <f>'2017'!BC7</f>
        <v>0</v>
      </c>
      <c r="BJ22" s="56">
        <f>'2017'!BD7</f>
        <v>0</v>
      </c>
      <c r="BK22" s="56">
        <f>'2017'!BE7</f>
        <v>0</v>
      </c>
      <c r="BL22" s="56">
        <f>'2017'!BF7</f>
        <v>0</v>
      </c>
      <c r="BM22" s="57">
        <f>'2017'!BG7</f>
        <v>0</v>
      </c>
      <c r="BN22" s="57">
        <f>'2017'!BH7</f>
        <v>0</v>
      </c>
      <c r="BO22" s="57">
        <f>'2017'!BI7</f>
        <v>0</v>
      </c>
      <c r="BP22" s="57">
        <f>'2017'!BJ7</f>
        <v>0</v>
      </c>
      <c r="BQ22" s="57">
        <f>'2017'!BK7</f>
        <v>0</v>
      </c>
      <c r="BR22" s="57">
        <f>'2017'!BL7</f>
        <v>0</v>
      </c>
      <c r="BS22" s="58">
        <f>'2017'!BM7</f>
        <v>0</v>
      </c>
      <c r="BT22" s="55">
        <f>'2017'!BN7</f>
        <v>290</v>
      </c>
      <c r="BU22" s="56">
        <f>'2017'!BO7</f>
        <v>1535.1000000000001</v>
      </c>
      <c r="BV22" s="56">
        <f>'2017'!BP7</f>
        <v>24</v>
      </c>
      <c r="BW22" s="56">
        <f>'2017'!BQ7</f>
        <v>17</v>
      </c>
      <c r="BX22" s="56">
        <f>'2017'!BR7</f>
        <v>1</v>
      </c>
      <c r="BY22" s="56">
        <f>'2017'!BS7</f>
        <v>9.1</v>
      </c>
      <c r="BZ22" s="57">
        <f>'2017'!BT7</f>
        <v>0</v>
      </c>
      <c r="CA22" s="57">
        <f>'2017'!BU7</f>
        <v>0</v>
      </c>
      <c r="CB22" s="57">
        <f>'2017'!BV7</f>
        <v>3.37</v>
      </c>
      <c r="CC22" s="57">
        <f>'2017'!BW7</f>
        <v>12</v>
      </c>
      <c r="CD22" s="57">
        <f>'2017'!BX7</f>
        <v>8.5</v>
      </c>
      <c r="CE22" s="57">
        <f>'2017'!BY7</f>
        <v>0</v>
      </c>
      <c r="CF22" s="58">
        <f>'2017'!BZ7</f>
        <v>0</v>
      </c>
      <c r="CG22" s="55">
        <f>'2017'!CA7</f>
        <v>575</v>
      </c>
      <c r="CH22" s="56">
        <f>'2017'!CB7</f>
        <v>2394</v>
      </c>
      <c r="CI22" s="56">
        <f>'2017'!CC7</f>
        <v>63</v>
      </c>
      <c r="CJ22" s="56">
        <f>'2017'!CD7</f>
        <v>41</v>
      </c>
      <c r="CK22" s="56">
        <f>'2017'!CE7</f>
        <v>8</v>
      </c>
      <c r="CL22" s="56">
        <f>'2017'!CF7</f>
        <v>15.600000000000001</v>
      </c>
      <c r="CM22" s="57">
        <f>'2017'!CG7</f>
        <v>0</v>
      </c>
      <c r="CN22" s="57">
        <f>'2017'!CH7</f>
        <v>0</v>
      </c>
      <c r="CO22" s="57">
        <f>'2017'!CI7</f>
        <v>2.12</v>
      </c>
      <c r="CP22" s="57">
        <f>'2017'!CJ7</f>
        <v>9.1</v>
      </c>
      <c r="CQ22" s="57">
        <f>'2017'!CK7</f>
        <v>8.8000000000000007</v>
      </c>
      <c r="CR22" s="57">
        <f>'2017'!CL7</f>
        <v>0</v>
      </c>
      <c r="CS22" s="58">
        <f>'2017'!CM7</f>
        <v>6.8</v>
      </c>
      <c r="CT22" s="55">
        <f>'2017'!CN7</f>
        <v>722</v>
      </c>
      <c r="CU22" s="56">
        <f>'2017'!CO7</f>
        <v>2925.6000000000004</v>
      </c>
      <c r="CV22" s="56">
        <f>'2017'!CP7</f>
        <v>75</v>
      </c>
      <c r="CW22" s="56">
        <f>'2017'!CQ7</f>
        <v>49</v>
      </c>
      <c r="CX22" s="56">
        <f>'2017'!CR7</f>
        <v>4</v>
      </c>
      <c r="CY22" s="56">
        <f>'2017'!CS7</f>
        <v>14.399999999999999</v>
      </c>
      <c r="CZ22" s="57">
        <f>'2017'!CT7</f>
        <v>0</v>
      </c>
      <c r="DA22" s="57">
        <f>'2017'!CU7</f>
        <v>0</v>
      </c>
      <c r="DB22" s="57">
        <f>'2017'!CV7</f>
        <v>2.3199999999999998</v>
      </c>
      <c r="DC22" s="57">
        <f>'2017'!CW7</f>
        <v>9.1</v>
      </c>
      <c r="DD22" s="57">
        <f>'2017'!CX7</f>
        <v>8.6</v>
      </c>
      <c r="DE22" s="57">
        <f>'2017'!CY7</f>
        <v>0</v>
      </c>
      <c r="DF22" s="58">
        <f>'2017'!CZ7</f>
        <v>9.3000000000000007</v>
      </c>
    </row>
    <row r="23" spans="1:110" x14ac:dyDescent="0.2">
      <c r="A23" s="29">
        <f t="shared" si="0"/>
        <v>21</v>
      </c>
      <c r="B23" s="30">
        <f>'2023'!A5</f>
        <v>3</v>
      </c>
      <c r="C23" s="30">
        <v>2023</v>
      </c>
      <c r="D23" s="31" t="str">
        <f>'2023'!B5</f>
        <v>Michael Mayer</v>
      </c>
      <c r="E23" s="204" t="str" cm="1">
        <f t="array" ref="E23">_xlfn.IFS(F23&gt;=15,"Cornerstone",AND(F23&gt;=14,F23&lt;15),"Elite",AND(F23&gt;=11,F23&lt;14),"Elite Upside",AND(F23&gt;=9,F23&lt;11),"Upside",AND(F23&gt;=8,F23&lt;9),"Upside Lite",AND(F23&gt;=6,F23&lt;8),"Outlier",AND(F23&gt;=5,F23&lt;6),"Outlier Lite",F23&lt;5,"Purgatory")</f>
        <v>Elite Upside</v>
      </c>
      <c r="F23" s="32">
        <f>'2023'!C5</f>
        <v>11.264285714285714</v>
      </c>
      <c r="G23" s="32">
        <f t="shared" si="1"/>
        <v>90.100000000000009</v>
      </c>
      <c r="H23" s="33">
        <f t="shared" si="2"/>
        <v>1.1737229061551666</v>
      </c>
      <c r="I23" s="34" t="str">
        <f>'2023'!D5</f>
        <v>Notre Dame</v>
      </c>
      <c r="J23" s="35">
        <f>'2023'!E5</f>
        <v>2</v>
      </c>
      <c r="K23" s="36">
        <f>'2023'!F5</f>
        <v>37078</v>
      </c>
      <c r="L23" s="37">
        <f>'2023'!G5</f>
        <v>24.243835616438357</v>
      </c>
      <c r="M23" s="37" t="str">
        <f>'2023'!H5</f>
        <v>JR</v>
      </c>
      <c r="N23" s="37">
        <f>'2023'!I5</f>
        <v>21.82191780821918</v>
      </c>
      <c r="O23" s="35">
        <f>'2023'!J5</f>
        <v>77</v>
      </c>
      <c r="P23" s="35">
        <f>'2023'!K5</f>
        <v>249</v>
      </c>
      <c r="Q23" s="193">
        <f t="shared" si="4"/>
        <v>29.526763792944013</v>
      </c>
      <c r="R23" s="35">
        <f>'2023'!L5</f>
        <v>4.7</v>
      </c>
      <c r="S23" s="59">
        <f>'2023'!M5</f>
        <v>2</v>
      </c>
      <c r="T23" s="40">
        <f>'2023'!N5</f>
        <v>0</v>
      </c>
      <c r="U23" s="41">
        <f>'2023'!O5</f>
        <v>0</v>
      </c>
      <c r="V23" s="41">
        <f>'2023'!P5</f>
        <v>0.15796124684077506</v>
      </c>
      <c r="W23" s="41">
        <f>'2023'!Q5</f>
        <v>0.24778761061946902</v>
      </c>
      <c r="X23" s="41">
        <f>'2023'!R5</f>
        <v>0.32552712055367777</v>
      </c>
      <c r="Y23" s="42">
        <f>'2023'!S5</f>
        <v>0.32552712055367777</v>
      </c>
      <c r="Z23" s="43">
        <f>'2023'!T5</f>
        <v>0.32552712055367777</v>
      </c>
      <c r="AA23" s="44">
        <f>'2023'!U5</f>
        <v>19.18082191780822</v>
      </c>
      <c r="AB23" s="45">
        <f>'2023'!V5</f>
        <v>2.44</v>
      </c>
      <c r="AC23" s="45">
        <f>CT23/CW23</f>
        <v>12.074626865671641</v>
      </c>
      <c r="AD23" s="45">
        <f>'2023'!X5</f>
        <v>5.2</v>
      </c>
      <c r="AE23" s="45">
        <f>'2023'!Y5</f>
        <v>8.1</v>
      </c>
      <c r="AF23" s="45">
        <f>'2023'!Z5</f>
        <v>0</v>
      </c>
      <c r="AG23" s="45">
        <f>'2023'!AA5</f>
        <v>0</v>
      </c>
      <c r="AH23" s="45">
        <f>CR23</f>
        <v>56.5</v>
      </c>
      <c r="AI23" s="46">
        <f>'2023'!AB5</f>
        <v>4.0999999999999995E-2</v>
      </c>
      <c r="AJ23" s="45">
        <f>'2023'!AC5</f>
        <v>102.05585160177475</v>
      </c>
      <c r="AK23" s="47">
        <f>'2023'!AD5</f>
        <v>109.43166074095933</v>
      </c>
      <c r="AL23" s="48">
        <f>'2023'!AE5</f>
        <v>10</v>
      </c>
      <c r="AM23" s="49">
        <f>'2023'!AF5</f>
        <v>9</v>
      </c>
      <c r="AN23" s="49">
        <f>'2023'!AG5</f>
        <v>8</v>
      </c>
      <c r="AO23" s="49">
        <f>'2023'!AH5</f>
        <v>4</v>
      </c>
      <c r="AP23" s="49">
        <f>'2023'!AI5</f>
        <v>2</v>
      </c>
      <c r="AQ23" s="49">
        <f>'2023'!AK5</f>
        <v>5</v>
      </c>
      <c r="AR23" s="49">
        <f>'2023'!AL5</f>
        <v>7</v>
      </c>
      <c r="AS23" s="50">
        <f>'2023'!AM5</f>
        <v>0</v>
      </c>
      <c r="AT23" s="55">
        <f>'2023'!AN5</f>
        <v>0</v>
      </c>
      <c r="AU23" s="56">
        <f>'2023'!AO5</f>
        <v>1</v>
      </c>
      <c r="AV23" s="56">
        <f>'2023'!AP5</f>
        <v>0</v>
      </c>
      <c r="AW23" s="56">
        <f>'2023'!AQ5</f>
        <v>0</v>
      </c>
      <c r="AX23" s="56">
        <f>'2023'!AR5</f>
        <v>0</v>
      </c>
      <c r="AY23" s="56">
        <f>'2023'!AS5</f>
        <v>0</v>
      </c>
      <c r="AZ23" s="57">
        <f>'2023'!AT5</f>
        <v>0</v>
      </c>
      <c r="BA23" s="57">
        <f>'2023'!AU5</f>
        <v>0</v>
      </c>
      <c r="BB23" s="57">
        <f>'2023'!AV5</f>
        <v>0</v>
      </c>
      <c r="BC23" s="57">
        <f>'2023'!AW5</f>
        <v>0</v>
      </c>
      <c r="BD23" s="57">
        <f>'2023'!AX5</f>
        <v>0</v>
      </c>
      <c r="BE23" s="57">
        <f>'2023'!AY5</f>
        <v>0</v>
      </c>
      <c r="BF23" s="58">
        <f>'2023'!AZ5</f>
        <v>0</v>
      </c>
      <c r="BG23" s="55">
        <f>'2023'!BA5</f>
        <v>0</v>
      </c>
      <c r="BH23" s="56">
        <f>'2023'!BB5</f>
        <v>1</v>
      </c>
      <c r="BI23" s="56">
        <f>'2023'!BC5</f>
        <v>0</v>
      </c>
      <c r="BJ23" s="56">
        <f>'2023'!BD5</f>
        <v>0</v>
      </c>
      <c r="BK23" s="56">
        <f>'2023'!BE5</f>
        <v>0</v>
      </c>
      <c r="BL23" s="56">
        <f>'2023'!BF5</f>
        <v>0</v>
      </c>
      <c r="BM23" s="57">
        <f>'2023'!BG5</f>
        <v>0</v>
      </c>
      <c r="BN23" s="57">
        <f>'2023'!BH5</f>
        <v>0</v>
      </c>
      <c r="BO23" s="57">
        <f>'2023'!BI5</f>
        <v>0</v>
      </c>
      <c r="BP23" s="57">
        <f>'2023'!BJ5</f>
        <v>0</v>
      </c>
      <c r="BQ23" s="57">
        <f>'2023'!BK5</f>
        <v>0</v>
      </c>
      <c r="BR23" s="57">
        <f>'2023'!BL5</f>
        <v>0</v>
      </c>
      <c r="BS23" s="58">
        <f>'2023'!BM5</f>
        <v>0</v>
      </c>
      <c r="BT23" s="55">
        <f>'2023'!BN5</f>
        <v>450</v>
      </c>
      <c r="BU23" s="56">
        <f>'2023'!BO5</f>
        <v>2848.8</v>
      </c>
      <c r="BV23" s="56">
        <f>'2023'!BP5</f>
        <v>59</v>
      </c>
      <c r="BW23" s="56">
        <f>'2023'!BQ5</f>
        <v>42</v>
      </c>
      <c r="BX23" s="56">
        <f>'2023'!BR5</f>
        <v>2</v>
      </c>
      <c r="BY23" s="56">
        <f>'2023'!BS5</f>
        <v>15.600000000000001</v>
      </c>
      <c r="BZ23" s="57">
        <f>'2023'!BT5</f>
        <v>0</v>
      </c>
      <c r="CA23" s="57">
        <f>'2023'!BU5</f>
        <v>0</v>
      </c>
      <c r="CB23" s="57">
        <f>'2023'!BV5</f>
        <v>1.39</v>
      </c>
      <c r="CC23" s="57">
        <f>'2023'!BW5</f>
        <v>5.2</v>
      </c>
      <c r="CD23" s="57">
        <f>'2023'!BX5</f>
        <v>7.6</v>
      </c>
      <c r="CE23" s="57">
        <f>'2023'!BY5</f>
        <v>50</v>
      </c>
      <c r="CF23" s="58">
        <f>'2023'!BZ5</f>
        <v>10.6</v>
      </c>
      <c r="CG23" s="55">
        <f>'2023'!CA5</f>
        <v>840</v>
      </c>
      <c r="CH23" s="56">
        <f>'2023'!CB5</f>
        <v>3390</v>
      </c>
      <c r="CI23" s="56">
        <f>'2023'!CC5</f>
        <v>95</v>
      </c>
      <c r="CJ23" s="56">
        <f>'2023'!CD5</f>
        <v>71</v>
      </c>
      <c r="CK23" s="56">
        <f>'2023'!CE5</f>
        <v>7</v>
      </c>
      <c r="CL23" s="56">
        <f>'2023'!CF5</f>
        <v>27.599999999999998</v>
      </c>
      <c r="CM23" s="57">
        <f>'2023'!CG5</f>
        <v>0</v>
      </c>
      <c r="CN23" s="57">
        <f>'2023'!CH5</f>
        <v>0</v>
      </c>
      <c r="CO23" s="57">
        <f>'2023'!CI5</f>
        <v>1.99</v>
      </c>
      <c r="CP23" s="57">
        <f>'2023'!CJ5</f>
        <v>4.9000000000000004</v>
      </c>
      <c r="CQ23" s="57">
        <f>'2023'!CK5</f>
        <v>8.1</v>
      </c>
      <c r="CR23" s="57">
        <f>'2023'!CL5</f>
        <v>56.5</v>
      </c>
      <c r="CS23" s="58">
        <f>'2023'!CM5</f>
        <v>4.0999999999999996</v>
      </c>
      <c r="CT23" s="55">
        <f>'2023'!CN5</f>
        <v>809</v>
      </c>
      <c r="CU23" s="56">
        <f>'2023'!CO5</f>
        <v>2485.1999999999998</v>
      </c>
      <c r="CV23" s="56">
        <f>'2023'!CP5</f>
        <v>101</v>
      </c>
      <c r="CW23" s="56">
        <f>'2023'!CQ5</f>
        <v>67</v>
      </c>
      <c r="CX23" s="56">
        <f>'2023'!CR5</f>
        <v>9</v>
      </c>
      <c r="CY23" s="56">
        <f>'2023'!CS5</f>
        <v>22.799999999999997</v>
      </c>
      <c r="CZ23" s="57">
        <f>'2023'!CT5</f>
        <v>0</v>
      </c>
      <c r="DA23" s="57">
        <f>'2023'!CU5</f>
        <v>0</v>
      </c>
      <c r="DB23" s="57">
        <f>'2023'!CV5</f>
        <v>2.44</v>
      </c>
      <c r="DC23" s="57">
        <f>'2023'!CW5</f>
        <v>4.9000000000000004</v>
      </c>
      <c r="DD23" s="57">
        <f>'2023'!CX5</f>
        <v>8.1</v>
      </c>
      <c r="DE23" s="57">
        <f>'2023'!CY5</f>
        <v>65.400000000000006</v>
      </c>
      <c r="DF23" s="58">
        <f>'2023'!CZ5</f>
        <v>5.6</v>
      </c>
    </row>
    <row r="24" spans="1:110" x14ac:dyDescent="0.2">
      <c r="A24" s="29">
        <f t="shared" si="0"/>
        <v>22</v>
      </c>
      <c r="B24" s="30">
        <f>'2026-WIP'!A3</f>
        <v>1</v>
      </c>
      <c r="C24" s="30">
        <v>2026</v>
      </c>
      <c r="D24" s="31" t="str">
        <f>'2026-WIP'!B3</f>
        <v>Eli Stowers</v>
      </c>
      <c r="E24" s="204" t="str" cm="1">
        <f t="array" ref="E24">_xlfn.IFS(F24&gt;=15,"Cornerstone",AND(F24&gt;=14,F24&lt;15),"Elite",AND(F24&gt;=11,F24&lt;14),"Elite Upside",AND(F24&gt;=9,F24&lt;11),"Upside",AND(F24&gt;=8,F24&lt;9),"Upside Lite",AND(F24&gt;=6,F24&lt;8),"Outlier",AND(F24&gt;=5,F24&lt;6),"Outlier Lite",F24&lt;5,"Purgatory")</f>
        <v>Elite Upside</v>
      </c>
      <c r="F24" s="32">
        <f>'2026-WIP'!C3</f>
        <v>11.12857142857143</v>
      </c>
      <c r="G24" s="32">
        <f t="shared" si="1"/>
        <v>89.7</v>
      </c>
      <c r="H24" s="33">
        <f t="shared" si="2"/>
        <v>1.1176005419406054</v>
      </c>
      <c r="I24" s="34" t="str">
        <f>'2026-WIP'!D3</f>
        <v>Vanderbilt</v>
      </c>
      <c r="J24" s="35">
        <f>'2026-WIP'!E3</f>
        <v>1</v>
      </c>
      <c r="K24" s="36">
        <f>'2026-WIP'!F3</f>
        <v>37726</v>
      </c>
      <c r="L24" s="37">
        <f>'2026-WIP'!G3</f>
        <v>22.468493150684932</v>
      </c>
      <c r="M24" s="37" t="str">
        <f>'2026-WIP'!H3</f>
        <v>RS SR</v>
      </c>
      <c r="N24" s="37">
        <f>'2026-WIP'!I3</f>
        <v>23.049315068493151</v>
      </c>
      <c r="O24" s="38">
        <f>'2026-WIP'!J3</f>
        <v>76</v>
      </c>
      <c r="P24" s="38">
        <f>'2026-WIP'!K3</f>
        <v>235</v>
      </c>
      <c r="Q24" s="193">
        <f t="shared" si="4"/>
        <v>28.604781240033397</v>
      </c>
      <c r="R24" s="35">
        <f>'2026-WIP'!L3</f>
        <v>4.55</v>
      </c>
      <c r="S24" s="39">
        <f>'2026-WIP'!M3</f>
        <v>2</v>
      </c>
      <c r="T24" s="40">
        <f>'2026-WIP'!N3</f>
        <v>0</v>
      </c>
      <c r="U24" s="41">
        <f>'2026-WIP'!O3</f>
        <v>0</v>
      </c>
      <c r="V24" s="41">
        <f>'2026-WIP'!P3</f>
        <v>0.11261893620340041</v>
      </c>
      <c r="W24" s="41">
        <f>'2026-WIP'!Q3</f>
        <v>0.27734711455641686</v>
      </c>
      <c r="X24" s="41">
        <f>'2026-WIP'!R3</f>
        <v>0.22533849129593811</v>
      </c>
      <c r="Y24" s="42">
        <f>'2026-WIP'!S3</f>
        <v>0.2513428029261775</v>
      </c>
      <c r="Z24" s="43">
        <f>'2026-WIP'!T3</f>
        <v>0.2513428029261775</v>
      </c>
      <c r="AA24" s="44">
        <f>'2026-WIP'!U3</f>
        <v>21.383561643835616</v>
      </c>
      <c r="AB24" s="45">
        <f>'2026-WIP'!V3</f>
        <v>3.53</v>
      </c>
      <c r="AC24" s="45">
        <f>'2026-WIP'!W3</f>
        <v>12.88</v>
      </c>
      <c r="AD24" s="45">
        <f>'2026-WIP'!X3</f>
        <v>8.4</v>
      </c>
      <c r="AE24" s="45">
        <f>'2026-WIP'!Y3</f>
        <v>7.8</v>
      </c>
      <c r="AF24" s="45">
        <f>'2026-WIP'!Z3</f>
        <v>0</v>
      </c>
      <c r="AG24" s="45">
        <f>'2026-WIP'!AA3</f>
        <v>0</v>
      </c>
      <c r="AH24" s="45">
        <f>'2026-WIP'!AB3</f>
        <v>0</v>
      </c>
      <c r="AI24" s="46">
        <f>'2026-WIP'!AC3</f>
        <v>109.66101752504098</v>
      </c>
      <c r="AJ24" s="45">
        <f>'2026-WIP'!AD3</f>
        <v>115.30327718008449</v>
      </c>
      <c r="AK24" s="47">
        <f>'2026-WIP'!AE3</f>
        <v>9</v>
      </c>
      <c r="AL24" s="48">
        <f>'2026-WIP'!AF3</f>
        <v>3</v>
      </c>
      <c r="AM24" s="49">
        <f>'2026-WIP'!AG3</f>
        <v>10</v>
      </c>
      <c r="AN24" s="49">
        <f>'2026-WIP'!AH3</f>
        <v>4</v>
      </c>
      <c r="AO24" s="49">
        <f>'2026-WIP'!AI3</f>
        <v>7</v>
      </c>
      <c r="AP24" s="49">
        <f>'2026-WIP'!AJ3</f>
        <v>7</v>
      </c>
      <c r="AQ24" s="49">
        <f>'2026-WIP'!AK3</f>
        <v>7</v>
      </c>
      <c r="AR24" s="49">
        <f>'2026-WIP'!AL3</f>
        <v>7</v>
      </c>
      <c r="AS24" s="50">
        <f>'2026-WIP'!AM3</f>
        <v>0</v>
      </c>
      <c r="AT24" s="55">
        <f>'2026-WIP'!AN3</f>
        <v>0</v>
      </c>
      <c r="AU24" s="56">
        <f>'2026-WIP'!AO3</f>
        <v>1</v>
      </c>
      <c r="AV24" s="56">
        <f>'2026-WIP'!AP3</f>
        <v>0</v>
      </c>
      <c r="AW24" s="56">
        <f>'2026-WIP'!AQ3</f>
        <v>0</v>
      </c>
      <c r="AX24" s="56">
        <f>'2026-WIP'!AR3</f>
        <v>0</v>
      </c>
      <c r="AY24" s="56">
        <f>'2026-WIP'!AS3</f>
        <v>0</v>
      </c>
      <c r="AZ24" s="57">
        <f>'2026-WIP'!AT3</f>
        <v>0</v>
      </c>
      <c r="BA24" s="57">
        <f>'2026-WIP'!AU3</f>
        <v>0</v>
      </c>
      <c r="BB24" s="57">
        <f>'2026-WIP'!AV3</f>
        <v>0</v>
      </c>
      <c r="BC24" s="57">
        <f>'2026-WIP'!AW3</f>
        <v>0</v>
      </c>
      <c r="BD24" s="57">
        <f>'2026-WIP'!AX3</f>
        <v>0</v>
      </c>
      <c r="BE24" s="57">
        <f>'2026-WIP'!AY3</f>
        <v>0</v>
      </c>
      <c r="BF24" s="58">
        <f>'2026-WIP'!AZ3</f>
        <v>0</v>
      </c>
      <c r="BG24" s="55">
        <f>'2026-WIP'!BA3</f>
        <v>0</v>
      </c>
      <c r="BH24" s="56">
        <f>'2026-WIP'!BB3</f>
        <v>1</v>
      </c>
      <c r="BI24" s="56">
        <f>'2026-WIP'!BC3</f>
        <v>0</v>
      </c>
      <c r="BJ24" s="56">
        <f>'2026-WIP'!BD3</f>
        <v>0</v>
      </c>
      <c r="BK24" s="56">
        <f>'2026-WIP'!BE3</f>
        <v>0</v>
      </c>
      <c r="BL24" s="56">
        <f>'2026-WIP'!BF3</f>
        <v>0</v>
      </c>
      <c r="BM24" s="57">
        <f>'2026-WIP'!BG3</f>
        <v>0</v>
      </c>
      <c r="BN24" s="57">
        <f>'2026-WIP'!BH3</f>
        <v>0</v>
      </c>
      <c r="BO24" s="57">
        <f>'2026-WIP'!BI3</f>
        <v>0</v>
      </c>
      <c r="BP24" s="57">
        <f>'2026-WIP'!BJ3</f>
        <v>0</v>
      </c>
      <c r="BQ24" s="57">
        <f>'2026-WIP'!BK3</f>
        <v>0</v>
      </c>
      <c r="BR24" s="57">
        <f>'2026-WIP'!BL3</f>
        <v>0</v>
      </c>
      <c r="BS24" s="58">
        <f>'2026-WIP'!BM3</f>
        <v>0</v>
      </c>
      <c r="BT24" s="55">
        <f>'2026-WIP'!BN3</f>
        <v>361</v>
      </c>
      <c r="BU24" s="56">
        <f>'2026-WIP'!BO3</f>
        <v>3205.5</v>
      </c>
      <c r="BV24" s="56">
        <f>'2026-WIP'!BP3</f>
        <v>50</v>
      </c>
      <c r="BW24" s="56">
        <f>'2026-WIP'!BQ3</f>
        <v>36</v>
      </c>
      <c r="BX24" s="56">
        <f>'2026-WIP'!BR3</f>
        <v>2</v>
      </c>
      <c r="BY24" s="56">
        <f>'2026-WIP'!BS3</f>
        <v>0</v>
      </c>
      <c r="BZ24" s="57">
        <f>'2026-WIP'!BT3</f>
        <v>0</v>
      </c>
      <c r="CA24" s="57">
        <f>'2026-WIP'!BU3</f>
        <v>0</v>
      </c>
      <c r="CB24" s="57">
        <f>'2026-WIP'!BV3</f>
        <v>1.89</v>
      </c>
      <c r="CC24" s="57">
        <f>'2026-WIP'!BW3</f>
        <v>5.8</v>
      </c>
      <c r="CD24" s="57">
        <f>'2026-WIP'!BX3</f>
        <v>7.2</v>
      </c>
      <c r="CE24" s="57">
        <f>'2026-WIP'!BY3</f>
        <v>55.6</v>
      </c>
      <c r="CF24" s="58">
        <f>'2026-WIP'!BZ3</f>
        <v>2.7</v>
      </c>
      <c r="CG24" s="55">
        <f>'2026-WIP'!CA3</f>
        <v>644</v>
      </c>
      <c r="CH24" s="56">
        <f>'2026-WIP'!CB3</f>
        <v>2322</v>
      </c>
      <c r="CI24" s="56">
        <f>'2026-WIP'!CC3</f>
        <v>67</v>
      </c>
      <c r="CJ24" s="56">
        <f>'2026-WIP'!CD3</f>
        <v>50</v>
      </c>
      <c r="CK24" s="56">
        <f>'2026-WIP'!CE3</f>
        <v>5</v>
      </c>
      <c r="CL24" s="56">
        <f>'2026-WIP'!CF3</f>
        <v>0</v>
      </c>
      <c r="CM24" s="57">
        <f>'2026-WIP'!CG3</f>
        <v>0</v>
      </c>
      <c r="CN24" s="57">
        <f>'2026-WIP'!CH3</f>
        <v>0</v>
      </c>
      <c r="CO24" s="57">
        <f>'2026-WIP'!CI3</f>
        <v>2.42</v>
      </c>
      <c r="CP24" s="57">
        <f>'2026-WIP'!CJ3</f>
        <v>7.5</v>
      </c>
      <c r="CQ24" s="57">
        <f>'2026-WIP'!CK3</f>
        <v>7.1</v>
      </c>
      <c r="CR24" s="57">
        <f>'2026-WIP'!CL3</f>
        <v>33.299999999999997</v>
      </c>
      <c r="CS24" s="58">
        <f>'2026-WIP'!CM3</f>
        <v>2</v>
      </c>
      <c r="CT24" s="55">
        <f>'2026-WIP'!CN3</f>
        <v>233</v>
      </c>
      <c r="CU24" s="56">
        <f>'2026-WIP'!CO3</f>
        <v>1034</v>
      </c>
      <c r="CV24" s="56">
        <f>'2026-WIP'!CP3</f>
        <v>19</v>
      </c>
      <c r="CW24" s="56">
        <f>'2026-WIP'!CQ3</f>
        <v>16</v>
      </c>
      <c r="CX24" s="56">
        <f>'2026-WIP'!CR3</f>
        <v>1</v>
      </c>
      <c r="CY24" s="56">
        <f>'2026-WIP'!CS3</f>
        <v>0</v>
      </c>
      <c r="CZ24" s="57">
        <f>'2026-WIP'!CT3</f>
        <v>0</v>
      </c>
      <c r="DA24" s="57">
        <f>'2026-WIP'!CU3</f>
        <v>0</v>
      </c>
      <c r="DB24" s="57">
        <f>'2026-WIP'!CV3</f>
        <v>3.53</v>
      </c>
      <c r="DC24" s="57">
        <f>'2026-WIP'!CW3</f>
        <v>8.4</v>
      </c>
      <c r="DD24" s="57">
        <f>'2026-WIP'!CX3</f>
        <v>7.8</v>
      </c>
      <c r="DE24" s="57">
        <f>'2026-WIP'!CY3</f>
        <v>0</v>
      </c>
      <c r="DF24" s="58">
        <f>'2026-WIP'!CZ3</f>
        <v>0</v>
      </c>
    </row>
    <row r="25" spans="1:110" x14ac:dyDescent="0.2">
      <c r="A25" s="29">
        <f t="shared" si="0"/>
        <v>23</v>
      </c>
      <c r="B25" s="30">
        <f>'2025'!A6</f>
        <v>4</v>
      </c>
      <c r="C25" s="30">
        <v>2025</v>
      </c>
      <c r="D25" s="31" t="str">
        <f>'2025'!B6</f>
        <v>Terrance Ferguson</v>
      </c>
      <c r="E25" s="204" t="str" cm="1">
        <f t="array" ref="E25">_xlfn.IFS(F25&gt;=15,"Cornerstone",AND(F25&gt;=14,F25&lt;15),"Elite",AND(F25&gt;=11,F25&lt;14),"Elite Upside",AND(F25&gt;=9,F25&lt;11),"Upside",AND(F25&gt;=8,F25&lt;9),"Upside Lite",AND(F25&gt;=6,F25&lt;8),"Outlier",AND(F25&gt;=5,F25&lt;6),"Outlier Lite",F25&lt;5,"Purgatory")</f>
        <v>Elite Upside</v>
      </c>
      <c r="F25" s="32">
        <f>'2025'!C6</f>
        <v>11</v>
      </c>
      <c r="G25" s="32">
        <f t="shared" si="1"/>
        <v>89.2</v>
      </c>
      <c r="H25" s="33">
        <f t="shared" si="2"/>
        <v>1.0644319863689149</v>
      </c>
      <c r="I25" s="34" t="str">
        <f>'2025'!D6</f>
        <v>Oregon</v>
      </c>
      <c r="J25" s="35">
        <f>'2025'!E6</f>
        <v>2</v>
      </c>
      <c r="K25" s="36">
        <f>'2025'!F6</f>
        <v>37687</v>
      </c>
      <c r="L25" s="37">
        <f>'2025'!G6</f>
        <v>22.575342465753426</v>
      </c>
      <c r="M25" s="37" t="str">
        <f>'2025'!H6</f>
        <v>SR</v>
      </c>
      <c r="N25" s="37">
        <f>'2025'!I6</f>
        <v>22.156164383561645</v>
      </c>
      <c r="O25" s="38">
        <f>'2025'!J6</f>
        <v>77</v>
      </c>
      <c r="P25" s="38">
        <f>'2025'!K6</f>
        <v>245</v>
      </c>
      <c r="Q25" s="193">
        <f t="shared" si="4"/>
        <v>29.052438270165794</v>
      </c>
      <c r="R25" s="35">
        <f>'2025'!L6</f>
        <v>4.63</v>
      </c>
      <c r="S25" s="39">
        <f>'2025'!M6</f>
        <v>2</v>
      </c>
      <c r="T25" s="40">
        <f>'2025'!N6</f>
        <v>0</v>
      </c>
      <c r="U25" s="41">
        <f>'2025'!O6</f>
        <v>4.5510296301078043E-2</v>
      </c>
      <c r="V25" s="41">
        <f>'2025'!P6</f>
        <v>0.10560717372515126</v>
      </c>
      <c r="W25" s="41">
        <f>'2025'!Q6</f>
        <v>8.5244821480047778E-2</v>
      </c>
      <c r="X25" s="41">
        <f>'2025'!R6</f>
        <v>0.17620751341681573</v>
      </c>
      <c r="Y25" s="42">
        <f>'2025'!S6</f>
        <v>0.17620751341681573</v>
      </c>
      <c r="Z25" s="43">
        <f>'2025'!T6</f>
        <v>0.17620751341681573</v>
      </c>
      <c r="AA25" s="44">
        <f>'2025'!U6</f>
        <v>21.490410958904111</v>
      </c>
      <c r="AB25" s="45">
        <f>'2025'!V6</f>
        <v>2.0499999999999998</v>
      </c>
      <c r="AC25" s="45">
        <f>'2025'!W6</f>
        <v>13.744186046511627</v>
      </c>
      <c r="AD25" s="45">
        <f>'2025'!X6</f>
        <v>9</v>
      </c>
      <c r="AE25" s="45">
        <f>'2025'!Y6</f>
        <v>7.8</v>
      </c>
      <c r="AF25" s="45">
        <f>'2025'!Z6</f>
        <v>0</v>
      </c>
      <c r="AG25" s="45">
        <f>'2025'!AA6</f>
        <v>0</v>
      </c>
      <c r="AH25" s="45">
        <f t="shared" ref="AH25:AH30" si="5">CR25</f>
        <v>60</v>
      </c>
      <c r="AI25" s="46">
        <f>'2025'!AB6</f>
        <v>8.5000000000000006E-2</v>
      </c>
      <c r="AJ25" s="45">
        <f>'2025'!AC6</f>
        <v>106.62820934226887</v>
      </c>
      <c r="AK25" s="47">
        <f>'2025'!AD6</f>
        <v>114.33447320286966</v>
      </c>
      <c r="AL25" s="48">
        <f>'2025'!AE6</f>
        <v>5</v>
      </c>
      <c r="AM25" s="49">
        <f>'2025'!AF6</f>
        <v>3</v>
      </c>
      <c r="AN25" s="49">
        <f>'2025'!AG6</f>
        <v>6</v>
      </c>
      <c r="AO25" s="49">
        <f>'2025'!AH6</f>
        <v>6</v>
      </c>
      <c r="AP25" s="49">
        <f>'2025'!AI6</f>
        <v>8</v>
      </c>
      <c r="AQ25" s="49">
        <f>'2025'!AK6</f>
        <v>7</v>
      </c>
      <c r="AR25" s="49">
        <f>'2025'!AL6</f>
        <v>7</v>
      </c>
      <c r="AS25" s="50">
        <f>'2025'!AM6</f>
        <v>1</v>
      </c>
      <c r="AT25" s="55">
        <f>'2025'!AN6</f>
        <v>0</v>
      </c>
      <c r="AU25" s="56">
        <f>'2025'!AO6</f>
        <v>1</v>
      </c>
      <c r="AV25" s="56">
        <f>'2025'!AP6</f>
        <v>0</v>
      </c>
      <c r="AW25" s="56">
        <f>'2025'!AQ6</f>
        <v>0</v>
      </c>
      <c r="AX25" s="56">
        <f>'2025'!AR6</f>
        <v>0</v>
      </c>
      <c r="AY25" s="56">
        <f>'2025'!AS6</f>
        <v>0</v>
      </c>
      <c r="AZ25" s="57">
        <f>'2025'!AT6</f>
        <v>0</v>
      </c>
      <c r="BA25" s="57">
        <f>'2025'!AU6</f>
        <v>0</v>
      </c>
      <c r="BB25" s="57">
        <f>'2025'!AV6</f>
        <v>0</v>
      </c>
      <c r="BC25" s="57">
        <f>'2025'!AW6</f>
        <v>0</v>
      </c>
      <c r="BD25" s="57">
        <f>'2025'!AX6</f>
        <v>0</v>
      </c>
      <c r="BE25" s="57">
        <f>'2025'!AY6</f>
        <v>0</v>
      </c>
      <c r="BF25" s="58">
        <f>'2025'!AZ6</f>
        <v>0</v>
      </c>
      <c r="BG25" s="55">
        <f>'2025'!BA6</f>
        <v>141</v>
      </c>
      <c r="BH25" s="56">
        <f>'2025'!BB6</f>
        <v>3098.2000000000003</v>
      </c>
      <c r="BI25" s="56">
        <f>'2025'!BC6</f>
        <v>23</v>
      </c>
      <c r="BJ25" s="56">
        <f>'2025'!BD6</f>
        <v>17</v>
      </c>
      <c r="BK25" s="56">
        <f>'2025'!BE6</f>
        <v>2</v>
      </c>
      <c r="BL25" s="56">
        <f>'2025'!BF6</f>
        <v>0</v>
      </c>
      <c r="BM25" s="57">
        <f>'2025'!BG6</f>
        <v>0</v>
      </c>
      <c r="BN25" s="57">
        <f>'2025'!BH6</f>
        <v>0</v>
      </c>
      <c r="BO25" s="57">
        <f>'2025'!BI6</f>
        <v>0.82</v>
      </c>
      <c r="BP25" s="57">
        <f>'2025'!BJ6</f>
        <v>4.0999999999999996</v>
      </c>
      <c r="BQ25" s="57">
        <f>'2025'!BK6</f>
        <v>6.2</v>
      </c>
      <c r="BR25" s="57">
        <f>'2025'!BL6</f>
        <v>50</v>
      </c>
      <c r="BS25" s="58">
        <f>'2025'!BM6</f>
        <v>0</v>
      </c>
      <c r="BT25" s="55">
        <f>'2025'!BN6</f>
        <v>391</v>
      </c>
      <c r="BU25" s="56">
        <f>'2025'!BO6</f>
        <v>3702.4</v>
      </c>
      <c r="BV25" s="56">
        <f>'2025'!BP6</f>
        <v>44</v>
      </c>
      <c r="BW25" s="56">
        <f>'2025'!BQ6</f>
        <v>32</v>
      </c>
      <c r="BX25" s="56">
        <f>'2025'!BR6</f>
        <v>5</v>
      </c>
      <c r="BY25" s="56">
        <f>'2025'!BS6</f>
        <v>0</v>
      </c>
      <c r="BZ25" s="57">
        <f>'2025'!BT6</f>
        <v>0</v>
      </c>
      <c r="CA25" s="57">
        <f>'2025'!BU6</f>
        <v>0</v>
      </c>
      <c r="CB25" s="57">
        <f>'2025'!BV6</f>
        <v>1.79</v>
      </c>
      <c r="CC25" s="57">
        <f>'2025'!BW6</f>
        <v>6.9</v>
      </c>
      <c r="CD25" s="57">
        <f>'2025'!BX6</f>
        <v>6.8</v>
      </c>
      <c r="CE25" s="57">
        <f>'2025'!BY6</f>
        <v>0</v>
      </c>
      <c r="CF25" s="58">
        <f>'2025'!BZ6</f>
        <v>3</v>
      </c>
      <c r="CG25" s="55">
        <f>'2025'!CA6</f>
        <v>414</v>
      </c>
      <c r="CH25" s="56">
        <f>'2025'!CB6</f>
        <v>4856.5999999999995</v>
      </c>
      <c r="CI25" s="56">
        <f>'2025'!CC6</f>
        <v>51</v>
      </c>
      <c r="CJ25" s="56">
        <f>'2025'!CD6</f>
        <v>42</v>
      </c>
      <c r="CK25" s="56">
        <f>'2025'!CE6</f>
        <v>6</v>
      </c>
      <c r="CL25" s="56">
        <f>'2025'!CF6</f>
        <v>0</v>
      </c>
      <c r="CM25" s="57">
        <f>'2025'!CG6</f>
        <v>0</v>
      </c>
      <c r="CN25" s="57">
        <f>'2025'!CH6</f>
        <v>0</v>
      </c>
      <c r="CO25" s="57">
        <f>'2025'!CI6</f>
        <v>1.21</v>
      </c>
      <c r="CP25" s="57">
        <f>'2025'!CJ6</f>
        <v>6.3</v>
      </c>
      <c r="CQ25" s="57">
        <f>'2025'!CK6</f>
        <v>5.4</v>
      </c>
      <c r="CR25" s="57">
        <f>'2025'!CL6</f>
        <v>60</v>
      </c>
      <c r="CS25" s="58">
        <f>'2025'!CM6</f>
        <v>4.5</v>
      </c>
      <c r="CT25" s="55">
        <f>'2025'!CN6</f>
        <v>591</v>
      </c>
      <c r="CU25" s="56">
        <f>'2025'!CO6</f>
        <v>3354</v>
      </c>
      <c r="CV25" s="56">
        <f>'2025'!CP6</f>
        <v>65</v>
      </c>
      <c r="CW25" s="56">
        <f>'2025'!CQ6</f>
        <v>43</v>
      </c>
      <c r="CX25" s="56">
        <f>'2025'!CR6</f>
        <v>3</v>
      </c>
      <c r="CY25" s="56">
        <f>'2025'!CS6</f>
        <v>20</v>
      </c>
      <c r="CZ25" s="57">
        <f>'2025'!CT6</f>
        <v>0</v>
      </c>
      <c r="DA25" s="57">
        <f>'2025'!CU6</f>
        <v>0</v>
      </c>
      <c r="DB25" s="57">
        <f>'2025'!CV6</f>
        <v>2.0499999999999998</v>
      </c>
      <c r="DC25" s="57">
        <f>'2025'!CW6</f>
        <v>9</v>
      </c>
      <c r="DD25" s="57">
        <f>'2025'!CX6</f>
        <v>7.8</v>
      </c>
      <c r="DE25" s="57">
        <f>'2025'!CY6</f>
        <v>25</v>
      </c>
      <c r="DF25" s="58">
        <f>'2025'!CZ6</f>
        <v>8.5</v>
      </c>
    </row>
    <row r="26" spans="1:110" x14ac:dyDescent="0.2">
      <c r="A26" s="29">
        <f t="shared" si="0"/>
        <v>24</v>
      </c>
      <c r="B26" s="30">
        <f>'2022'!A4</f>
        <v>2</v>
      </c>
      <c r="C26" s="30">
        <v>2022</v>
      </c>
      <c r="D26" s="31" t="str">
        <f>'2022'!B4</f>
        <v>Greg Dulcich</v>
      </c>
      <c r="E26" s="204" t="str" cm="1">
        <f t="array" ref="E26">_xlfn.IFS(F26&gt;=15,"Cornerstone",AND(F26&gt;=14,F26&lt;15),"Elite",AND(F26&gt;=11,F26&lt;14),"Elite Upside",AND(F26&gt;=9,F26&lt;11),"Upside",AND(F26&gt;=8,F26&lt;9),"Upside Lite",AND(F26&gt;=6,F26&lt;8),"Outlier",AND(F26&gt;=5,F26&lt;6),"Outlier Lite",F26&lt;5,"Purgatory")</f>
        <v>Upside</v>
      </c>
      <c r="F26" s="32">
        <f>'2022'!C4</f>
        <v>10.942857142857141</v>
      </c>
      <c r="G26" s="32">
        <f t="shared" si="1"/>
        <v>88.7</v>
      </c>
      <c r="H26" s="33">
        <f t="shared" si="2"/>
        <v>1.0408015172259411</v>
      </c>
      <c r="I26" s="34" t="str">
        <f>'2022'!D4</f>
        <v>UCLA</v>
      </c>
      <c r="J26" s="35">
        <f>'2022'!E4</f>
        <v>5</v>
      </c>
      <c r="K26" s="36">
        <f>'2022'!F4</f>
        <v>36611</v>
      </c>
      <c r="L26" s="37">
        <f>'2022'!G4</f>
        <v>25.523287671232875</v>
      </c>
      <c r="M26" s="37" t="str">
        <f>'2022'!H4</f>
        <v>RS JR</v>
      </c>
      <c r="N26" s="37">
        <f>'2022'!I4</f>
        <v>22.104109589041094</v>
      </c>
      <c r="O26" s="38">
        <f>'2022'!J4</f>
        <v>76</v>
      </c>
      <c r="P26" s="38">
        <f>'2022'!K4</f>
        <v>243</v>
      </c>
      <c r="Q26" s="193">
        <f t="shared" si="4"/>
        <v>29.578561026928149</v>
      </c>
      <c r="R26" s="35">
        <f>'2022'!L4</f>
        <v>4.7</v>
      </c>
      <c r="S26" s="39">
        <f>'2022'!M4</f>
        <v>3</v>
      </c>
      <c r="T26" s="40">
        <f>'2022'!N4</f>
        <v>0</v>
      </c>
      <c r="U26" s="41">
        <f>'2022'!O4</f>
        <v>2.5231286795626577E-2</v>
      </c>
      <c r="V26" s="41">
        <f>'2022'!P4</f>
        <v>8.2191780821917804E-2</v>
      </c>
      <c r="W26" s="41">
        <f>'2022'!Q4</f>
        <v>0.32913165266106442</v>
      </c>
      <c r="X26" s="41">
        <f>'2022'!R4</f>
        <v>0.29137529137529139</v>
      </c>
      <c r="Y26" s="42">
        <f>'2022'!S4</f>
        <v>0.31025347201817788</v>
      </c>
      <c r="Z26" s="43">
        <f>'2022'!T4</f>
        <v>0.29474079841726897</v>
      </c>
      <c r="AA26" s="44">
        <f>'2022'!U4</f>
        <v>20.460273972602739</v>
      </c>
      <c r="AB26" s="45">
        <f>'2022'!V4</f>
        <v>2.44</v>
      </c>
      <c r="AC26" s="45">
        <f>CT26/CW26</f>
        <v>17.261904761904763</v>
      </c>
      <c r="AD26" s="45">
        <f>'2022'!X4</f>
        <v>7</v>
      </c>
      <c r="AE26" s="45">
        <f>'2022'!Y4</f>
        <v>15.5</v>
      </c>
      <c r="AF26" s="45">
        <f>'2022'!Z4</f>
        <v>0</v>
      </c>
      <c r="AG26" s="45">
        <f>'2022'!AA4</f>
        <v>0</v>
      </c>
      <c r="AH26" s="45">
        <f t="shared" si="5"/>
        <v>55.6</v>
      </c>
      <c r="AI26" s="46">
        <f>'2022'!AB4</f>
        <v>8.6999999999999994E-2</v>
      </c>
      <c r="AJ26" s="45">
        <f>'2022'!AC4</f>
        <v>99.596674454744033</v>
      </c>
      <c r="AK26" s="47">
        <f>'2022'!AD4</f>
        <v>104.72110527560692</v>
      </c>
      <c r="AL26" s="48">
        <f>'2022'!AE4</f>
        <v>9</v>
      </c>
      <c r="AM26" s="49">
        <f>'2022'!AF4</f>
        <v>5</v>
      </c>
      <c r="AN26" s="49">
        <f>'2022'!AG4</f>
        <v>8</v>
      </c>
      <c r="AO26" s="49">
        <f>'2022'!AH4</f>
        <v>9</v>
      </c>
      <c r="AP26" s="49">
        <f>'2022'!AI4</f>
        <v>4</v>
      </c>
      <c r="AQ26" s="49">
        <f>'2022'!AK4</f>
        <v>4</v>
      </c>
      <c r="AR26" s="49">
        <f>'2022'!AL4</f>
        <v>6</v>
      </c>
      <c r="AS26" s="50">
        <f>'2022'!AM4</f>
        <v>0</v>
      </c>
      <c r="AT26" s="55">
        <f>'2022'!AN4</f>
        <v>0</v>
      </c>
      <c r="AU26" s="56">
        <f>'2022'!AO4</f>
        <v>1</v>
      </c>
      <c r="AV26" s="56">
        <f>'2022'!AP4</f>
        <v>0</v>
      </c>
      <c r="AW26" s="56">
        <f>'2022'!AQ4</f>
        <v>0</v>
      </c>
      <c r="AX26" s="56">
        <f>'2022'!AR4</f>
        <v>0</v>
      </c>
      <c r="AY26" s="56">
        <f>'2022'!AS4</f>
        <v>0</v>
      </c>
      <c r="AZ26" s="57">
        <f>'2022'!AT4</f>
        <v>0</v>
      </c>
      <c r="BA26" s="57">
        <f>'2022'!AU4</f>
        <v>0</v>
      </c>
      <c r="BB26" s="57">
        <f>'2022'!AV4</f>
        <v>0</v>
      </c>
      <c r="BC26" s="57">
        <f>'2022'!AW4</f>
        <v>0</v>
      </c>
      <c r="BD26" s="57">
        <f>'2022'!AX4</f>
        <v>0</v>
      </c>
      <c r="BE26" s="57">
        <f>'2022'!AY4</f>
        <v>0</v>
      </c>
      <c r="BF26" s="58">
        <f>'2022'!AZ4</f>
        <v>0</v>
      </c>
      <c r="BG26" s="55">
        <f>'2022'!BA4</f>
        <v>6</v>
      </c>
      <c r="BH26" s="56">
        <f>'2022'!BB4</f>
        <v>237.8</v>
      </c>
      <c r="BI26" s="56">
        <f>'2022'!BC4</f>
        <v>2</v>
      </c>
      <c r="BJ26" s="56">
        <f>'2022'!BD4</f>
        <v>1</v>
      </c>
      <c r="BK26" s="56">
        <f>'2022'!BE4</f>
        <v>0</v>
      </c>
      <c r="BL26" s="56">
        <f>'2022'!BF4</f>
        <v>1</v>
      </c>
      <c r="BM26" s="57">
        <f>'2022'!BG4</f>
        <v>0</v>
      </c>
      <c r="BN26" s="57">
        <f>'2022'!BH4</f>
        <v>0</v>
      </c>
      <c r="BO26" s="57">
        <f>'2022'!BI4</f>
        <v>0.5</v>
      </c>
      <c r="BP26" s="57">
        <f>'2022'!BJ4</f>
        <v>0</v>
      </c>
      <c r="BQ26" s="57">
        <f>'2022'!BK4</f>
        <v>20</v>
      </c>
      <c r="BR26" s="57">
        <f>'2022'!BL4</f>
        <v>0</v>
      </c>
      <c r="BS26" s="58">
        <f>'2022'!BM4</f>
        <v>0</v>
      </c>
      <c r="BT26" s="55">
        <f>'2022'!BN4</f>
        <v>105</v>
      </c>
      <c r="BU26" s="56">
        <f>'2022'!BO4</f>
        <v>1277.5</v>
      </c>
      <c r="BV26" s="56">
        <f>'2022'!BP4</f>
        <v>13</v>
      </c>
      <c r="BW26" s="56">
        <f>'2022'!BQ4</f>
        <v>8</v>
      </c>
      <c r="BX26" s="56">
        <f>'2022'!BR4</f>
        <v>1</v>
      </c>
      <c r="BY26" s="56">
        <f>'2022'!BS4</f>
        <v>9</v>
      </c>
      <c r="BZ26" s="57">
        <f>'2022'!BT4</f>
        <v>0</v>
      </c>
      <c r="CA26" s="57">
        <f>'2022'!BU4</f>
        <v>0</v>
      </c>
      <c r="CB26" s="57">
        <f>'2022'!BV4</f>
        <v>1.69</v>
      </c>
      <c r="CC26" s="57">
        <f>'2022'!BW4</f>
        <v>4.5999999999999996</v>
      </c>
      <c r="CD26" s="57">
        <f>'2022'!BX4</f>
        <v>10.5</v>
      </c>
      <c r="CE26" s="57">
        <f>'2022'!BY4</f>
        <v>0</v>
      </c>
      <c r="CF26" s="58">
        <f>'2022'!BZ4</f>
        <v>11.1</v>
      </c>
      <c r="CG26" s="55">
        <f>'2022'!CA4</f>
        <v>517</v>
      </c>
      <c r="CH26" s="56">
        <f>'2022'!CB4</f>
        <v>1570.8</v>
      </c>
      <c r="CI26" s="56">
        <f>'2022'!CC4</f>
        <v>41</v>
      </c>
      <c r="CJ26" s="56">
        <f>'2022'!CD4</f>
        <v>26</v>
      </c>
      <c r="CK26" s="56">
        <f>'2022'!CE4</f>
        <v>5</v>
      </c>
      <c r="CL26" s="56">
        <f>'2022'!CF4</f>
        <v>18.2</v>
      </c>
      <c r="CM26" s="57">
        <f>'2022'!CG4</f>
        <v>0</v>
      </c>
      <c r="CN26" s="57">
        <f>'2022'!CH4</f>
        <v>0</v>
      </c>
      <c r="CO26" s="57">
        <f>'2022'!CI4</f>
        <v>2.44</v>
      </c>
      <c r="CP26" s="57">
        <f>'2022'!CJ4</f>
        <v>6.8</v>
      </c>
      <c r="CQ26" s="57">
        <f>'2022'!CK4</f>
        <v>15.5</v>
      </c>
      <c r="CR26" s="57">
        <f>'2022'!CL4</f>
        <v>55.6</v>
      </c>
      <c r="CS26" s="58">
        <f>'2022'!CM4</f>
        <v>0</v>
      </c>
      <c r="CT26" s="55">
        <f>'2022'!CN4</f>
        <v>725</v>
      </c>
      <c r="CU26" s="56">
        <f>'2022'!CO4</f>
        <v>2488.1999999999998</v>
      </c>
      <c r="CV26" s="56">
        <f>'2022'!CP4</f>
        <v>65</v>
      </c>
      <c r="CW26" s="56">
        <f>'2022'!CQ4</f>
        <v>42</v>
      </c>
      <c r="CX26" s="56">
        <f>'2022'!CR4</f>
        <v>5</v>
      </c>
      <c r="CY26" s="56">
        <f>'2022'!CS4</f>
        <v>20.9</v>
      </c>
      <c r="CZ26" s="57">
        <f>'2022'!CT4</f>
        <v>0</v>
      </c>
      <c r="DA26" s="57">
        <f>'2022'!CU4</f>
        <v>0</v>
      </c>
      <c r="DB26" s="57">
        <f>'2022'!CV4</f>
        <v>1.93</v>
      </c>
      <c r="DC26" s="57">
        <f>'2022'!CW4</f>
        <v>7</v>
      </c>
      <c r="DD26" s="57">
        <f>'2022'!CX4</f>
        <v>12</v>
      </c>
      <c r="DE26" s="57">
        <f>'2022'!CY4</f>
        <v>40</v>
      </c>
      <c r="DF26" s="58">
        <f>'2022'!CZ4</f>
        <v>8.6999999999999993</v>
      </c>
    </row>
    <row r="27" spans="1:110" ht="15.75" customHeight="1" x14ac:dyDescent="0.2">
      <c r="A27" s="29">
        <f t="shared" si="0"/>
        <v>25</v>
      </c>
      <c r="B27" s="30">
        <f>'2021'!A6</f>
        <v>3</v>
      </c>
      <c r="C27" s="30">
        <v>2021</v>
      </c>
      <c r="D27" s="31" t="str">
        <f>'2021'!B6</f>
        <v>Hunter Long</v>
      </c>
      <c r="E27" s="204" t="str" cm="1">
        <f t="array" ref="E27">_xlfn.IFS(F27&gt;=15,"Cornerstone",AND(F27&gt;=14,F27&lt;15),"Elite",AND(F27&gt;=11,F27&lt;14),"Elite Upside",AND(F27&gt;=9,F27&lt;11),"Upside",AND(F27&gt;=8,F27&lt;9),"Upside Lite",AND(F27&gt;=6,F27&lt;8),"Outlier",AND(F27&gt;=5,F27&lt;6),"Outlier Lite",F27&lt;5,"Purgatory")</f>
        <v>Upside</v>
      </c>
      <c r="F27" s="32">
        <f>'2021'!C6</f>
        <v>10.935714285714285</v>
      </c>
      <c r="G27" s="32">
        <f t="shared" si="1"/>
        <v>88.3</v>
      </c>
      <c r="H27" s="33">
        <f t="shared" si="2"/>
        <v>1.0378477085830697</v>
      </c>
      <c r="I27" s="34" t="str">
        <f>'2021'!D6</f>
        <v>Boston College</v>
      </c>
      <c r="J27" s="35">
        <f>'2021'!E6</f>
        <v>4</v>
      </c>
      <c r="K27" s="36">
        <f>'2021'!F6</f>
        <v>36026</v>
      </c>
      <c r="L27" s="37">
        <f>'2021'!G6</f>
        <v>27.126027397260273</v>
      </c>
      <c r="M27" s="37" t="str">
        <f>'2021'!H6</f>
        <v>JR</v>
      </c>
      <c r="N27" s="37">
        <f>'2021'!I6</f>
        <v>22.709589041095889</v>
      </c>
      <c r="O27" s="38">
        <f>'2021'!J6</f>
        <v>77</v>
      </c>
      <c r="P27" s="38">
        <f>'2021'!K6</f>
        <v>254</v>
      </c>
      <c r="Q27" s="193">
        <f t="shared" si="4"/>
        <v>30.119670696416787</v>
      </c>
      <c r="R27" s="35">
        <f>'2021'!L6</f>
        <v>4.71</v>
      </c>
      <c r="S27" s="39">
        <f>'2021'!M6</f>
        <v>3</v>
      </c>
      <c r="T27" s="40">
        <f>'2021'!N6</f>
        <v>0</v>
      </c>
      <c r="U27" s="41">
        <f>'2021'!O6</f>
        <v>0</v>
      </c>
      <c r="V27" s="41">
        <f>'2021'!P6</f>
        <v>0.11960055736182071</v>
      </c>
      <c r="W27" s="41">
        <f>'2021'!Q6</f>
        <v>0.22159090909090909</v>
      </c>
      <c r="X27" s="41">
        <f>'2021'!R6</f>
        <v>0.20216236965005438</v>
      </c>
      <c r="Y27" s="42">
        <f>'2021'!S6</f>
        <v>0.21187663937048173</v>
      </c>
      <c r="Z27" s="43">
        <f>'2021'!T6</f>
        <v>0.20128280740195764</v>
      </c>
      <c r="AA27" s="44">
        <f>'2021'!U6</f>
        <v>21.046575342465754</v>
      </c>
      <c r="AB27" s="45">
        <f>'2021'!V6</f>
        <v>3.15</v>
      </c>
      <c r="AC27" s="45">
        <f>CT27/CW27</f>
        <v>11.924528301886792</v>
      </c>
      <c r="AD27" s="45">
        <f>'2021'!X6</f>
        <v>10.8</v>
      </c>
      <c r="AE27" s="45">
        <f>'2021'!Y6</f>
        <v>10.1</v>
      </c>
      <c r="AF27" s="45">
        <f>'2021'!Z6</f>
        <v>0</v>
      </c>
      <c r="AG27" s="45">
        <f>'2021'!AA6</f>
        <v>0</v>
      </c>
      <c r="AH27" s="45">
        <f t="shared" si="5"/>
        <v>37.5</v>
      </c>
      <c r="AI27" s="46">
        <f>'2021'!AB6</f>
        <v>5.4000000000000006E-2</v>
      </c>
      <c r="AJ27" s="45">
        <f>'2021'!AC6</f>
        <v>103.22385727265815</v>
      </c>
      <c r="AK27" s="47">
        <f>'2021'!AD6</f>
        <v>110.68408084537798</v>
      </c>
      <c r="AL27" s="48">
        <f>'2021'!AE6</f>
        <v>7</v>
      </c>
      <c r="AM27" s="49">
        <f>'2021'!AF6</f>
        <v>4</v>
      </c>
      <c r="AN27" s="49">
        <f>'2021'!AG6</f>
        <v>10</v>
      </c>
      <c r="AO27" s="49">
        <f>'2021'!AH6</f>
        <v>3</v>
      </c>
      <c r="AP27" s="49">
        <f>'2021'!AI6</f>
        <v>10</v>
      </c>
      <c r="AQ27" s="49">
        <f>'2021'!AK6</f>
        <v>6</v>
      </c>
      <c r="AR27" s="49">
        <f>'2021'!AL6</f>
        <v>6</v>
      </c>
      <c r="AS27" s="50">
        <f>'2021'!AM6</f>
        <v>0</v>
      </c>
      <c r="AT27" s="55">
        <f>'2021'!AN6</f>
        <v>0</v>
      </c>
      <c r="AU27" s="56">
        <f>'2021'!AO6</f>
        <v>1</v>
      </c>
      <c r="AV27" s="56">
        <f>'2021'!AP6</f>
        <v>0</v>
      </c>
      <c r="AW27" s="56">
        <f>'2021'!AQ6</f>
        <v>0</v>
      </c>
      <c r="AX27" s="56">
        <f>'2021'!AR6</f>
        <v>0</v>
      </c>
      <c r="AY27" s="56">
        <f>'2021'!AS6</f>
        <v>0</v>
      </c>
      <c r="AZ27" s="57">
        <f>'2021'!AT6</f>
        <v>0</v>
      </c>
      <c r="BA27" s="57">
        <f>'2021'!AU6</f>
        <v>0</v>
      </c>
      <c r="BB27" s="57">
        <f>'2021'!AV6</f>
        <v>0</v>
      </c>
      <c r="BC27" s="57">
        <f>'2021'!AW6</f>
        <v>0</v>
      </c>
      <c r="BD27" s="57">
        <f>'2021'!AX6</f>
        <v>0</v>
      </c>
      <c r="BE27" s="57">
        <f>'2021'!AY6</f>
        <v>0</v>
      </c>
      <c r="BF27" s="58">
        <f>'2021'!AZ6</f>
        <v>0</v>
      </c>
      <c r="BG27" s="55">
        <f>'2021'!BA6</f>
        <v>0</v>
      </c>
      <c r="BH27" s="56">
        <f>'2021'!BB6</f>
        <v>1</v>
      </c>
      <c r="BI27" s="56">
        <f>'2021'!BC6</f>
        <v>0</v>
      </c>
      <c r="BJ27" s="56">
        <f>'2021'!BD6</f>
        <v>0</v>
      </c>
      <c r="BK27" s="56">
        <f>'2021'!BE6</f>
        <v>0</v>
      </c>
      <c r="BL27" s="56">
        <f>'2021'!BF6</f>
        <v>0</v>
      </c>
      <c r="BM27" s="57">
        <f>'2021'!BG6</f>
        <v>0</v>
      </c>
      <c r="BN27" s="57">
        <f>'2021'!BH6</f>
        <v>0</v>
      </c>
      <c r="BO27" s="57">
        <f>'2021'!BI6</f>
        <v>0</v>
      </c>
      <c r="BP27" s="57">
        <f>'2021'!BJ6</f>
        <v>0</v>
      </c>
      <c r="BQ27" s="57">
        <f>'2021'!BK6</f>
        <v>0</v>
      </c>
      <c r="BR27" s="57">
        <f>'2021'!BL6</f>
        <v>0</v>
      </c>
      <c r="BS27" s="58">
        <f>'2021'!BM6</f>
        <v>0</v>
      </c>
      <c r="BT27" s="55">
        <f>'2021'!BN6</f>
        <v>103</v>
      </c>
      <c r="BU27" s="56">
        <f>'2021'!BO6</f>
        <v>861.2</v>
      </c>
      <c r="BV27" s="56">
        <f>'2021'!BP6</f>
        <v>4</v>
      </c>
      <c r="BW27" s="56">
        <f>'2021'!BQ6</f>
        <v>4</v>
      </c>
      <c r="BX27" s="56">
        <f>'2021'!BR6</f>
        <v>2</v>
      </c>
      <c r="BY27" s="56">
        <f>'2021'!BS6</f>
        <v>8.4</v>
      </c>
      <c r="BZ27" s="57">
        <f>'2021'!BT6</f>
        <v>0</v>
      </c>
      <c r="CA27" s="57">
        <f>'2021'!BU6</f>
        <v>0</v>
      </c>
      <c r="CB27" s="57">
        <f>'2021'!BV6</f>
        <v>3.22</v>
      </c>
      <c r="CC27" s="57">
        <f>'2021'!BW6</f>
        <v>13.5</v>
      </c>
      <c r="CD27" s="57">
        <f>'2021'!BX6</f>
        <v>12.3</v>
      </c>
      <c r="CE27" s="57">
        <f>'2021'!BY6</f>
        <v>0</v>
      </c>
      <c r="CF27" s="58">
        <f>'2021'!BZ6</f>
        <v>0</v>
      </c>
      <c r="CG27" s="55">
        <f>'2021'!CA6</f>
        <v>507</v>
      </c>
      <c r="CH27" s="56">
        <f>'2021'!CB6</f>
        <v>2288</v>
      </c>
      <c r="CI27" s="56">
        <f>'2021'!CC6</f>
        <v>40</v>
      </c>
      <c r="CJ27" s="56">
        <f>'2021'!CD6</f>
        <v>28</v>
      </c>
      <c r="CK27" s="56">
        <f>'2021'!CE6</f>
        <v>2</v>
      </c>
      <c r="CL27" s="56">
        <f>'2021'!CF6</f>
        <v>16.5</v>
      </c>
      <c r="CM27" s="57">
        <f>'2021'!CG6</f>
        <v>0</v>
      </c>
      <c r="CN27" s="57">
        <f>'2021'!CH6</f>
        <v>0</v>
      </c>
      <c r="CO27" s="57">
        <f>'2021'!CI6</f>
        <v>3.15</v>
      </c>
      <c r="CP27" s="57">
        <f>'2021'!CJ6</f>
        <v>10.8</v>
      </c>
      <c r="CQ27" s="57">
        <f>'2021'!CK6</f>
        <v>8.3000000000000007</v>
      </c>
      <c r="CR27" s="57">
        <f>'2021'!CL6</f>
        <v>37.5</v>
      </c>
      <c r="CS27" s="58">
        <f>'2021'!CM6</f>
        <v>6.7</v>
      </c>
      <c r="CT27" s="55">
        <f>'2021'!CN6</f>
        <v>632</v>
      </c>
      <c r="CU27" s="56">
        <f>'2021'!CO6</f>
        <v>3126.2</v>
      </c>
      <c r="CV27" s="56">
        <f>'2021'!CP6</f>
        <v>81</v>
      </c>
      <c r="CW27" s="56">
        <f>'2021'!CQ6</f>
        <v>53</v>
      </c>
      <c r="CX27" s="56">
        <f>'2021'!CR6</f>
        <v>4</v>
      </c>
      <c r="CY27" s="56">
        <f>'2021'!CS6</f>
        <v>23.1</v>
      </c>
      <c r="CZ27" s="57">
        <f>'2021'!CT6</f>
        <v>0</v>
      </c>
      <c r="DA27" s="57">
        <f>'2021'!CU6</f>
        <v>0</v>
      </c>
      <c r="DB27" s="57">
        <f>'2021'!CV6</f>
        <v>1.82</v>
      </c>
      <c r="DC27" s="57">
        <f>'2021'!CW6</f>
        <v>2.9</v>
      </c>
      <c r="DD27" s="57">
        <f>'2021'!CX6</f>
        <v>10.1</v>
      </c>
      <c r="DE27" s="57">
        <f>'2021'!CY6</f>
        <v>50</v>
      </c>
      <c r="DF27" s="58">
        <f>'2021'!CZ6</f>
        <v>5.4</v>
      </c>
    </row>
    <row r="28" spans="1:110" ht="15.75" customHeight="1" x14ac:dyDescent="0.2">
      <c r="A28" s="29">
        <f t="shared" si="0"/>
        <v>26</v>
      </c>
      <c r="B28" s="30">
        <f>'2021'!A5</f>
        <v>4</v>
      </c>
      <c r="C28" s="30">
        <v>2021</v>
      </c>
      <c r="D28" s="31" t="str">
        <f>'2021'!B5</f>
        <v>Brevin Jordan</v>
      </c>
      <c r="E28" s="204" t="str" cm="1">
        <f t="array" ref="E28">_xlfn.IFS(F28&gt;=15,"Cornerstone",AND(F28&gt;=14,F28&lt;15),"Elite",AND(F28&gt;=11,F28&lt;14),"Elite Upside",AND(F28&gt;=9,F28&lt;11),"Upside",AND(F28&gt;=8,F28&lt;9),"Upside Lite",AND(F28&gt;=6,F28&lt;8),"Outlier",AND(F28&gt;=5,F28&lt;6),"Outlier Lite",F28&lt;5,"Purgatory")</f>
        <v>Upside</v>
      </c>
      <c r="F28" s="32">
        <f>'2021'!C5</f>
        <v>10.807142857142859</v>
      </c>
      <c r="G28" s="32">
        <f t="shared" si="1"/>
        <v>87.8</v>
      </c>
      <c r="H28" s="33">
        <f t="shared" si="2"/>
        <v>0.98467915301138054</v>
      </c>
      <c r="I28" s="34" t="str">
        <f>'2021'!D5</f>
        <v>Miami</v>
      </c>
      <c r="J28" s="35">
        <f>'2021'!E5</f>
        <v>4</v>
      </c>
      <c r="K28" s="36">
        <f>'2021'!F5</f>
        <v>36723</v>
      </c>
      <c r="L28" s="37">
        <f>'2021'!G5</f>
        <v>25.216438356164385</v>
      </c>
      <c r="M28" s="37" t="str">
        <f>'2021'!H5</f>
        <v>JR</v>
      </c>
      <c r="N28" s="37">
        <f>'2021'!I5</f>
        <v>20.8</v>
      </c>
      <c r="O28" s="38">
        <f>'2021'!J5</f>
        <v>74</v>
      </c>
      <c r="P28" s="38">
        <f>'2021'!K5</f>
        <v>247</v>
      </c>
      <c r="Q28" s="193">
        <f t="shared" si="4"/>
        <v>31.71257204457433</v>
      </c>
      <c r="R28" s="35">
        <f>'2021'!L5</f>
        <v>4.6399999999999997</v>
      </c>
      <c r="S28" s="39">
        <f>'2021'!M5</f>
        <v>5</v>
      </c>
      <c r="T28" s="40">
        <f>'2021'!N5</f>
        <v>0</v>
      </c>
      <c r="U28" s="41">
        <f>'2021'!O5</f>
        <v>0</v>
      </c>
      <c r="V28" s="41">
        <f>'2021'!P5</f>
        <v>0.19060901906090191</v>
      </c>
      <c r="W28" s="41">
        <f>'2021'!Q5</f>
        <v>0.22070626003210275</v>
      </c>
      <c r="X28" s="41">
        <f>'2021'!R5</f>
        <v>0.25964659213847818</v>
      </c>
      <c r="Y28" s="42">
        <f>'2021'!S5</f>
        <v>0.25964659213847818</v>
      </c>
      <c r="Z28" s="43">
        <f>'2021'!T5</f>
        <v>0.24666426253155427</v>
      </c>
      <c r="AA28" s="44">
        <f>'2021'!U5</f>
        <v>18.139726027397259</v>
      </c>
      <c r="AB28" s="45">
        <f>'2021'!V5</f>
        <v>2.7</v>
      </c>
      <c r="AC28" s="45">
        <f>CT28/CW28</f>
        <v>15.157894736842104</v>
      </c>
      <c r="AD28" s="45">
        <f>'2021'!X5</f>
        <v>9.3000000000000007</v>
      </c>
      <c r="AE28" s="45">
        <f>'2021'!Y5</f>
        <v>8.1999999999999993</v>
      </c>
      <c r="AF28" s="45">
        <f>'2021'!Z5</f>
        <v>0</v>
      </c>
      <c r="AG28" s="45">
        <f>'2021'!AA5</f>
        <v>0</v>
      </c>
      <c r="AH28" s="45">
        <f t="shared" si="5"/>
        <v>18.2</v>
      </c>
      <c r="AI28" s="46">
        <f>'2021'!AB5</f>
        <v>7.2999999999999995E-2</v>
      </c>
      <c r="AJ28" s="45">
        <f>'2021'!AC5</f>
        <v>106.57492279412287</v>
      </c>
      <c r="AK28" s="47">
        <f>'2021'!AD5</f>
        <v>107.6642694031694</v>
      </c>
      <c r="AL28" s="48">
        <f>'2021'!AE5</f>
        <v>8</v>
      </c>
      <c r="AM28" s="49">
        <f>'2021'!AF5</f>
        <v>10</v>
      </c>
      <c r="AN28" s="49">
        <f>'2021'!AG5</f>
        <v>8</v>
      </c>
      <c r="AO28" s="49">
        <f>'2021'!AH5</f>
        <v>7</v>
      </c>
      <c r="AP28" s="49">
        <f>'2021'!AI5</f>
        <v>8</v>
      </c>
      <c r="AQ28" s="49">
        <f>'2021'!AK5</f>
        <v>5</v>
      </c>
      <c r="AR28" s="49">
        <f>'2021'!AL5</f>
        <v>3</v>
      </c>
      <c r="AS28" s="50">
        <f>'2021'!AM5</f>
        <v>0</v>
      </c>
      <c r="AT28" s="55">
        <f>'2021'!AN5</f>
        <v>0</v>
      </c>
      <c r="AU28" s="56">
        <f>'2021'!AO5</f>
        <v>1</v>
      </c>
      <c r="AV28" s="56">
        <f>'2021'!AP5</f>
        <v>0</v>
      </c>
      <c r="AW28" s="56">
        <f>'2021'!AQ5</f>
        <v>0</v>
      </c>
      <c r="AX28" s="56">
        <f>'2021'!AR5</f>
        <v>0</v>
      </c>
      <c r="AY28" s="56">
        <f>'2021'!AS5</f>
        <v>0</v>
      </c>
      <c r="AZ28" s="57">
        <f>'2021'!AT5</f>
        <v>0</v>
      </c>
      <c r="BA28" s="57">
        <f>'2021'!AU5</f>
        <v>0</v>
      </c>
      <c r="BB28" s="57">
        <f>'2021'!AV5</f>
        <v>0</v>
      </c>
      <c r="BC28" s="57">
        <f>'2021'!AW5</f>
        <v>0</v>
      </c>
      <c r="BD28" s="57">
        <f>'2021'!AX5</f>
        <v>0</v>
      </c>
      <c r="BE28" s="57">
        <f>'2021'!AY5</f>
        <v>0</v>
      </c>
      <c r="BF28" s="58">
        <f>'2021'!AZ5</f>
        <v>0</v>
      </c>
      <c r="BG28" s="55">
        <f>'2021'!BA5</f>
        <v>0</v>
      </c>
      <c r="BH28" s="56">
        <f>'2021'!BB5</f>
        <v>1</v>
      </c>
      <c r="BI28" s="56">
        <f>'2021'!BC5</f>
        <v>0</v>
      </c>
      <c r="BJ28" s="56">
        <f>'2021'!BD5</f>
        <v>0</v>
      </c>
      <c r="BK28" s="56">
        <f>'2021'!BE5</f>
        <v>0</v>
      </c>
      <c r="BL28" s="56">
        <f>'2021'!BF5</f>
        <v>0</v>
      </c>
      <c r="BM28" s="57">
        <f>'2021'!BG5</f>
        <v>0</v>
      </c>
      <c r="BN28" s="57">
        <f>'2021'!BH5</f>
        <v>0</v>
      </c>
      <c r="BO28" s="57">
        <f>'2021'!BI5</f>
        <v>0</v>
      </c>
      <c r="BP28" s="57">
        <f>'2021'!BJ5</f>
        <v>0</v>
      </c>
      <c r="BQ28" s="57">
        <f>'2021'!BK5</f>
        <v>0</v>
      </c>
      <c r="BR28" s="57">
        <f>'2021'!BL5</f>
        <v>0</v>
      </c>
      <c r="BS28" s="58">
        <f>'2021'!BM5</f>
        <v>0</v>
      </c>
      <c r="BT28" s="55">
        <f>'2021'!BN5</f>
        <v>287</v>
      </c>
      <c r="BU28" s="56">
        <f>'2021'!BO5</f>
        <v>1505.7</v>
      </c>
      <c r="BV28" s="56">
        <f>'2021'!BP5</f>
        <v>49</v>
      </c>
      <c r="BW28" s="56">
        <f>'2021'!BQ5</f>
        <v>32</v>
      </c>
      <c r="BX28" s="56">
        <f>'2021'!BR5</f>
        <v>4</v>
      </c>
      <c r="BY28" s="56">
        <f>'2021'!BS5</f>
        <v>13.5</v>
      </c>
      <c r="BZ28" s="57">
        <f>'2021'!BT5</f>
        <v>0</v>
      </c>
      <c r="CA28" s="57">
        <f>'2021'!BU5</f>
        <v>0</v>
      </c>
      <c r="CB28" s="57">
        <f>'2021'!BV5</f>
        <v>1.01</v>
      </c>
      <c r="CC28" s="57">
        <f>'2021'!BW5</f>
        <v>5.6</v>
      </c>
      <c r="CD28" s="57">
        <f>'2021'!BX5</f>
        <v>7.3</v>
      </c>
      <c r="CE28" s="57">
        <f>'2021'!BY5</f>
        <v>50</v>
      </c>
      <c r="CF28" s="58">
        <f>'2021'!BZ5</f>
        <v>5.9</v>
      </c>
      <c r="CG28" s="55">
        <f>'2021'!CA5</f>
        <v>495</v>
      </c>
      <c r="CH28" s="56">
        <f>'2021'!CB5</f>
        <v>2242.7999999999997</v>
      </c>
      <c r="CI28" s="56">
        <f>'2021'!CC5</f>
        <v>48</v>
      </c>
      <c r="CJ28" s="56">
        <f>'2021'!CD5</f>
        <v>35</v>
      </c>
      <c r="CK28" s="56">
        <f>'2021'!CE5</f>
        <v>2</v>
      </c>
      <c r="CL28" s="56">
        <f>'2021'!CF5</f>
        <v>18.900000000000002</v>
      </c>
      <c r="CM28" s="57">
        <f>'2021'!CG5</f>
        <v>0</v>
      </c>
      <c r="CN28" s="57">
        <f>'2021'!CH5</f>
        <v>0</v>
      </c>
      <c r="CO28" s="57">
        <f>'2021'!CI5</f>
        <v>1.96</v>
      </c>
      <c r="CP28" s="57">
        <f>'2021'!CJ5</f>
        <v>8.9</v>
      </c>
      <c r="CQ28" s="57">
        <f>'2021'!CK5</f>
        <v>7.9</v>
      </c>
      <c r="CR28" s="57">
        <f>'2021'!CL5</f>
        <v>18.2</v>
      </c>
      <c r="CS28" s="58">
        <f>'2021'!CM5</f>
        <v>7.9</v>
      </c>
      <c r="CT28" s="55">
        <f>'2021'!CN5</f>
        <v>576</v>
      </c>
      <c r="CU28" s="56">
        <f>'2021'!CO5</f>
        <v>2218.4</v>
      </c>
      <c r="CV28" s="56">
        <f>'2021'!CP5</f>
        <v>52</v>
      </c>
      <c r="CW28" s="56">
        <f>'2021'!CQ5</f>
        <v>38</v>
      </c>
      <c r="CX28" s="56">
        <f>'2021'!CR5</f>
        <v>7</v>
      </c>
      <c r="CY28" s="56">
        <f>'2021'!CS5</f>
        <v>19.2</v>
      </c>
      <c r="CZ28" s="57">
        <f>'2021'!CT5</f>
        <v>0</v>
      </c>
      <c r="DA28" s="57">
        <f>'2021'!CU5</f>
        <v>0</v>
      </c>
      <c r="DB28" s="57">
        <f>'2021'!CV5</f>
        <v>2.7</v>
      </c>
      <c r="DC28" s="57">
        <f>'2021'!CW5</f>
        <v>9.3000000000000007</v>
      </c>
      <c r="DD28" s="57">
        <f>'2021'!CX5</f>
        <v>8.1999999999999993</v>
      </c>
      <c r="DE28" s="57">
        <f>'2021'!CY5</f>
        <v>25</v>
      </c>
      <c r="DF28" s="58">
        <f>'2021'!CZ5</f>
        <v>7.3</v>
      </c>
    </row>
    <row r="29" spans="1:110" ht="15.75" customHeight="1" x14ac:dyDescent="0.2">
      <c r="A29" s="29">
        <f t="shared" si="0"/>
        <v>27</v>
      </c>
      <c r="B29" s="30">
        <f>'2023'!A6</f>
        <v>4</v>
      </c>
      <c r="C29" s="30">
        <v>2023</v>
      </c>
      <c r="D29" s="31" t="str">
        <f>'2023'!B6</f>
        <v>Luke Musgrave</v>
      </c>
      <c r="E29" s="204" t="str" cm="1">
        <f t="array" ref="E29">_xlfn.IFS(F29&gt;=15,"Cornerstone",AND(F29&gt;=14,F29&lt;15),"Elite",AND(F29&gt;=11,F29&lt;14),"Elite Upside",AND(F29&gt;=9,F29&lt;11),"Upside",AND(F29&gt;=8,F29&lt;9),"Upside Lite",AND(F29&gt;=6,F29&lt;8),"Outlier",AND(F29&gt;=5,F29&lt;6),"Outlier Lite",F29&lt;5,"Purgatory")</f>
        <v>Upside</v>
      </c>
      <c r="F29" s="32">
        <f>'2023'!C6</f>
        <v>10.671428571428573</v>
      </c>
      <c r="G29" s="32">
        <f t="shared" si="1"/>
        <v>87.3</v>
      </c>
      <c r="H29" s="33">
        <f t="shared" si="2"/>
        <v>0.9285567887968188</v>
      </c>
      <c r="I29" s="34" t="str">
        <f>'2023'!D6</f>
        <v>Oregon State</v>
      </c>
      <c r="J29" s="35">
        <f>'2023'!E6</f>
        <v>5</v>
      </c>
      <c r="K29" s="36">
        <f>'2023'!F6</f>
        <v>36771</v>
      </c>
      <c r="L29" s="37">
        <f>'2023'!G6</f>
        <v>25.084931506849315</v>
      </c>
      <c r="M29" s="37" t="str">
        <f>'2023'!H6</f>
        <v>SR</v>
      </c>
      <c r="N29" s="37">
        <f>'2023'!I6</f>
        <v>22.663013698630138</v>
      </c>
      <c r="O29" s="35">
        <f>'2023'!J6</f>
        <v>78</v>
      </c>
      <c r="P29" s="35">
        <f>'2023'!K6</f>
        <v>251</v>
      </c>
      <c r="Q29" s="193">
        <f t="shared" si="4"/>
        <v>29.005641114503796</v>
      </c>
      <c r="R29" s="35">
        <f>'2023'!L6</f>
        <v>4.66</v>
      </c>
      <c r="S29" s="59">
        <f>'2023'!M6</f>
        <v>2</v>
      </c>
      <c r="T29" s="40">
        <f>'2023'!N6</f>
        <v>0</v>
      </c>
      <c r="U29" s="41">
        <f>'2023'!O6</f>
        <v>3.5280282242257939E-2</v>
      </c>
      <c r="V29" s="41">
        <f>'2023'!P6</f>
        <v>0.1120050481148446</v>
      </c>
      <c r="W29" s="41">
        <f>'2023'!Q6</f>
        <v>0.14015675426463808</v>
      </c>
      <c r="X29" s="41">
        <f>'2023'!R6</f>
        <v>0.23150684931506846</v>
      </c>
      <c r="Y29" s="42">
        <f>'2023'!S6</f>
        <v>0.23150684931506846</v>
      </c>
      <c r="Z29" s="43">
        <f>'2023'!T6</f>
        <v>0.21993150684931503</v>
      </c>
      <c r="AA29" s="44">
        <f>'2023'!U6</f>
        <v>21.997260273972604</v>
      </c>
      <c r="AB29" s="45">
        <f>'2023'!V6</f>
        <v>3.38</v>
      </c>
      <c r="AC29" s="45">
        <f>CT29/CW29</f>
        <v>15.363636363636363</v>
      </c>
      <c r="AD29" s="45">
        <f>'2023'!X6</f>
        <v>4.5</v>
      </c>
      <c r="AE29" s="45">
        <f>'2023'!Y6</f>
        <v>12.4</v>
      </c>
      <c r="AF29" s="45">
        <f>'2023'!Z6</f>
        <v>0</v>
      </c>
      <c r="AG29" s="45">
        <f>'2023'!AA6</f>
        <v>0</v>
      </c>
      <c r="AH29" s="45">
        <f t="shared" si="5"/>
        <v>25</v>
      </c>
      <c r="AI29" s="46">
        <f>'2023'!AB6</f>
        <v>8.3000000000000004E-2</v>
      </c>
      <c r="AJ29" s="45">
        <f>'2023'!AC6</f>
        <v>106.45352587294892</v>
      </c>
      <c r="AK29" s="47">
        <f>'2023'!AD6</f>
        <v>116.37801511032181</v>
      </c>
      <c r="AL29" s="48">
        <f>'2023'!AE6</f>
        <v>8</v>
      </c>
      <c r="AM29" s="49">
        <f>'2023'!AF6</f>
        <v>2</v>
      </c>
      <c r="AN29" s="49">
        <f>'2023'!AG6</f>
        <v>10</v>
      </c>
      <c r="AO29" s="49">
        <f>'2023'!AH6</f>
        <v>7</v>
      </c>
      <c r="AP29" s="49">
        <f>'2023'!AI6</f>
        <v>1</v>
      </c>
      <c r="AQ29" s="49">
        <f>'2023'!AK6</f>
        <v>7</v>
      </c>
      <c r="AR29" s="49">
        <f>'2023'!AL6</f>
        <v>7</v>
      </c>
      <c r="AS29" s="50">
        <f>'2023'!AM6</f>
        <v>0</v>
      </c>
      <c r="AT29" s="55">
        <f>'2023'!AN6</f>
        <v>0</v>
      </c>
      <c r="AU29" s="56">
        <f>'2023'!AO6</f>
        <v>1</v>
      </c>
      <c r="AV29" s="56">
        <f>'2023'!AP6</f>
        <v>0</v>
      </c>
      <c r="AW29" s="56">
        <f>'2023'!AQ6</f>
        <v>0</v>
      </c>
      <c r="AX29" s="56">
        <f>'2023'!AR6</f>
        <v>0</v>
      </c>
      <c r="AY29" s="56">
        <f>'2023'!AS6</f>
        <v>0</v>
      </c>
      <c r="AZ29" s="57">
        <f>'2023'!AT6</f>
        <v>0</v>
      </c>
      <c r="BA29" s="57">
        <f>'2023'!AU6</f>
        <v>0</v>
      </c>
      <c r="BB29" s="57">
        <f>'2023'!AV6</f>
        <v>0</v>
      </c>
      <c r="BC29" s="57">
        <f>'2023'!AW6</f>
        <v>0</v>
      </c>
      <c r="BD29" s="57">
        <f>'2023'!AX6</f>
        <v>0</v>
      </c>
      <c r="BE29" s="57">
        <f>'2023'!AY6</f>
        <v>0</v>
      </c>
      <c r="BF29" s="58">
        <f>'2023'!AZ6</f>
        <v>0</v>
      </c>
      <c r="BG29" s="55">
        <f>'2023'!BA6</f>
        <v>18</v>
      </c>
      <c r="BH29" s="56">
        <f>'2023'!BB6</f>
        <v>510.2</v>
      </c>
      <c r="BI29" s="56">
        <f>'2023'!BC6</f>
        <v>4</v>
      </c>
      <c r="BJ29" s="56">
        <f>'2023'!BD6</f>
        <v>2</v>
      </c>
      <c r="BK29" s="56">
        <f>'2023'!BE6</f>
        <v>0</v>
      </c>
      <c r="BL29" s="56">
        <f>'2023'!BF6</f>
        <v>5</v>
      </c>
      <c r="BM29" s="57">
        <f>'2023'!BG6</f>
        <v>0</v>
      </c>
      <c r="BN29" s="57">
        <f>'2023'!BH6</f>
        <v>0</v>
      </c>
      <c r="BO29" s="57">
        <f>'2023'!BI6</f>
        <v>0.6</v>
      </c>
      <c r="BP29" s="57">
        <f>'2023'!BJ6</f>
        <v>2</v>
      </c>
      <c r="BQ29" s="57">
        <f>'2023'!BK6</f>
        <v>13.3</v>
      </c>
      <c r="BR29" s="57">
        <f>'2023'!BL6</f>
        <v>50</v>
      </c>
      <c r="BS29" s="58">
        <f>'2023'!BM6</f>
        <v>33.299999999999997</v>
      </c>
      <c r="BT29" s="55">
        <f>'2023'!BN6</f>
        <v>142</v>
      </c>
      <c r="BU29" s="56">
        <f>'2023'!BO6</f>
        <v>1267.8000000000002</v>
      </c>
      <c r="BV29" s="56">
        <f>'2023'!BP6</f>
        <v>24</v>
      </c>
      <c r="BW29" s="56">
        <f>'2023'!BQ6</f>
        <v>12</v>
      </c>
      <c r="BX29" s="56">
        <f>'2023'!BR6</f>
        <v>0</v>
      </c>
      <c r="BY29" s="56">
        <f>'2023'!BS6</f>
        <v>9.6000000000000014</v>
      </c>
      <c r="BZ29" s="57">
        <f>'2023'!BT6</f>
        <v>0</v>
      </c>
      <c r="CA29" s="57">
        <f>'2023'!BU6</f>
        <v>0</v>
      </c>
      <c r="CB29" s="57">
        <f>'2023'!BV6</f>
        <v>1.08</v>
      </c>
      <c r="CC29" s="57">
        <f>'2023'!BW6</f>
        <v>3</v>
      </c>
      <c r="CD29" s="57">
        <f>'2023'!BX6</f>
        <v>11.5</v>
      </c>
      <c r="CE29" s="57">
        <f>'2023'!BY6</f>
        <v>44.4</v>
      </c>
      <c r="CF29" s="58">
        <f>'2023'!BZ6</f>
        <v>25</v>
      </c>
      <c r="CG29" s="55">
        <f>'2023'!CA6</f>
        <v>304</v>
      </c>
      <c r="CH29" s="56">
        <f>'2023'!CB6</f>
        <v>2169</v>
      </c>
      <c r="CI29" s="56">
        <f>'2023'!CC6</f>
        <v>37</v>
      </c>
      <c r="CJ29" s="56">
        <f>'2023'!CD6</f>
        <v>22</v>
      </c>
      <c r="CK29" s="56">
        <f>'2023'!CE6</f>
        <v>1</v>
      </c>
      <c r="CL29" s="56">
        <f>'2023'!CF6</f>
        <v>15</v>
      </c>
      <c r="CM29" s="57">
        <f>'2023'!CG6</f>
        <v>0</v>
      </c>
      <c r="CN29" s="57">
        <f>'2023'!CH6</f>
        <v>0</v>
      </c>
      <c r="CO29" s="57">
        <f>'2023'!CI6</f>
        <v>1.23</v>
      </c>
      <c r="CP29" s="57">
        <f>'2023'!CJ6</f>
        <v>4.5</v>
      </c>
      <c r="CQ29" s="57">
        <f>'2023'!CK6</f>
        <v>13</v>
      </c>
      <c r="CR29" s="57">
        <f>'2023'!CL6</f>
        <v>25</v>
      </c>
      <c r="CS29" s="58">
        <f>'2023'!CM6</f>
        <v>12</v>
      </c>
      <c r="CT29" s="55">
        <f>'2023'!CN6</f>
        <v>169</v>
      </c>
      <c r="CU29" s="56">
        <f>'2023'!CO6</f>
        <v>511</v>
      </c>
      <c r="CV29" s="56">
        <f>'2023'!CP6</f>
        <v>15</v>
      </c>
      <c r="CW29" s="56">
        <f>'2023'!CQ6</f>
        <v>11</v>
      </c>
      <c r="CX29" s="56">
        <f>'2023'!CR6</f>
        <v>1</v>
      </c>
      <c r="CY29" s="56">
        <f>'2023'!CS6</f>
        <v>2.4</v>
      </c>
      <c r="CZ29" s="57">
        <f>'2023'!CT6</f>
        <v>0</v>
      </c>
      <c r="DA29" s="57">
        <f>'2023'!CU6</f>
        <v>0</v>
      </c>
      <c r="DB29" s="57">
        <f>'2023'!CV6</f>
        <v>3.38</v>
      </c>
      <c r="DC29" s="57">
        <f>'2023'!CW6</f>
        <v>3.5</v>
      </c>
      <c r="DD29" s="57">
        <f>'2023'!CX6</f>
        <v>12.4</v>
      </c>
      <c r="DE29" s="57">
        <f>'2023'!CY6</f>
        <v>33.299999999999997</v>
      </c>
      <c r="DF29" s="58">
        <f>'2023'!CZ6</f>
        <v>8.3000000000000007</v>
      </c>
    </row>
    <row r="30" spans="1:110" ht="15.75" customHeight="1" x14ac:dyDescent="0.2">
      <c r="A30" s="29">
        <f t="shared" si="0"/>
        <v>28</v>
      </c>
      <c r="B30" s="30">
        <f>'2024'!A4</f>
        <v>2</v>
      </c>
      <c r="C30" s="30">
        <v>2024</v>
      </c>
      <c r="D30" s="31" t="str">
        <f>'2024'!B4</f>
        <v>Ben Sinnott</v>
      </c>
      <c r="E30" s="204" t="str" cm="1">
        <f t="array" ref="E30">_xlfn.IFS(F30&gt;=15,"Cornerstone",AND(F30&gt;=14,F30&lt;15),"Elite",AND(F30&gt;=11,F30&lt;14),"Elite Upside",AND(F30&gt;=9,F30&lt;11),"Upside",AND(F30&gt;=8,F30&lt;9),"Upside Lite",AND(F30&gt;=6,F30&lt;8),"Outlier",AND(F30&gt;=5,F30&lt;6),"Outlier Lite",F30&lt;5,"Purgatory")</f>
        <v>Upside</v>
      </c>
      <c r="F30" s="32">
        <f>'2024'!C4</f>
        <v>10.5</v>
      </c>
      <c r="G30" s="32">
        <f t="shared" si="1"/>
        <v>86.9</v>
      </c>
      <c r="H30" s="33">
        <f t="shared" si="2"/>
        <v>0.85766538136789827</v>
      </c>
      <c r="I30" s="34" t="str">
        <f>'2024'!D4</f>
        <v>Kansas State</v>
      </c>
      <c r="J30" s="35">
        <f>'2024'!E4</f>
        <v>3</v>
      </c>
      <c r="K30" s="36">
        <f>'2024'!F4</f>
        <v>37421</v>
      </c>
      <c r="L30" s="37">
        <f>'2024'!G4</f>
        <v>23.304109589041097</v>
      </c>
      <c r="M30" s="37" t="str">
        <f>'2024'!H4</f>
        <v>RS JR</v>
      </c>
      <c r="N30" s="37">
        <f>'2024'!I4</f>
        <v>21.884931506849316</v>
      </c>
      <c r="O30" s="38">
        <f>'2024'!J4</f>
        <v>76</v>
      </c>
      <c r="P30" s="38">
        <f>'2024'!K4</f>
        <v>250</v>
      </c>
      <c r="Q30" s="193">
        <f t="shared" si="4"/>
        <v>30.430618340461059</v>
      </c>
      <c r="R30" s="35">
        <f>'2024'!L4</f>
        <v>4.68</v>
      </c>
      <c r="S30" s="39">
        <f>'2024'!M4</f>
        <v>2</v>
      </c>
      <c r="T30" s="40">
        <f>'2024'!N4</f>
        <v>0</v>
      </c>
      <c r="U30" s="41">
        <f>'2024'!O4</f>
        <v>0</v>
      </c>
      <c r="V30" s="41">
        <f>'2024'!P4</f>
        <v>6.2751004016064265E-3</v>
      </c>
      <c r="W30" s="41">
        <f>'2024'!Q4</f>
        <v>0.1516796742449949</v>
      </c>
      <c r="X30" s="41">
        <f>'2024'!R4</f>
        <v>0.23113598673300167</v>
      </c>
      <c r="Y30" s="42">
        <f>'2024'!S4</f>
        <v>0.23113598673300167</v>
      </c>
      <c r="Z30" s="43">
        <f>'2024'!T4</f>
        <v>0.21957918739635157</v>
      </c>
      <c r="AA30" s="44">
        <f>'2024'!U4</f>
        <v>20.219178082191782</v>
      </c>
      <c r="AB30" s="45">
        <f>'2024'!V4</f>
        <v>2</v>
      </c>
      <c r="AC30" s="45">
        <f>'2024'!W4</f>
        <v>13.9375</v>
      </c>
      <c r="AD30" s="45">
        <f>'2024'!X4</f>
        <v>6.8</v>
      </c>
      <c r="AE30" s="45">
        <f>'2024'!Y4</f>
        <v>10.1</v>
      </c>
      <c r="AF30" s="45">
        <f>'2024'!Z4</f>
        <v>0</v>
      </c>
      <c r="AG30" s="45">
        <f>'2024'!AA4</f>
        <v>0</v>
      </c>
      <c r="AH30" s="45">
        <f t="shared" si="5"/>
        <v>66.7</v>
      </c>
      <c r="AI30" s="46">
        <f>'2023'!AB30</f>
        <v>0</v>
      </c>
      <c r="AJ30" s="45">
        <f>'2024'!AC4</f>
        <v>104.22852504553892</v>
      </c>
      <c r="AK30" s="47">
        <f>'2024'!AD4</f>
        <v>109.59127303969143</v>
      </c>
      <c r="AL30" s="48">
        <f>'2024'!AF4</f>
        <v>6</v>
      </c>
      <c r="AM30" s="49">
        <f>'2024'!AG4</f>
        <v>6</v>
      </c>
      <c r="AN30" s="49">
        <f>'2024'!AH4</f>
        <v>6</v>
      </c>
      <c r="AO30" s="49">
        <f>'2024'!AI4</f>
        <v>4</v>
      </c>
      <c r="AP30" s="49">
        <f>'2024'!AJ4</f>
        <v>5</v>
      </c>
      <c r="AQ30" s="49">
        <f>'2024'!AK4</f>
        <v>5</v>
      </c>
      <c r="AR30" s="49">
        <f>'2024'!AL4</f>
        <v>7</v>
      </c>
      <c r="AS30" s="50">
        <f>'2024'!AM4</f>
        <v>0</v>
      </c>
      <c r="AT30" s="55">
        <f>'2024'!AN4</f>
        <v>0</v>
      </c>
      <c r="AU30" s="56">
        <f>'2024'!AO4</f>
        <v>1</v>
      </c>
      <c r="AV30" s="56">
        <f>'2024'!AP4</f>
        <v>0</v>
      </c>
      <c r="AW30" s="56">
        <f>'2024'!AQ4</f>
        <v>0</v>
      </c>
      <c r="AX30" s="56">
        <f>'2024'!AR4</f>
        <v>0</v>
      </c>
      <c r="AY30" s="56">
        <f>'2024'!AS4</f>
        <v>1</v>
      </c>
      <c r="AZ30" s="57">
        <f>'2024'!AT4</f>
        <v>0</v>
      </c>
      <c r="BA30" s="57">
        <f>'2024'!AU4</f>
        <v>0</v>
      </c>
      <c r="BB30" s="57">
        <f>'2024'!AV4</f>
        <v>0</v>
      </c>
      <c r="BC30" s="57">
        <f>'2024'!AW4</f>
        <v>0</v>
      </c>
      <c r="BD30" s="57">
        <f>'2024'!AX4</f>
        <v>0</v>
      </c>
      <c r="BE30" s="57">
        <f>'2024'!AY4</f>
        <v>0</v>
      </c>
      <c r="BF30" s="58">
        <f>'2024'!AZ4</f>
        <v>0</v>
      </c>
      <c r="BG30" s="55">
        <f>'2024'!BA4</f>
        <v>0</v>
      </c>
      <c r="BH30" s="56">
        <f>'2024'!BB4</f>
        <v>1</v>
      </c>
      <c r="BI30" s="56">
        <f>'2024'!BC4</f>
        <v>0</v>
      </c>
      <c r="BJ30" s="56">
        <f>'2024'!BD4</f>
        <v>0</v>
      </c>
      <c r="BK30" s="56">
        <f>'2024'!BE4</f>
        <v>0</v>
      </c>
      <c r="BL30" s="56">
        <f>'2024'!BF4</f>
        <v>1</v>
      </c>
      <c r="BM30" s="57">
        <f>'2024'!BG4</f>
        <v>0</v>
      </c>
      <c r="BN30" s="57">
        <f>'2024'!BH4</f>
        <v>0</v>
      </c>
      <c r="BO30" s="57">
        <f>'2024'!BI4</f>
        <v>0</v>
      </c>
      <c r="BP30" s="57">
        <f>'2024'!BJ4</f>
        <v>0</v>
      </c>
      <c r="BQ30" s="57">
        <f>'2024'!BK4</f>
        <v>0</v>
      </c>
      <c r="BR30" s="57">
        <f>'2024'!BL4</f>
        <v>0</v>
      </c>
      <c r="BS30" s="58">
        <f>'2024'!BM4</f>
        <v>0</v>
      </c>
      <c r="BT30" s="55">
        <f>'2024'!BN4</f>
        <v>15</v>
      </c>
      <c r="BU30" s="56">
        <f>'2024'!BO4</f>
        <v>2390.3999999999996</v>
      </c>
      <c r="BV30" s="56">
        <f>'2024'!BP4</f>
        <v>4</v>
      </c>
      <c r="BW30" s="56">
        <f>'2024'!BQ4</f>
        <v>2</v>
      </c>
      <c r="BX30" s="56">
        <f>'2024'!BR4</f>
        <v>0</v>
      </c>
      <c r="BY30" s="56">
        <f>'2024'!BS4</f>
        <v>13.200000000000001</v>
      </c>
      <c r="BZ30" s="57">
        <f>'2024'!BT4</f>
        <v>0</v>
      </c>
      <c r="CA30" s="57">
        <f>'2024'!BU4</f>
        <v>0</v>
      </c>
      <c r="CB30" s="57">
        <f>'2024'!BV4</f>
        <v>0.32</v>
      </c>
      <c r="CC30" s="57">
        <f>'2024'!BW4</f>
        <v>7.5</v>
      </c>
      <c r="CD30" s="57">
        <f>'2024'!BX4</f>
        <v>0.5</v>
      </c>
      <c r="CE30" s="57">
        <f>'2024'!BY4</f>
        <v>0</v>
      </c>
      <c r="CF30" s="58">
        <f>'2024'!BZ4</f>
        <v>50</v>
      </c>
      <c r="CG30" s="55">
        <f>'2024'!CA4</f>
        <v>447</v>
      </c>
      <c r="CH30" s="56">
        <f>'2024'!CB4</f>
        <v>2947</v>
      </c>
      <c r="CI30" s="56">
        <f>'2024'!CC4</f>
        <v>46</v>
      </c>
      <c r="CJ30" s="56">
        <f>'2024'!CD4</f>
        <v>31</v>
      </c>
      <c r="CK30" s="56">
        <f>'2024'!CE4</f>
        <v>4</v>
      </c>
      <c r="CL30" s="56">
        <f>'2024'!CF4</f>
        <v>21</v>
      </c>
      <c r="CM30" s="57">
        <f>'2024'!CG4</f>
        <v>0</v>
      </c>
      <c r="CN30" s="57">
        <f>'2024'!CH4</f>
        <v>0</v>
      </c>
      <c r="CO30" s="57">
        <f>'2024'!CI4</f>
        <v>1.39</v>
      </c>
      <c r="CP30" s="57">
        <f>'2024'!CJ4</f>
        <v>4.2</v>
      </c>
      <c r="CQ30" s="57">
        <f>'2024'!CK4</f>
        <v>10.5</v>
      </c>
      <c r="CR30" s="57">
        <f>'2024'!CL4</f>
        <v>66.7</v>
      </c>
      <c r="CS30" s="58">
        <f>'2024'!CM4</f>
        <v>11.4</v>
      </c>
      <c r="CT30" s="55">
        <f>'2024'!CN4</f>
        <v>669</v>
      </c>
      <c r="CU30" s="56">
        <f>'2024'!CO4</f>
        <v>2894.3999999999996</v>
      </c>
      <c r="CV30" s="56">
        <f>'2024'!CP4</f>
        <v>73</v>
      </c>
      <c r="CW30" s="56">
        <f>'2024'!CQ4</f>
        <v>48</v>
      </c>
      <c r="CX30" s="56">
        <f>'2024'!CR4</f>
        <v>6</v>
      </c>
      <c r="CY30" s="56">
        <f>'2024'!CS4</f>
        <v>27.599999999999998</v>
      </c>
      <c r="CZ30" s="57">
        <f>'2024'!CT4</f>
        <v>0</v>
      </c>
      <c r="DA30" s="57">
        <f>'2024'!CU4</f>
        <v>0</v>
      </c>
      <c r="DB30" s="57">
        <f>'2024'!CV4</f>
        <v>2</v>
      </c>
      <c r="DC30" s="57">
        <f>'2024'!CW4</f>
        <v>6.8</v>
      </c>
      <c r="DD30" s="57">
        <f>'2024'!CX4</f>
        <v>10.1</v>
      </c>
      <c r="DE30" s="57">
        <f>'2024'!CY4</f>
        <v>35.700000000000003</v>
      </c>
      <c r="DF30" s="58">
        <f>'2024'!CZ4</f>
        <v>4</v>
      </c>
    </row>
    <row r="31" spans="1:110" ht="15.75" customHeight="1" x14ac:dyDescent="0.2">
      <c r="A31" s="29">
        <f t="shared" si="0"/>
        <v>29</v>
      </c>
      <c r="B31" s="30">
        <f>'2026-WIP'!A4</f>
        <v>2</v>
      </c>
      <c r="C31" s="30">
        <v>2026</v>
      </c>
      <c r="D31" s="31" t="str">
        <f>'2026-WIP'!B4</f>
        <v>Max Klare</v>
      </c>
      <c r="E31" s="204" t="str" cm="1">
        <f t="array" ref="E31">_xlfn.IFS(F31&gt;=15,"Cornerstone",AND(F31&gt;=14,F31&lt;15),"Elite",AND(F31&gt;=11,F31&lt;14),"Elite Upside",AND(F31&gt;=9,F31&lt;11),"Upside",AND(F31&gt;=8,F31&lt;9),"Upside Lite",AND(F31&gt;=6,F31&lt;8),"Outlier",AND(F31&gt;=5,F31&lt;6),"Outlier Lite",F31&lt;5,"Purgatory")</f>
        <v>Upside</v>
      </c>
      <c r="F31" s="32">
        <f>'2026-WIP'!C4</f>
        <v>10.485714285714286</v>
      </c>
      <c r="G31" s="32">
        <f t="shared" si="1"/>
        <v>86.4</v>
      </c>
      <c r="H31" s="33">
        <f t="shared" si="2"/>
        <v>0.85175776408215498</v>
      </c>
      <c r="I31" s="34" t="str">
        <f>'2026-WIP'!D4</f>
        <v>Ohio State</v>
      </c>
      <c r="J31" s="35">
        <f>'2026-WIP'!E4</f>
        <v>2</v>
      </c>
      <c r="K31" s="36">
        <f>'2026-WIP'!F4</f>
        <v>37810</v>
      </c>
      <c r="L31" s="37">
        <f>'2026-WIP'!G4</f>
        <v>22.238356164383561</v>
      </c>
      <c r="M31" s="37" t="str">
        <f>'2026-WIP'!H4</f>
        <v>RS JR</v>
      </c>
      <c r="N31" s="37">
        <f>'2026-WIP'!I4</f>
        <v>22.81917808219178</v>
      </c>
      <c r="O31" s="38">
        <f>'2026-WIP'!J4</f>
        <v>76</v>
      </c>
      <c r="P31" s="38">
        <f>'2026-WIP'!K4</f>
        <v>236</v>
      </c>
      <c r="Q31" s="193">
        <f t="shared" si="4"/>
        <v>28.726503713395243</v>
      </c>
      <c r="R31" s="35">
        <f>'2026-WIP'!L4</f>
        <v>4.7</v>
      </c>
      <c r="S31" s="39">
        <f>'2026-WIP'!M4</f>
        <v>2</v>
      </c>
      <c r="T31" s="40">
        <f>'2026-WIP'!N4</f>
        <v>0</v>
      </c>
      <c r="U31" s="41">
        <f>'2026-WIP'!O4</f>
        <v>0</v>
      </c>
      <c r="V31" s="41">
        <f>'2026-WIP'!P4</f>
        <v>0.18560606060606061</v>
      </c>
      <c r="W31" s="41">
        <f>'2026-WIP'!Q4</f>
        <v>0.30992297236067057</v>
      </c>
      <c r="X31" s="41">
        <f>'2026-WIP'!R4</f>
        <v>5.647058823529412E-2</v>
      </c>
      <c r="Y31" s="42">
        <f>'2026-WIP'!S4</f>
        <v>0.18319678029798234</v>
      </c>
      <c r="Z31" s="43">
        <f>'2026-WIP'!T4</f>
        <v>0.18319678029798234</v>
      </c>
      <c r="AA31" s="44">
        <f>'2026-WIP'!U4</f>
        <v>20.153424657534245</v>
      </c>
      <c r="AB31" s="45">
        <f>'2026-WIP'!V4</f>
        <v>2.2200000000000002</v>
      </c>
      <c r="AC31" s="45">
        <f>'2026-WIP'!W4</f>
        <v>13.411764705882353</v>
      </c>
      <c r="AD31" s="45">
        <f>'2026-WIP'!X4</f>
        <v>6.2</v>
      </c>
      <c r="AE31" s="45">
        <f>'2026-WIP'!Y4</f>
        <v>0</v>
      </c>
      <c r="AF31" s="45">
        <f>'2026-WIP'!Z4</f>
        <v>0</v>
      </c>
      <c r="AG31" s="45">
        <f>'2026-WIP'!AA4</f>
        <v>0</v>
      </c>
      <c r="AH31" s="45">
        <f>'2026-WIP'!AB4</f>
        <v>0.2</v>
      </c>
      <c r="AI31" s="46">
        <f>'2026-WIP'!AC4</f>
        <v>96.72763444987487</v>
      </c>
      <c r="AJ31" s="45">
        <f>'2026-WIP'!AD4</f>
        <v>101.70444792198862</v>
      </c>
      <c r="AK31" s="47">
        <f>'2026-WIP'!AE4</f>
        <v>6</v>
      </c>
      <c r="AL31" s="48">
        <f>'2026-WIP'!AF4</f>
        <v>7</v>
      </c>
      <c r="AM31" s="49">
        <f>'2026-WIP'!AG4</f>
        <v>7</v>
      </c>
      <c r="AN31" s="49">
        <f>'2026-WIP'!AH4</f>
        <v>6</v>
      </c>
      <c r="AO31" s="49">
        <f>'2026-WIP'!AI4</f>
        <v>3</v>
      </c>
      <c r="AP31" s="49">
        <f>'2026-WIP'!AJ4</f>
        <v>5</v>
      </c>
      <c r="AQ31" s="49">
        <f>'2026-WIP'!AK4</f>
        <v>2</v>
      </c>
      <c r="AR31" s="49">
        <f>'2026-WIP'!AL4</f>
        <v>7</v>
      </c>
      <c r="AS31" s="50">
        <f>'2026-WIP'!AM4</f>
        <v>1</v>
      </c>
      <c r="AT31" s="55">
        <f>'2026-WIP'!AN4</f>
        <v>0</v>
      </c>
      <c r="AU31" s="56">
        <f>'2026-WIP'!AO4</f>
        <v>1</v>
      </c>
      <c r="AV31" s="56">
        <f>'2026-WIP'!AP4</f>
        <v>0</v>
      </c>
      <c r="AW31" s="56">
        <f>'2026-WIP'!AQ4</f>
        <v>0</v>
      </c>
      <c r="AX31" s="56">
        <f>'2026-WIP'!AR4</f>
        <v>0</v>
      </c>
      <c r="AY31" s="56">
        <f>'2026-WIP'!AS4</f>
        <v>0</v>
      </c>
      <c r="AZ31" s="57">
        <f>'2026-WIP'!AT4</f>
        <v>0</v>
      </c>
      <c r="BA31" s="57">
        <f>'2026-WIP'!AU4</f>
        <v>0</v>
      </c>
      <c r="BB31" s="57">
        <f>'2026-WIP'!AV4</f>
        <v>0</v>
      </c>
      <c r="BC31" s="57">
        <f>'2026-WIP'!AW4</f>
        <v>0</v>
      </c>
      <c r="BD31" s="57">
        <f>'2026-WIP'!AX4</f>
        <v>0</v>
      </c>
      <c r="BE31" s="57">
        <f>'2026-WIP'!AY4</f>
        <v>0</v>
      </c>
      <c r="BF31" s="58">
        <f>'2026-WIP'!AZ4</f>
        <v>0</v>
      </c>
      <c r="BG31" s="55">
        <f>'2026-WIP'!BA4</f>
        <v>0</v>
      </c>
      <c r="BH31" s="56">
        <f>'2026-WIP'!BB4</f>
        <v>1</v>
      </c>
      <c r="BI31" s="56">
        <f>'2026-WIP'!BC4</f>
        <v>0</v>
      </c>
      <c r="BJ31" s="56">
        <f>'2026-WIP'!BD4</f>
        <v>0</v>
      </c>
      <c r="BK31" s="56">
        <f>'2026-WIP'!BE4</f>
        <v>0</v>
      </c>
      <c r="BL31" s="56">
        <f>'2026-WIP'!BF4</f>
        <v>0</v>
      </c>
      <c r="BM31" s="57">
        <f>'2026-WIP'!BG4</f>
        <v>0</v>
      </c>
      <c r="BN31" s="57">
        <f>'2026-WIP'!BH4</f>
        <v>0</v>
      </c>
      <c r="BO31" s="57">
        <f>'2026-WIP'!BI4</f>
        <v>0</v>
      </c>
      <c r="BP31" s="57">
        <f>'2026-WIP'!BJ4</f>
        <v>0</v>
      </c>
      <c r="BQ31" s="57">
        <f>'2026-WIP'!BK4</f>
        <v>0</v>
      </c>
      <c r="BR31" s="57">
        <f>'2026-WIP'!BL4</f>
        <v>0</v>
      </c>
      <c r="BS31" s="58">
        <f>'2026-WIP'!BM4</f>
        <v>0</v>
      </c>
      <c r="BT31" s="55">
        <f>'2026-WIP'!BN4</f>
        <v>196</v>
      </c>
      <c r="BU31" s="56">
        <f>'2026-WIP'!BO4</f>
        <v>1056</v>
      </c>
      <c r="BV31" s="56">
        <f>'2026-WIP'!BP4</f>
        <v>25</v>
      </c>
      <c r="BW31" s="56">
        <f>'2026-WIP'!BQ4</f>
        <v>22</v>
      </c>
      <c r="BX31" s="56">
        <f>'2026-WIP'!BR4</f>
        <v>0</v>
      </c>
      <c r="BY31" s="56">
        <f>'2026-WIP'!BS4</f>
        <v>6.5</v>
      </c>
      <c r="BZ31" s="57">
        <f>'2026-WIP'!BT4</f>
        <v>0</v>
      </c>
      <c r="CA31" s="57">
        <f>'2026-WIP'!BU4</f>
        <v>0</v>
      </c>
      <c r="CB31" s="57">
        <f>'2026-WIP'!BV4</f>
        <v>1.31</v>
      </c>
      <c r="CC31" s="57">
        <f>'2026-WIP'!BW4</f>
        <v>3.9</v>
      </c>
      <c r="CD31" s="57">
        <f>'2026-WIP'!BX4</f>
        <v>6.2</v>
      </c>
      <c r="CE31" s="57">
        <f>'2026-WIP'!BY4</f>
        <v>100</v>
      </c>
      <c r="CF31" s="58">
        <f>'2026-WIP'!BZ4</f>
        <v>0</v>
      </c>
      <c r="CG31" s="55">
        <f>'2026-WIP'!CA4</f>
        <v>684</v>
      </c>
      <c r="CH31" s="56">
        <f>'2026-WIP'!CB4</f>
        <v>2207</v>
      </c>
      <c r="CI31" s="56">
        <f>'2026-WIP'!CC4</f>
        <v>74</v>
      </c>
      <c r="CJ31" s="56">
        <f>'2026-WIP'!CD4</f>
        <v>51</v>
      </c>
      <c r="CK31" s="56">
        <f>'2026-WIP'!CE4</f>
        <v>4</v>
      </c>
      <c r="CL31" s="56">
        <f>'2026-WIP'!CF4</f>
        <v>13</v>
      </c>
      <c r="CM31" s="57">
        <f>'2026-WIP'!CG4</f>
        <v>0</v>
      </c>
      <c r="CN31" s="57">
        <f>'2026-WIP'!CH4</f>
        <v>0</v>
      </c>
      <c r="CO31" s="57">
        <f>'2026-WIP'!CI4</f>
        <v>2.2200000000000002</v>
      </c>
      <c r="CP31" s="57">
        <f>'2026-WIP'!CJ4</f>
        <v>6.2</v>
      </c>
      <c r="CQ31" s="57">
        <f>'2026-WIP'!CK4</f>
        <v>8.8000000000000007</v>
      </c>
      <c r="CR31" s="57">
        <f>'2026-WIP'!CL4</f>
        <v>45.5</v>
      </c>
      <c r="CS31" s="58">
        <f>'2026-WIP'!CM4</f>
        <v>8.9</v>
      </c>
      <c r="CT31" s="55">
        <f>'2026-WIP'!CN4</f>
        <v>48</v>
      </c>
      <c r="CU31" s="56">
        <f>'2026-WIP'!CO4</f>
        <v>850</v>
      </c>
      <c r="CV31" s="56">
        <f>'2026-WIP'!CP4</f>
        <v>6</v>
      </c>
      <c r="CW31" s="56">
        <f>'2026-WIP'!CQ4</f>
        <v>4</v>
      </c>
      <c r="CX31" s="56">
        <f>'2026-WIP'!CR4</f>
        <v>0</v>
      </c>
      <c r="CY31" s="56">
        <f>'2026-WIP'!CS4</f>
        <v>0</v>
      </c>
      <c r="CZ31" s="57">
        <f>'2026-WIP'!CT4</f>
        <v>0</v>
      </c>
      <c r="DA31" s="57">
        <f>'2026-WIP'!CU4</f>
        <v>0</v>
      </c>
      <c r="DB31" s="57">
        <f>'2026-WIP'!CV4</f>
        <v>1.04</v>
      </c>
      <c r="DC31" s="57">
        <f>'2026-WIP'!CW4</f>
        <v>2</v>
      </c>
      <c r="DD31" s="57">
        <f>'2026-WIP'!CX4</f>
        <v>0</v>
      </c>
      <c r="DE31" s="57">
        <f>'2026-WIP'!CY4</f>
        <v>0</v>
      </c>
      <c r="DF31" s="58">
        <f>'2026-WIP'!CZ4</f>
        <v>20</v>
      </c>
    </row>
    <row r="32" spans="1:110" ht="15.75" customHeight="1" x14ac:dyDescent="0.2">
      <c r="A32" s="29">
        <f t="shared" si="0"/>
        <v>30</v>
      </c>
      <c r="B32" s="30">
        <f>'2017'!A8</f>
        <v>6</v>
      </c>
      <c r="C32" s="30">
        <v>2017</v>
      </c>
      <c r="D32" s="31" t="str">
        <f>'2017'!B8</f>
        <v>Jonnu Smith</v>
      </c>
      <c r="E32" s="204" t="str" cm="1">
        <f t="array" ref="E32">_xlfn.IFS(F32&gt;=15,"Cornerstone",AND(F32&gt;=14,F32&lt;15),"Elite",AND(F32&gt;=11,F32&lt;14),"Elite Upside",AND(F32&gt;=9,F32&lt;11),"Upside",AND(F32&gt;=8,F32&lt;9),"Upside Lite",AND(F32&gt;=6,F32&lt;8),"Outlier",AND(F32&gt;=5,F32&lt;6),"Outlier Lite",F32&lt;5,"Purgatory")</f>
        <v>Upside</v>
      </c>
      <c r="F32" s="32">
        <f>'2017'!C8</f>
        <v>10.37857142857143</v>
      </c>
      <c r="G32" s="32">
        <f t="shared" si="1"/>
        <v>85.9</v>
      </c>
      <c r="H32" s="33">
        <f t="shared" si="2"/>
        <v>0.80745063443908049</v>
      </c>
      <c r="I32" s="34" t="str">
        <f>'2017'!D8</f>
        <v>FIU</v>
      </c>
      <c r="J32" s="35">
        <f>'2017'!E8</f>
        <v>10</v>
      </c>
      <c r="K32" s="36">
        <f>'2017'!F8</f>
        <v>34933</v>
      </c>
      <c r="L32" s="37">
        <f>'2017'!G8</f>
        <v>30.12054794520548</v>
      </c>
      <c r="M32" s="37" t="str">
        <f>'2017'!H8</f>
        <v>SR</v>
      </c>
      <c r="N32" s="37">
        <f>'2017'!I8</f>
        <v>21.695890410958903</v>
      </c>
      <c r="O32" s="38">
        <f>'2017'!J8</f>
        <v>75</v>
      </c>
      <c r="P32" s="38">
        <f>'2017'!K8</f>
        <v>248</v>
      </c>
      <c r="Q32" s="193">
        <f t="shared" si="4"/>
        <v>30.997531292840364</v>
      </c>
      <c r="R32" s="37">
        <f>'2017'!L8</f>
        <v>4.62</v>
      </c>
      <c r="S32" s="39">
        <f>'2017'!M8</f>
        <v>3</v>
      </c>
      <c r="T32" s="40">
        <f>'2017'!N8</f>
        <v>0</v>
      </c>
      <c r="U32" s="41">
        <f>'2017'!O8</f>
        <v>0.2264239028944911</v>
      </c>
      <c r="V32" s="41">
        <f>'2017'!P8</f>
        <v>0.34077380952380953</v>
      </c>
      <c r="W32" s="41">
        <f>'2017'!Q8</f>
        <v>0.20552985702270815</v>
      </c>
      <c r="X32" s="41">
        <f>'2017'!R8</f>
        <v>0.20291133656815175</v>
      </c>
      <c r="Y32" s="42">
        <f>'2017'!S8</f>
        <v>0.27184257304598064</v>
      </c>
      <c r="Z32" s="43">
        <f>'2017'!T8</f>
        <v>0.19028980113218644</v>
      </c>
      <c r="AA32" s="44">
        <f>'2017'!U8</f>
        <v>18.038356164383561</v>
      </c>
      <c r="AB32" s="45">
        <f>'2017'!V8</f>
        <v>1.92</v>
      </c>
      <c r="AC32" s="45">
        <f>CT32/CW32</f>
        <v>12.047619047619047</v>
      </c>
      <c r="AD32" s="45">
        <f>'2017'!X8</f>
        <v>8.1</v>
      </c>
      <c r="AE32" s="45">
        <f>'2017'!Y8</f>
        <v>7.4</v>
      </c>
      <c r="AF32" s="45">
        <f>'2017'!Z8</f>
        <v>0</v>
      </c>
      <c r="AG32" s="45">
        <f>'2017'!AA8</f>
        <v>0</v>
      </c>
      <c r="AH32" s="45">
        <f>CR32</f>
        <v>0</v>
      </c>
      <c r="AI32" s="46">
        <f>'2017'!AB8</f>
        <v>0.17600000000000002</v>
      </c>
      <c r="AJ32" s="45">
        <f>'2017'!AC8</f>
        <v>108.87139163371842</v>
      </c>
      <c r="AK32" s="47">
        <f>'2017'!AD8</f>
        <v>112.22113600789891</v>
      </c>
      <c r="AL32" s="48">
        <f>'2017'!AE8</f>
        <v>6</v>
      </c>
      <c r="AM32" s="49">
        <f>'2017'!AF8</f>
        <v>10</v>
      </c>
      <c r="AN32" s="49">
        <f>'2017'!AG8</f>
        <v>5</v>
      </c>
      <c r="AO32" s="49">
        <f>'2017'!AH8</f>
        <v>4</v>
      </c>
      <c r="AP32" s="49">
        <f>'2017'!AI8</f>
        <v>7</v>
      </c>
      <c r="AQ32" s="49">
        <f>'2017'!AK8</f>
        <v>6</v>
      </c>
      <c r="AR32" s="49">
        <f>'2017'!AL8</f>
        <v>6</v>
      </c>
      <c r="AS32" s="50">
        <f>'2017'!AM8</f>
        <v>0</v>
      </c>
      <c r="AT32" s="55">
        <f>'2017'!AN8</f>
        <v>0</v>
      </c>
      <c r="AU32" s="56">
        <f>'2017'!AO8</f>
        <v>1</v>
      </c>
      <c r="AV32" s="56">
        <f>'2017'!AP8</f>
        <v>0</v>
      </c>
      <c r="AW32" s="56">
        <f>'2017'!AQ8</f>
        <v>0</v>
      </c>
      <c r="AX32" s="56">
        <f>'2017'!AR8</f>
        <v>0</v>
      </c>
      <c r="AY32" s="56">
        <f>'2017'!AS8</f>
        <v>0</v>
      </c>
      <c r="AZ32" s="57">
        <f>'2017'!AT8</f>
        <v>0</v>
      </c>
      <c r="BA32" s="57">
        <f>'2017'!AU8</f>
        <v>0</v>
      </c>
      <c r="BB32" s="57">
        <f>'2017'!AV8</f>
        <v>0</v>
      </c>
      <c r="BC32" s="57">
        <f>'2017'!AW8</f>
        <v>0</v>
      </c>
      <c r="BD32" s="57">
        <f>'2017'!AX8</f>
        <v>0</v>
      </c>
      <c r="BE32" s="57">
        <f>'2017'!AY8</f>
        <v>0</v>
      </c>
      <c r="BF32" s="58">
        <f>'2017'!AZ8</f>
        <v>0</v>
      </c>
      <c r="BG32" s="55">
        <f>'2017'!BA8</f>
        <v>388</v>
      </c>
      <c r="BH32" s="56">
        <f>'2017'!BB8</f>
        <v>1713.6000000000001</v>
      </c>
      <c r="BI32" s="56">
        <f>'2017'!BC8</f>
        <v>0</v>
      </c>
      <c r="BJ32" s="56">
        <f>'2017'!BD8</f>
        <v>39</v>
      </c>
      <c r="BK32" s="56">
        <f>'2017'!BE8</f>
        <v>2</v>
      </c>
      <c r="BL32" s="56">
        <f>'2017'!BF8</f>
        <v>8.3999999999999986</v>
      </c>
      <c r="BM32" s="56">
        <f>'2017'!BG8</f>
        <v>0</v>
      </c>
      <c r="BN32" s="57">
        <f>'2017'!BH8</f>
        <v>0</v>
      </c>
      <c r="BO32" s="57">
        <f>'2017'!BI8</f>
        <v>0</v>
      </c>
      <c r="BP32" s="57">
        <f>'2017'!BJ8</f>
        <v>0</v>
      </c>
      <c r="BQ32" s="57">
        <f>'2017'!BK8</f>
        <v>0</v>
      </c>
      <c r="BR32" s="57">
        <f>'2017'!BL8</f>
        <v>0</v>
      </c>
      <c r="BS32" s="58">
        <f>'2017'!BM8</f>
        <v>0</v>
      </c>
      <c r="BT32" s="55">
        <f>'2017'!BN8</f>
        <v>687</v>
      </c>
      <c r="BU32" s="56">
        <f>'2017'!BO8</f>
        <v>2016</v>
      </c>
      <c r="BV32" s="56">
        <f>'2017'!BP8</f>
        <v>82</v>
      </c>
      <c r="BW32" s="56">
        <f>'2017'!BQ8</f>
        <v>61</v>
      </c>
      <c r="BX32" s="56">
        <f>'2017'!BR8</f>
        <v>8</v>
      </c>
      <c r="BY32" s="56">
        <f>'2017'!BS8</f>
        <v>15.600000000000001</v>
      </c>
      <c r="BZ32" s="57">
        <f>'2017'!BT8</f>
        <v>0</v>
      </c>
      <c r="CA32" s="57">
        <f>'2017'!BU8</f>
        <v>0</v>
      </c>
      <c r="CB32" s="57">
        <f>'2017'!BV8</f>
        <v>1.92</v>
      </c>
      <c r="CC32" s="57">
        <f>'2017'!BW8</f>
        <v>8</v>
      </c>
      <c r="CD32" s="57">
        <f>'2017'!BX8</f>
        <v>5.2</v>
      </c>
      <c r="CE32" s="57">
        <f>'2017'!BY8</f>
        <v>0</v>
      </c>
      <c r="CF32" s="58">
        <f>'2017'!BZ8</f>
        <v>7.6</v>
      </c>
      <c r="CG32" s="55">
        <f>'2017'!CA8</f>
        <v>391</v>
      </c>
      <c r="CH32" s="56">
        <f>'2017'!CB8</f>
        <v>1902.4</v>
      </c>
      <c r="CI32" s="56">
        <f>'2017'!CC8</f>
        <v>54</v>
      </c>
      <c r="CJ32" s="56">
        <f>'2017'!CD8</f>
        <v>35</v>
      </c>
      <c r="CK32" s="56">
        <f>'2017'!CE8</f>
        <v>4</v>
      </c>
      <c r="CL32" s="56">
        <f>'2017'!CF8</f>
        <v>14.4</v>
      </c>
      <c r="CM32" s="57">
        <f>'2017'!CG8</f>
        <v>0</v>
      </c>
      <c r="CN32" s="57">
        <f>'2017'!CH8</f>
        <v>0</v>
      </c>
      <c r="CO32" s="57">
        <f>'2017'!CI8</f>
        <v>1.33</v>
      </c>
      <c r="CP32" s="57">
        <f>'2017'!CJ8</f>
        <v>8.1</v>
      </c>
      <c r="CQ32" s="57">
        <f>'2017'!CK8</f>
        <v>5</v>
      </c>
      <c r="CR32" s="57">
        <f>'2017'!CL8</f>
        <v>0</v>
      </c>
      <c r="CS32" s="58">
        <f>'2017'!CM8</f>
        <v>14.6</v>
      </c>
      <c r="CT32" s="55">
        <f>'2017'!CN8</f>
        <v>506</v>
      </c>
      <c r="CU32" s="56">
        <f>'2017'!CO8</f>
        <v>2493.6999999999998</v>
      </c>
      <c r="CV32" s="56">
        <f>'2017'!CP8</f>
        <v>70</v>
      </c>
      <c r="CW32" s="56">
        <f>'2017'!CQ8</f>
        <v>42</v>
      </c>
      <c r="CX32" s="56">
        <f>'2017'!CR8</f>
        <v>4</v>
      </c>
      <c r="CY32" s="56">
        <f>'2017'!CS8</f>
        <v>17.600000000000001</v>
      </c>
      <c r="CZ32" s="57">
        <f>'2017'!CT8</f>
        <v>0</v>
      </c>
      <c r="DA32" s="57">
        <f>'2017'!CU8</f>
        <v>0</v>
      </c>
      <c r="DB32" s="57">
        <f>'2017'!CV8</f>
        <v>1.42</v>
      </c>
      <c r="DC32" s="57">
        <f>'2017'!CW8</f>
        <v>7</v>
      </c>
      <c r="DD32" s="57">
        <f>'2017'!CX8</f>
        <v>7.4</v>
      </c>
      <c r="DE32" s="57">
        <f>'2017'!CY8</f>
        <v>0</v>
      </c>
      <c r="DF32" s="58">
        <f>'2017'!CZ8</f>
        <v>17.600000000000001</v>
      </c>
    </row>
    <row r="33" spans="1:110" ht="15.75" customHeight="1" x14ac:dyDescent="0.2">
      <c r="A33" s="29">
        <f t="shared" si="0"/>
        <v>31</v>
      </c>
      <c r="B33" s="30">
        <f>'2026-WIP'!A5</f>
        <v>3</v>
      </c>
      <c r="C33" s="30">
        <v>2026</v>
      </c>
      <c r="D33" s="31" t="str">
        <f>'2026-WIP'!B5</f>
        <v>Kenyon Sadiq</v>
      </c>
      <c r="E33" s="204" t="str" cm="1">
        <f t="array" ref="E33">_xlfn.IFS(F33&gt;=15,"Cornerstone",AND(F33&gt;=14,F33&lt;15),"Elite",AND(F33&gt;=11,F33&lt;14),"Elite Upside",AND(F33&gt;=9,F33&lt;11),"Upside",AND(F33&gt;=8,F33&lt;9),"Upside Lite",AND(F33&gt;=6,F33&lt;8),"Outlier",AND(F33&gt;=5,F33&lt;6),"Outlier Lite",F33&lt;5,"Purgatory")</f>
        <v>Upside</v>
      </c>
      <c r="F33" s="32">
        <f>'2026-WIP'!C5</f>
        <v>10.328571428571427</v>
      </c>
      <c r="G33" s="32">
        <f t="shared" si="1"/>
        <v>85.5</v>
      </c>
      <c r="H33" s="33">
        <f t="shared" si="2"/>
        <v>0.78677397393897786</v>
      </c>
      <c r="I33" s="34" t="str">
        <f>'2026-WIP'!D5</f>
        <v>Oregon</v>
      </c>
      <c r="J33" s="35">
        <f>'2026-WIP'!E5</f>
        <v>2</v>
      </c>
      <c r="K33" s="36">
        <f>'2026-WIP'!F5</f>
        <v>38139</v>
      </c>
      <c r="L33" s="37">
        <f>'2026-WIP'!G5</f>
        <v>21.336986301369862</v>
      </c>
      <c r="M33" s="37" t="str">
        <f>'2026-WIP'!H5</f>
        <v>JR</v>
      </c>
      <c r="N33" s="37">
        <f>'2026-WIP'!I5</f>
        <v>21.917808219178081</v>
      </c>
      <c r="O33" s="38">
        <f>'2026-WIP'!J5</f>
        <v>75</v>
      </c>
      <c r="P33" s="38">
        <f>'2026-WIP'!K5</f>
        <v>255</v>
      </c>
      <c r="Q33" s="193">
        <f t="shared" si="4"/>
        <v>31.872461611589891</v>
      </c>
      <c r="R33" s="35">
        <f>'2026-WIP'!L5</f>
        <v>4.55</v>
      </c>
      <c r="S33" s="39">
        <f>'2026-WIP'!M5</f>
        <v>1</v>
      </c>
      <c r="T33" s="40">
        <f>'2026-WIP'!N5</f>
        <v>0</v>
      </c>
      <c r="U33" s="41">
        <f>'2026-WIP'!O5</f>
        <v>0</v>
      </c>
      <c r="V33" s="41">
        <f>'2026-WIP'!P5</f>
        <v>4.9413218035824586E-3</v>
      </c>
      <c r="W33" s="41">
        <f>'2026-WIP'!Q5</f>
        <v>7.8456427293636596E-2</v>
      </c>
      <c r="X33" s="41">
        <f>'2026-WIP'!R5</f>
        <v>0.1235370611183355</v>
      </c>
      <c r="Y33" s="42">
        <f>'2026-WIP'!S5</f>
        <v>0.1235370611183355</v>
      </c>
      <c r="Z33" s="43">
        <f>'2026-WIP'!T5</f>
        <v>0.1235370611183355</v>
      </c>
      <c r="AA33" s="44" t="str">
        <f>'2026-WIP'!U5</f>
        <v>N/A</v>
      </c>
      <c r="AB33" s="45">
        <f>'2026-WIP'!V5</f>
        <v>2.1</v>
      </c>
      <c r="AC33" s="45">
        <f>'2026-WIP'!W5</f>
        <v>12.28</v>
      </c>
      <c r="AD33" s="45">
        <f>'2026-WIP'!X5</f>
        <v>11.8</v>
      </c>
      <c r="AE33" s="45">
        <f>'2026-WIP'!Y5</f>
        <v>0</v>
      </c>
      <c r="AF33" s="45">
        <f>'2026-WIP'!Z5</f>
        <v>0</v>
      </c>
      <c r="AG33" s="45">
        <f>'2026-WIP'!AA5</f>
        <v>0</v>
      </c>
      <c r="AH33" s="45">
        <f>'2026-WIP'!AB5</f>
        <v>0.16699999999999998</v>
      </c>
      <c r="AI33" s="46">
        <f>'2026-WIP'!AC5</f>
        <v>118.99387008036362</v>
      </c>
      <c r="AJ33" s="45">
        <f>'2026-WIP'!AD5</f>
        <v>122.65506188550458</v>
      </c>
      <c r="AK33" s="47">
        <f>'2026-WIP'!AE5</f>
        <v>2</v>
      </c>
      <c r="AL33" s="48">
        <f>'2026-WIP'!AF5</f>
        <v>0</v>
      </c>
      <c r="AM33" s="49">
        <f>'2026-WIP'!AG5</f>
        <v>6</v>
      </c>
      <c r="AN33" s="49">
        <f>'2026-WIP'!AH5</f>
        <v>4</v>
      </c>
      <c r="AO33" s="49">
        <f>'2026-WIP'!AI5</f>
        <v>10</v>
      </c>
      <c r="AP33" s="49">
        <f>'2026-WIP'!AJ5</f>
        <v>7</v>
      </c>
      <c r="AQ33" s="49">
        <f>'2026-WIP'!AK5</f>
        <v>8</v>
      </c>
      <c r="AR33" s="49">
        <f>'2026-WIP'!AL5</f>
        <v>10</v>
      </c>
      <c r="AS33" s="50">
        <f>'2026-WIP'!AM5</f>
        <v>0</v>
      </c>
      <c r="AT33" s="55">
        <f>'2026-WIP'!AN5</f>
        <v>0</v>
      </c>
      <c r="AU33" s="56">
        <f>'2026-WIP'!AO5</f>
        <v>1</v>
      </c>
      <c r="AV33" s="56">
        <f>'2026-WIP'!AP5</f>
        <v>0</v>
      </c>
      <c r="AW33" s="56">
        <f>'2026-WIP'!AQ5</f>
        <v>0</v>
      </c>
      <c r="AX33" s="56">
        <f>'2026-WIP'!AR5</f>
        <v>0</v>
      </c>
      <c r="AY33" s="56">
        <f>'2026-WIP'!AS5</f>
        <v>0</v>
      </c>
      <c r="AZ33" s="57">
        <f>'2026-WIP'!AT5</f>
        <v>0</v>
      </c>
      <c r="BA33" s="57">
        <f>'2026-WIP'!AU5</f>
        <v>0</v>
      </c>
      <c r="BB33" s="57">
        <f>'2026-WIP'!AV5</f>
        <v>0</v>
      </c>
      <c r="BC33" s="57">
        <f>'2026-WIP'!AW5</f>
        <v>0</v>
      </c>
      <c r="BD33" s="57">
        <f>'2026-WIP'!AX5</f>
        <v>0</v>
      </c>
      <c r="BE33" s="57">
        <f>'2026-WIP'!AY5</f>
        <v>0</v>
      </c>
      <c r="BF33" s="58">
        <f>'2026-WIP'!AZ5</f>
        <v>0</v>
      </c>
      <c r="BG33" s="55">
        <f>'2026-WIP'!BA5</f>
        <v>0</v>
      </c>
      <c r="BH33" s="56">
        <f>'2026-WIP'!BB5</f>
        <v>1</v>
      </c>
      <c r="BI33" s="56">
        <f>'2026-WIP'!BC5</f>
        <v>0</v>
      </c>
      <c r="BJ33" s="56">
        <f>'2026-WIP'!BD5</f>
        <v>0</v>
      </c>
      <c r="BK33" s="56">
        <f>'2026-WIP'!BE5</f>
        <v>0</v>
      </c>
      <c r="BL33" s="56">
        <f>'2026-WIP'!BF5</f>
        <v>0</v>
      </c>
      <c r="BM33" s="57">
        <f>'2026-WIP'!BG5</f>
        <v>0</v>
      </c>
      <c r="BN33" s="57">
        <f>'2026-WIP'!BH5</f>
        <v>0</v>
      </c>
      <c r="BO33" s="57">
        <f>'2026-WIP'!BI5</f>
        <v>0</v>
      </c>
      <c r="BP33" s="57">
        <f>'2026-WIP'!BJ5</f>
        <v>0</v>
      </c>
      <c r="BQ33" s="57">
        <f>'2026-WIP'!BK5</f>
        <v>0</v>
      </c>
      <c r="BR33" s="57">
        <f>'2026-WIP'!BL5</f>
        <v>0</v>
      </c>
      <c r="BS33" s="58">
        <f>'2026-WIP'!BM5</f>
        <v>0</v>
      </c>
      <c r="BT33" s="55">
        <f>'2026-WIP'!BN5</f>
        <v>24</v>
      </c>
      <c r="BU33" s="56">
        <f>'2026-WIP'!BO5</f>
        <v>4857</v>
      </c>
      <c r="BV33" s="56">
        <f>'2026-WIP'!BP5</f>
        <v>7</v>
      </c>
      <c r="BW33" s="56">
        <f>'2026-WIP'!BQ5</f>
        <v>5</v>
      </c>
      <c r="BX33" s="56">
        <f>'2026-WIP'!BR5</f>
        <v>1</v>
      </c>
      <c r="BY33" s="56">
        <f>'2026-WIP'!BS5</f>
        <v>49</v>
      </c>
      <c r="BZ33" s="57">
        <f>'2026-WIP'!BT5</f>
        <v>0</v>
      </c>
      <c r="CA33" s="57">
        <f>'2026-WIP'!BU5</f>
        <v>0</v>
      </c>
      <c r="CB33" s="57">
        <f>'2026-WIP'!BV5</f>
        <v>0.89</v>
      </c>
      <c r="CC33" s="57">
        <f>'2026-WIP'!BW5</f>
        <v>7</v>
      </c>
      <c r="CD33" s="57">
        <f>'2026-WIP'!BX5</f>
        <v>1.3</v>
      </c>
      <c r="CE33" s="57">
        <f>'2026-WIP'!BY5</f>
        <v>0</v>
      </c>
      <c r="CF33" s="58">
        <f>'2026-WIP'!BZ5</f>
        <v>16.7</v>
      </c>
      <c r="CG33" s="55">
        <f>'2026-WIP'!CA5</f>
        <v>307</v>
      </c>
      <c r="CH33" s="56">
        <f>'2026-WIP'!CB5</f>
        <v>3913</v>
      </c>
      <c r="CI33" s="56">
        <f>'2026-WIP'!CC5</f>
        <v>27</v>
      </c>
      <c r="CJ33" s="56">
        <f>'2026-WIP'!CD5</f>
        <v>25</v>
      </c>
      <c r="CK33" s="56">
        <f>'2026-WIP'!CE5</f>
        <v>2</v>
      </c>
      <c r="CL33" s="56">
        <f>'2026-WIP'!CF5</f>
        <v>30</v>
      </c>
      <c r="CM33" s="57">
        <f>'2026-WIP'!CG5</f>
        <v>0</v>
      </c>
      <c r="CN33" s="57">
        <f>'2026-WIP'!CH5</f>
        <v>0</v>
      </c>
      <c r="CO33" s="57">
        <f>'2026-WIP'!CI5</f>
        <v>2.1</v>
      </c>
      <c r="CP33" s="57">
        <f>'2026-WIP'!CJ5</f>
        <v>10.1</v>
      </c>
      <c r="CQ33" s="57">
        <f>'2026-WIP'!CK5</f>
        <v>2.4</v>
      </c>
      <c r="CR33" s="57">
        <f>'2026-WIP'!CL5</f>
        <v>50</v>
      </c>
      <c r="CS33" s="58">
        <f>'2026-WIP'!CM5</f>
        <v>3.8</v>
      </c>
      <c r="CT33" s="55">
        <f>'2026-WIP'!CN5</f>
        <v>95</v>
      </c>
      <c r="CU33" s="56">
        <f>'2026-WIP'!CO5</f>
        <v>769</v>
      </c>
      <c r="CV33" s="56">
        <f>'2026-WIP'!CP5</f>
        <v>7</v>
      </c>
      <c r="CW33" s="56">
        <f>'2026-WIP'!CQ5</f>
        <v>5</v>
      </c>
      <c r="CX33" s="56">
        <f>'2026-WIP'!CR5</f>
        <v>2</v>
      </c>
      <c r="CY33" s="56">
        <f>'2026-WIP'!CS5</f>
        <v>0</v>
      </c>
      <c r="CZ33" s="57">
        <f>'2026-WIP'!CT5</f>
        <v>0</v>
      </c>
      <c r="DA33" s="57">
        <f>'2026-WIP'!CU5</f>
        <v>0</v>
      </c>
      <c r="DB33" s="57">
        <f>'2026-WIP'!CV5</f>
        <v>1.83</v>
      </c>
      <c r="DC33" s="57">
        <f>'2026-WIP'!CW5</f>
        <v>11.8</v>
      </c>
      <c r="DD33" s="57">
        <f>'2026-WIP'!CX5</f>
        <v>0</v>
      </c>
      <c r="DE33" s="57">
        <f>'2026-WIP'!CY5</f>
        <v>0</v>
      </c>
      <c r="DF33" s="58">
        <f>'2026-WIP'!CZ5</f>
        <v>16.7</v>
      </c>
    </row>
    <row r="34" spans="1:110" ht="15.75" customHeight="1" x14ac:dyDescent="0.2">
      <c r="A34" s="29">
        <f t="shared" si="0"/>
        <v>32</v>
      </c>
      <c r="B34" s="30">
        <f>'2024'!A5</f>
        <v>3</v>
      </c>
      <c r="C34" s="30">
        <v>2024</v>
      </c>
      <c r="D34" s="31" t="str">
        <f>'2024'!B5</f>
        <v>Ja'Tavion Sanders</v>
      </c>
      <c r="E34" s="204" t="str" cm="1">
        <f t="array" ref="E34">_xlfn.IFS(F34&gt;=15,"Cornerstone",AND(F34&gt;=14,F34&lt;15),"Elite",AND(F34&gt;=11,F34&lt;14),"Elite Upside",AND(F34&gt;=9,F34&lt;11),"Upside",AND(F34&gt;=8,F34&lt;9),"Upside Lite",AND(F34&gt;=6,F34&lt;8),"Outlier",AND(F34&gt;=5,F34&lt;6),"Outlier Lite",F34&lt;5,"Purgatory")</f>
        <v>Upside</v>
      </c>
      <c r="F34" s="32">
        <f>'2024'!C5</f>
        <v>10.278571428571428</v>
      </c>
      <c r="G34" s="32">
        <f t="shared" si="1"/>
        <v>85</v>
      </c>
      <c r="H34" s="33">
        <f t="shared" si="2"/>
        <v>0.76609731343887655</v>
      </c>
      <c r="I34" s="34" t="str">
        <f>'2024'!D5</f>
        <v>Texas</v>
      </c>
      <c r="J34" s="35">
        <f>'2024'!E5</f>
        <v>3</v>
      </c>
      <c r="K34" s="36">
        <f>'2024'!F5</f>
        <v>37707</v>
      </c>
      <c r="L34" s="37">
        <f>'2024'!G5</f>
        <v>22.520547945205479</v>
      </c>
      <c r="M34" s="37" t="str">
        <f>'2024'!H5</f>
        <v>JR</v>
      </c>
      <c r="N34" s="37">
        <f>'2024'!I5</f>
        <v>21.101369863013698</v>
      </c>
      <c r="O34" s="38">
        <f>'2024'!J5</f>
        <v>76</v>
      </c>
      <c r="P34" s="38">
        <f>'2024'!K5</f>
        <v>245</v>
      </c>
      <c r="Q34" s="193">
        <f t="shared" si="4"/>
        <v>29.822005973651837</v>
      </c>
      <c r="R34" s="35">
        <f>'2024'!L5</f>
        <v>4.6900000000000004</v>
      </c>
      <c r="S34" s="39">
        <f>'2024'!M5</f>
        <v>4</v>
      </c>
      <c r="T34" s="40">
        <f>'2024'!N5</f>
        <v>0</v>
      </c>
      <c r="U34" s="41">
        <f>'2024'!O5</f>
        <v>0</v>
      </c>
      <c r="V34" s="41">
        <f>'2024'!P5</f>
        <v>0</v>
      </c>
      <c r="W34" s="41">
        <f>'2024'!Q5</f>
        <v>0.19533490535976036</v>
      </c>
      <c r="X34" s="41">
        <f>'2024'!R5</f>
        <v>0.16850323664574787</v>
      </c>
      <c r="Y34" s="42">
        <f>'2024'!S5</f>
        <v>0.18191907100275412</v>
      </c>
      <c r="Z34" s="43">
        <f>'2024'!T5</f>
        <v>0.17282311745261641</v>
      </c>
      <c r="AA34" s="44">
        <f>'2024'!U5</f>
        <v>19.435616438356163</v>
      </c>
      <c r="AB34" s="45">
        <f>'2024'!V5</f>
        <v>1.85</v>
      </c>
      <c r="AC34" s="45">
        <f>'2024'!W5</f>
        <v>15.155555555555555</v>
      </c>
      <c r="AD34" s="45">
        <f>'2024'!X5</f>
        <v>7.7</v>
      </c>
      <c r="AE34" s="45">
        <f>'2024'!Y5</f>
        <v>9.8000000000000007</v>
      </c>
      <c r="AF34" s="45">
        <f>'2024'!Z5</f>
        <v>0</v>
      </c>
      <c r="AG34" s="45">
        <f>'2024'!AA5</f>
        <v>0</v>
      </c>
      <c r="AH34" s="45">
        <f t="shared" ref="AH34:AH46" si="6">CR34</f>
        <v>53.3</v>
      </c>
      <c r="AI34" s="46">
        <f>'2023'!AB24</f>
        <v>0</v>
      </c>
      <c r="AJ34" s="45">
        <f>'2024'!AC5</f>
        <v>101.27557303291525</v>
      </c>
      <c r="AK34" s="47">
        <f>'2024'!AD5</f>
        <v>106.48638625224861</v>
      </c>
      <c r="AL34" s="48">
        <f>'2024'!AF5</f>
        <v>8</v>
      </c>
      <c r="AM34" s="49">
        <f>'2024'!AG5</f>
        <v>5</v>
      </c>
      <c r="AN34" s="49">
        <f>'2024'!AH5</f>
        <v>7</v>
      </c>
      <c r="AO34" s="49">
        <f>'2024'!AI5</f>
        <v>6</v>
      </c>
      <c r="AP34" s="49">
        <f>'2024'!AJ5</f>
        <v>5</v>
      </c>
      <c r="AQ34" s="49">
        <f>'2024'!AK5</f>
        <v>4</v>
      </c>
      <c r="AR34" s="49">
        <f>'2024'!AL5</f>
        <v>5</v>
      </c>
      <c r="AS34" s="50">
        <f>'2024'!AM5</f>
        <v>1</v>
      </c>
      <c r="AT34" s="55">
        <f>'2024'!AN5</f>
        <v>0</v>
      </c>
      <c r="AU34" s="56">
        <f>'2024'!AO5</f>
        <v>1</v>
      </c>
      <c r="AV34" s="56">
        <f>'2024'!AP5</f>
        <v>0</v>
      </c>
      <c r="AW34" s="56">
        <f>'2024'!AQ5</f>
        <v>0</v>
      </c>
      <c r="AX34" s="56">
        <f>'2024'!AR5</f>
        <v>0</v>
      </c>
      <c r="AY34" s="56">
        <f>'2024'!AS5</f>
        <v>1</v>
      </c>
      <c r="AZ34" s="57">
        <f>'2024'!AT5</f>
        <v>0</v>
      </c>
      <c r="BA34" s="57">
        <f>'2024'!AU5</f>
        <v>0</v>
      </c>
      <c r="BB34" s="57">
        <f>'2024'!AV5</f>
        <v>0</v>
      </c>
      <c r="BC34" s="57">
        <f>'2024'!AW5</f>
        <v>0</v>
      </c>
      <c r="BD34" s="57">
        <f>'2024'!AX5</f>
        <v>0</v>
      </c>
      <c r="BE34" s="57">
        <f>'2024'!AY5</f>
        <v>0</v>
      </c>
      <c r="BF34" s="58">
        <f>'2024'!AZ5</f>
        <v>0</v>
      </c>
      <c r="BG34" s="55">
        <f>'2024'!BA5</f>
        <v>0</v>
      </c>
      <c r="BH34" s="56">
        <f>'2024'!BB5</f>
        <v>1</v>
      </c>
      <c r="BI34" s="56">
        <f>'2024'!BC5</f>
        <v>0</v>
      </c>
      <c r="BJ34" s="56">
        <f>'2024'!BD5</f>
        <v>0</v>
      </c>
      <c r="BK34" s="56">
        <f>'2024'!BE5</f>
        <v>0</v>
      </c>
      <c r="BL34" s="56">
        <f>'2024'!BF5</f>
        <v>1</v>
      </c>
      <c r="BM34" s="57">
        <f>'2024'!BG5</f>
        <v>0</v>
      </c>
      <c r="BN34" s="57">
        <f>'2024'!BH5</f>
        <v>0</v>
      </c>
      <c r="BO34" s="57">
        <f>'2024'!BI5</f>
        <v>0</v>
      </c>
      <c r="BP34" s="57">
        <f>'2024'!BJ5</f>
        <v>0</v>
      </c>
      <c r="BQ34" s="57">
        <f>'2024'!BK5</f>
        <v>0</v>
      </c>
      <c r="BR34" s="57">
        <f>'2024'!BL5</f>
        <v>0</v>
      </c>
      <c r="BS34" s="58">
        <f>'2024'!BM5</f>
        <v>0</v>
      </c>
      <c r="BT34" s="55">
        <f>'2024'!BN5</f>
        <v>0</v>
      </c>
      <c r="BU34" s="56">
        <f>'2024'!BO5</f>
        <v>1</v>
      </c>
      <c r="BV34" s="56">
        <f>'2024'!BP5</f>
        <v>0</v>
      </c>
      <c r="BW34" s="56">
        <f>'2024'!BQ5</f>
        <v>0</v>
      </c>
      <c r="BX34" s="56">
        <f>'2024'!BR5</f>
        <v>0</v>
      </c>
      <c r="BY34" s="56">
        <f>'2024'!BS5</f>
        <v>1</v>
      </c>
      <c r="BZ34" s="57">
        <f>'2024'!BT5</f>
        <v>0</v>
      </c>
      <c r="CA34" s="57">
        <f>'2024'!BU5</f>
        <v>0</v>
      </c>
      <c r="CB34" s="57">
        <f>'2024'!BV5</f>
        <v>0</v>
      </c>
      <c r="CC34" s="57">
        <f>'2024'!BW5</f>
        <v>0</v>
      </c>
      <c r="CD34" s="57">
        <f>'2024'!BX5</f>
        <v>0</v>
      </c>
      <c r="CE34" s="57">
        <f>'2024'!BY5</f>
        <v>0</v>
      </c>
      <c r="CF34" s="58">
        <f>'2024'!BZ5</f>
        <v>0</v>
      </c>
      <c r="CG34" s="55">
        <f>'2024'!CA5</f>
        <v>613</v>
      </c>
      <c r="CH34" s="56">
        <f>'2024'!CB5</f>
        <v>3138.2000000000003</v>
      </c>
      <c r="CI34" s="56">
        <f>'2024'!CC5</f>
        <v>72</v>
      </c>
      <c r="CJ34" s="56">
        <f>'2024'!CD5</f>
        <v>54</v>
      </c>
      <c r="CK34" s="56">
        <f>'2024'!CE5</f>
        <v>5</v>
      </c>
      <c r="CL34" s="56">
        <f>'2024'!CF5</f>
        <v>22.099999999999998</v>
      </c>
      <c r="CM34" s="57">
        <f>'2024'!CG5</f>
        <v>0</v>
      </c>
      <c r="CN34" s="57">
        <f>'2024'!CH5</f>
        <v>0</v>
      </c>
      <c r="CO34" s="57">
        <f>'2024'!CI5</f>
        <v>1.76</v>
      </c>
      <c r="CP34" s="57">
        <f>'2024'!CJ5</f>
        <v>5.3</v>
      </c>
      <c r="CQ34" s="57">
        <f>'2024'!CK5</f>
        <v>8.1999999999999993</v>
      </c>
      <c r="CR34" s="57">
        <f>'2024'!CL5</f>
        <v>53.3</v>
      </c>
      <c r="CS34" s="58">
        <f>'2024'!CM5</f>
        <v>6.9</v>
      </c>
      <c r="CT34" s="55">
        <f>'2024'!CN5</f>
        <v>682</v>
      </c>
      <c r="CU34" s="56">
        <f>'2024'!CO5</f>
        <v>4047.4000000000005</v>
      </c>
      <c r="CV34" s="56">
        <f>'2024'!CP5</f>
        <v>67</v>
      </c>
      <c r="CW34" s="56">
        <f>'2024'!CQ5</f>
        <v>45</v>
      </c>
      <c r="CX34" s="56">
        <f>'2024'!CR5</f>
        <v>2</v>
      </c>
      <c r="CY34" s="56">
        <f>'2024'!CS5</f>
        <v>25.2</v>
      </c>
      <c r="CZ34" s="57">
        <f>'2024'!CT5</f>
        <v>0</v>
      </c>
      <c r="DA34" s="57">
        <f>'2024'!CU5</f>
        <v>0</v>
      </c>
      <c r="DB34" s="57">
        <f>'2024'!CV5</f>
        <v>1.85</v>
      </c>
      <c r="DC34" s="57">
        <f>'2024'!CW5</f>
        <v>7.7</v>
      </c>
      <c r="DD34" s="57">
        <f>'2024'!CX5</f>
        <v>9.8000000000000007</v>
      </c>
      <c r="DE34" s="57">
        <f>'2024'!CY5</f>
        <v>53.8</v>
      </c>
      <c r="DF34" s="58">
        <f>'2024'!CZ5</f>
        <v>0</v>
      </c>
    </row>
    <row r="35" spans="1:110" ht="15.75" customHeight="1" x14ac:dyDescent="0.2">
      <c r="A35" s="29">
        <f t="shared" si="0"/>
        <v>33</v>
      </c>
      <c r="B35" s="30">
        <f>'2025'!A7</f>
        <v>5</v>
      </c>
      <c r="C35" s="30">
        <v>2025</v>
      </c>
      <c r="D35" s="31" t="str">
        <f>'2025'!B7</f>
        <v>Elijah Arroyo</v>
      </c>
      <c r="E35" s="204" t="str" cm="1">
        <f t="array" ref="E35">_xlfn.IFS(F35&gt;=15,"Cornerstone",AND(F35&gt;=14,F35&lt;15),"Elite",AND(F35&gt;=11,F35&lt;14),"Elite Upside",AND(F35&gt;=9,F35&lt;11),"Upside",AND(F35&gt;=8,F35&lt;9),"Upside Lite",AND(F35&gt;=6,F35&lt;8),"Outlier",AND(F35&gt;=5,F35&lt;6),"Outlier Lite",F35&lt;5,"Purgatory")</f>
        <v>Upside</v>
      </c>
      <c r="F35" s="32">
        <f>'2025'!C7</f>
        <v>10.228571428571428</v>
      </c>
      <c r="G35" s="32">
        <f t="shared" si="1"/>
        <v>84.5</v>
      </c>
      <c r="H35" s="33">
        <f t="shared" si="2"/>
        <v>0.74542065293877469</v>
      </c>
      <c r="I35" s="34" t="str">
        <f>'2025'!D7</f>
        <v>Miami</v>
      </c>
      <c r="J35" s="35">
        <f>'2025'!E7</f>
        <v>5</v>
      </c>
      <c r="K35" s="36">
        <f>'2025'!F7</f>
        <v>37742</v>
      </c>
      <c r="L35" s="37">
        <f>'2025'!G7</f>
        <v>22.424657534246574</v>
      </c>
      <c r="M35" s="37" t="str">
        <f>'2025'!H7</f>
        <v>SR</v>
      </c>
      <c r="N35" s="37">
        <f>'2025'!I7</f>
        <v>22.005479452054793</v>
      </c>
      <c r="O35" s="38">
        <f>'2025'!J7</f>
        <v>77</v>
      </c>
      <c r="P35" s="38">
        <f>'2025'!K7</f>
        <v>250</v>
      </c>
      <c r="Q35" s="193">
        <f t="shared" si="4"/>
        <v>29.645345173638567</v>
      </c>
      <c r="R35" s="35">
        <f>'2025'!L7</f>
        <v>4.7</v>
      </c>
      <c r="S35" s="39">
        <f>'2025'!M7</f>
        <v>2</v>
      </c>
      <c r="T35" s="40">
        <f>'2025'!N7</f>
        <v>0</v>
      </c>
      <c r="U35" s="41">
        <f>'2025'!O7</f>
        <v>2.0755500207555004E-2</v>
      </c>
      <c r="V35" s="41">
        <f>'2025'!P7</f>
        <v>5.5230125523012555E-2</v>
      </c>
      <c r="W35" s="41">
        <f>'2025'!Q7</f>
        <v>7.1059431524547806E-3</v>
      </c>
      <c r="X35" s="41">
        <f>'2025'!R7</f>
        <v>0.15726983130457023</v>
      </c>
      <c r="Y35" s="42">
        <f>'2025'!S7</f>
        <v>0.15726983130457023</v>
      </c>
      <c r="Z35" s="43">
        <f>'2025'!T7</f>
        <v>0.1494063397393417</v>
      </c>
      <c r="AA35" s="44">
        <f>'2025'!U7</f>
        <v>20.336986301369862</v>
      </c>
      <c r="AB35" s="45">
        <f>'2025'!V7</f>
        <v>1.7</v>
      </c>
      <c r="AC35" s="45">
        <f>'2025'!W7</f>
        <v>16.857142857142858</v>
      </c>
      <c r="AD35" s="45">
        <f>'2025'!X7</f>
        <v>10</v>
      </c>
      <c r="AE35" s="45">
        <f>'2025'!Y7</f>
        <v>11</v>
      </c>
      <c r="AF35" s="45">
        <f>'2025'!Z7</f>
        <v>0</v>
      </c>
      <c r="AG35" s="45">
        <f>'2025'!AA7</f>
        <v>0</v>
      </c>
      <c r="AH35" s="45">
        <f t="shared" si="6"/>
        <v>0</v>
      </c>
      <c r="AI35" s="46">
        <f>'2025'!AB7</f>
        <v>2.7999999999999997E-2</v>
      </c>
      <c r="AJ35" s="45">
        <f>'2025'!AC7</f>
        <v>102.46571445961321</v>
      </c>
      <c r="AK35" s="47">
        <f>'2025'!AD7</f>
        <v>109.87114532224834</v>
      </c>
      <c r="AL35" s="48">
        <f>'2025'!AE7</f>
        <v>4</v>
      </c>
      <c r="AM35" s="49">
        <f>'2025'!AF7</f>
        <v>6</v>
      </c>
      <c r="AN35" s="49">
        <f>'2025'!AG7</f>
        <v>3</v>
      </c>
      <c r="AO35" s="49">
        <f>'2025'!AH7</f>
        <v>9</v>
      </c>
      <c r="AP35" s="49">
        <f>'2025'!AI7</f>
        <v>9</v>
      </c>
      <c r="AQ35" s="49">
        <f>'2025'!AK7</f>
        <v>5</v>
      </c>
      <c r="AR35" s="49">
        <f>'2025'!AL7</f>
        <v>7</v>
      </c>
      <c r="AS35" s="50">
        <f>'2025'!AM7</f>
        <v>0.25</v>
      </c>
      <c r="AT35" s="55">
        <f>'2025'!AN7</f>
        <v>0</v>
      </c>
      <c r="AU35" s="56">
        <f>'2025'!AO7</f>
        <v>1</v>
      </c>
      <c r="AV35" s="56">
        <f>'2025'!AP7</f>
        <v>0</v>
      </c>
      <c r="AW35" s="56">
        <f>'2025'!AQ7</f>
        <v>0</v>
      </c>
      <c r="AX35" s="56">
        <f>'2025'!AR7</f>
        <v>0</v>
      </c>
      <c r="AY35" s="56">
        <f>'2025'!AS7</f>
        <v>0</v>
      </c>
      <c r="AZ35" s="57">
        <f>'2025'!AT7</f>
        <v>0</v>
      </c>
      <c r="BA35" s="57">
        <f>'2025'!AU7</f>
        <v>0</v>
      </c>
      <c r="BB35" s="57">
        <f>'2025'!AV7</f>
        <v>0</v>
      </c>
      <c r="BC35" s="57">
        <f>'2025'!AW7</f>
        <v>0</v>
      </c>
      <c r="BD35" s="57">
        <f>'2025'!AX7</f>
        <v>0</v>
      </c>
      <c r="BE35" s="57">
        <f>'2025'!AY7</f>
        <v>0</v>
      </c>
      <c r="BF35" s="58">
        <f>'2025'!AZ7</f>
        <v>0</v>
      </c>
      <c r="BG35" s="55">
        <f>'2025'!BA7</f>
        <v>80</v>
      </c>
      <c r="BH35" s="56">
        <f>'2025'!BB7</f>
        <v>3854.3999999999996</v>
      </c>
      <c r="BI35" s="56">
        <f>'2025'!BC7</f>
        <v>8</v>
      </c>
      <c r="BJ35" s="56">
        <f>'2025'!BD7</f>
        <v>5</v>
      </c>
      <c r="BK35" s="56">
        <f>'2025'!BE7</f>
        <v>1</v>
      </c>
      <c r="BL35" s="56">
        <f>'2025'!BF7</f>
        <v>0</v>
      </c>
      <c r="BM35" s="57">
        <f>'2025'!BG7</f>
        <v>0</v>
      </c>
      <c r="BN35" s="57">
        <f>'2025'!BH7</f>
        <v>0</v>
      </c>
      <c r="BO35" s="57">
        <f>'2025'!BI7</f>
        <v>1.6</v>
      </c>
      <c r="BP35" s="57">
        <f>'2025'!BJ7</f>
        <v>8.8000000000000007</v>
      </c>
      <c r="BQ35" s="57">
        <f>'2025'!BK7</f>
        <v>10.1</v>
      </c>
      <c r="BR35" s="57">
        <f>'2025'!BL7</f>
        <v>0</v>
      </c>
      <c r="BS35" s="58">
        <f>'2025'!BM7</f>
        <v>0</v>
      </c>
      <c r="BT35" s="55">
        <f>'2025'!BN7</f>
        <v>66</v>
      </c>
      <c r="BU35" s="56">
        <f>'2025'!BO7</f>
        <v>1195</v>
      </c>
      <c r="BV35" s="56">
        <f>'2025'!BP7</f>
        <v>7</v>
      </c>
      <c r="BW35" s="56">
        <f>'2025'!BQ7</f>
        <v>5</v>
      </c>
      <c r="BX35" s="56">
        <f>'2025'!BR7</f>
        <v>0</v>
      </c>
      <c r="BY35" s="56">
        <f>'2025'!BS7</f>
        <v>0</v>
      </c>
      <c r="BZ35" s="57">
        <f>'2025'!BT7</f>
        <v>0</v>
      </c>
      <c r="CA35" s="57">
        <f>'2025'!BU7</f>
        <v>0</v>
      </c>
      <c r="CB35" s="57">
        <f>'2025'!BV7</f>
        <v>1.69</v>
      </c>
      <c r="CC35" s="57">
        <f>'2025'!BW7</f>
        <v>6.8</v>
      </c>
      <c r="CD35" s="57">
        <f>'2025'!BX7</f>
        <v>8</v>
      </c>
      <c r="CE35" s="57">
        <f>'2025'!BY7</f>
        <v>0</v>
      </c>
      <c r="CF35" s="58">
        <f>'2025'!BZ7</f>
        <v>0</v>
      </c>
      <c r="CG35" s="55">
        <f>'2025'!CA7</f>
        <v>11</v>
      </c>
      <c r="CH35" s="56">
        <f>'2025'!CB7</f>
        <v>1548</v>
      </c>
      <c r="CI35" s="56">
        <f>'2025'!CC7</f>
        <v>1</v>
      </c>
      <c r="CJ35" s="56">
        <f>'2025'!CD7</f>
        <v>1</v>
      </c>
      <c r="CK35" s="56">
        <f>'2025'!CE7</f>
        <v>0</v>
      </c>
      <c r="CL35" s="56">
        <f>'2025'!CF7</f>
        <v>0</v>
      </c>
      <c r="CM35" s="57">
        <f>'2025'!CG7</f>
        <v>0</v>
      </c>
      <c r="CN35" s="57">
        <f>'2025'!CH7</f>
        <v>0</v>
      </c>
      <c r="CO35" s="57">
        <f>'2025'!CI7</f>
        <v>0.41</v>
      </c>
      <c r="CP35" s="57">
        <f>'2025'!CJ7</f>
        <v>10</v>
      </c>
      <c r="CQ35" s="57">
        <f>'2025'!CK7</f>
        <v>1</v>
      </c>
      <c r="CR35" s="57">
        <f>'2025'!CL7</f>
        <v>0</v>
      </c>
      <c r="CS35" s="58">
        <f>'2025'!CM7</f>
        <v>0</v>
      </c>
      <c r="CT35" s="55">
        <f>'2025'!CN7</f>
        <v>590</v>
      </c>
      <c r="CU35" s="56">
        <f>'2025'!CO7</f>
        <v>4527</v>
      </c>
      <c r="CV35" s="56">
        <f>'2025'!CP7</f>
        <v>47</v>
      </c>
      <c r="CW35" s="56">
        <f>'2025'!CQ7</f>
        <v>35</v>
      </c>
      <c r="CX35" s="56">
        <f>'2025'!CR7</f>
        <v>7</v>
      </c>
      <c r="CY35" s="56">
        <f>'2025'!CS7</f>
        <v>38</v>
      </c>
      <c r="CZ35" s="57">
        <f>'2025'!CT7</f>
        <v>0</v>
      </c>
      <c r="DA35" s="57">
        <f>'2025'!CU7</f>
        <v>0</v>
      </c>
      <c r="DB35" s="57">
        <f>'2025'!CV7</f>
        <v>1.7</v>
      </c>
      <c r="DC35" s="57">
        <f>'2025'!CW7</f>
        <v>9.1</v>
      </c>
      <c r="DD35" s="57">
        <f>'2025'!CX7</f>
        <v>11</v>
      </c>
      <c r="DE35" s="57">
        <f>'2025'!CY7</f>
        <v>20</v>
      </c>
      <c r="DF35" s="58">
        <f>'2025'!CZ7</f>
        <v>2.8</v>
      </c>
    </row>
    <row r="36" spans="1:110" ht="15.75" customHeight="1" x14ac:dyDescent="0.2">
      <c r="A36" s="29">
        <f t="shared" si="0"/>
        <v>34</v>
      </c>
      <c r="B36" s="30">
        <f>'2019'!A5</f>
        <v>3</v>
      </c>
      <c r="C36" s="30">
        <v>2019</v>
      </c>
      <c r="D36" s="31" t="str">
        <f>'2019'!B5</f>
        <v>Irv Smith Jr.</v>
      </c>
      <c r="E36" s="204" t="str" cm="1">
        <f t="array" ref="E36">_xlfn.IFS(F36&gt;=15,"Cornerstone",AND(F36&gt;=14,F36&lt;15),"Elite",AND(F36&gt;=11,F36&lt;14),"Elite Upside",AND(F36&gt;=9,F36&lt;11),"Upside",AND(F36&gt;=8,F36&lt;9),"Upside Lite",AND(F36&gt;=6,F36&lt;8),"Outlier",AND(F36&gt;=5,F36&lt;6),"Outlier Lite",F36&lt;5,"Purgatory")</f>
        <v>Upside</v>
      </c>
      <c r="F36" s="32">
        <f>'2019'!C5</f>
        <v>10.142857142857142</v>
      </c>
      <c r="G36" s="32">
        <f t="shared" si="1"/>
        <v>84.1</v>
      </c>
      <c r="H36" s="33">
        <f t="shared" si="2"/>
        <v>0.70997494922431481</v>
      </c>
      <c r="I36" s="34" t="str">
        <f>'2019'!D5</f>
        <v>Alabama</v>
      </c>
      <c r="J36" s="35">
        <f>'2019'!E5</f>
        <v>1</v>
      </c>
      <c r="K36" s="36">
        <f>'2019'!F5</f>
        <v>36016</v>
      </c>
      <c r="L36" s="37">
        <f>'2019'!G5</f>
        <v>27.153424657534245</v>
      </c>
      <c r="M36" s="37" t="str">
        <f>'2019'!H5</f>
        <v>JR</v>
      </c>
      <c r="N36" s="37">
        <f>'2019'!I5</f>
        <v>20.723287671232878</v>
      </c>
      <c r="O36" s="38">
        <f>'2019'!J5</f>
        <v>74</v>
      </c>
      <c r="P36" s="38">
        <f>'2019'!K5</f>
        <v>242</v>
      </c>
      <c r="Q36" s="193">
        <f t="shared" si="4"/>
        <v>31.07061714488659</v>
      </c>
      <c r="R36" s="35">
        <f>'2019'!L5</f>
        <v>4.63</v>
      </c>
      <c r="S36" s="39">
        <f>'2019'!M5</f>
        <v>2</v>
      </c>
      <c r="T36" s="40">
        <f>'2019'!N5</f>
        <v>0</v>
      </c>
      <c r="U36" s="41">
        <f>'2019'!O5</f>
        <v>0</v>
      </c>
      <c r="V36" s="41">
        <f>'2019'!P5</f>
        <v>0</v>
      </c>
      <c r="W36" s="41">
        <f>'2019'!Q5</f>
        <v>7.3537860507870839E-2</v>
      </c>
      <c r="X36" s="41">
        <f>'2019'!R5</f>
        <v>0.14565306963329214</v>
      </c>
      <c r="Y36" s="42">
        <f>'2019'!S5</f>
        <v>0.14565306963329214</v>
      </c>
      <c r="Z36" s="43">
        <f>'2019'!T5</f>
        <v>0.14565306963329214</v>
      </c>
      <c r="AA36" s="44" t="str">
        <f>'2019'!U5</f>
        <v>N/A</v>
      </c>
      <c r="AB36" s="45">
        <f>'2019'!V5</f>
        <v>2.56</v>
      </c>
      <c r="AC36" s="45">
        <f t="shared" ref="AC36:AC46" si="7">CT36/CW36</f>
        <v>16.068181818181817</v>
      </c>
      <c r="AD36" s="45">
        <f>'2019'!X5</f>
        <v>8.1999999999999993</v>
      </c>
      <c r="AE36" s="45">
        <f>'2019'!Y5</f>
        <v>10.3</v>
      </c>
      <c r="AF36" s="45">
        <f>'2019'!Z5</f>
        <v>0</v>
      </c>
      <c r="AG36" s="45">
        <f>'2019'!AA5</f>
        <v>0</v>
      </c>
      <c r="AH36" s="45">
        <f t="shared" si="6"/>
        <v>0</v>
      </c>
      <c r="AI36" s="46">
        <f>'2019'!AB5</f>
        <v>8.3000000000000004E-2</v>
      </c>
      <c r="AJ36" s="45">
        <f>'2019'!AC5</f>
        <v>105.32255779930232</v>
      </c>
      <c r="AK36" s="47">
        <f>'2019'!AD5</f>
        <v>106.39910346489395</v>
      </c>
      <c r="AL36" s="48">
        <f>'2019'!AE5</f>
        <v>4</v>
      </c>
      <c r="AM36" s="49">
        <f>'2019'!AF5</f>
        <v>0</v>
      </c>
      <c r="AN36" s="49">
        <f>'2019'!AG5</f>
        <v>8</v>
      </c>
      <c r="AO36" s="49">
        <f>'2019'!AH5</f>
        <v>8</v>
      </c>
      <c r="AP36" s="49">
        <f>'2019'!AI5</f>
        <v>7</v>
      </c>
      <c r="AQ36" s="49">
        <f>'2019'!AK5</f>
        <v>4</v>
      </c>
      <c r="AR36" s="49">
        <f>'2019'!AL5</f>
        <v>7</v>
      </c>
      <c r="AS36" s="50">
        <f>'2019'!AM5</f>
        <v>0.75</v>
      </c>
      <c r="AT36" s="55">
        <f>'2019'!AN5</f>
        <v>0</v>
      </c>
      <c r="AU36" s="56">
        <f>'2019'!AO5</f>
        <v>1</v>
      </c>
      <c r="AV36" s="56">
        <f>'2019'!AP5</f>
        <v>0</v>
      </c>
      <c r="AW36" s="56">
        <f>'2019'!AQ5</f>
        <v>0</v>
      </c>
      <c r="AX36" s="56">
        <f>'2019'!AR5</f>
        <v>0</v>
      </c>
      <c r="AY36" s="56">
        <f>'2019'!AS5</f>
        <v>0</v>
      </c>
      <c r="AZ36" s="57">
        <f>'2019'!AT5</f>
        <v>0</v>
      </c>
      <c r="BA36" s="57">
        <f>'2019'!AU5</f>
        <v>0</v>
      </c>
      <c r="BB36" s="57">
        <f>'2019'!AV5</f>
        <v>0</v>
      </c>
      <c r="BC36" s="57">
        <f>'2019'!AW5</f>
        <v>0</v>
      </c>
      <c r="BD36" s="57">
        <f>'2019'!AX5</f>
        <v>0</v>
      </c>
      <c r="BE36" s="57">
        <f>'2019'!AY5</f>
        <v>0</v>
      </c>
      <c r="BF36" s="58">
        <f>'2019'!AZ5</f>
        <v>0</v>
      </c>
      <c r="BG36" s="55">
        <f>'2019'!BA5</f>
        <v>0</v>
      </c>
      <c r="BH36" s="56">
        <f>'2019'!BB5</f>
        <v>1</v>
      </c>
      <c r="BI36" s="56">
        <f>'2019'!BC5</f>
        <v>0</v>
      </c>
      <c r="BJ36" s="56">
        <f>'2019'!BD5</f>
        <v>0</v>
      </c>
      <c r="BK36" s="56">
        <f>'2019'!BE5</f>
        <v>0</v>
      </c>
      <c r="BL36" s="56">
        <f>'2019'!BF5</f>
        <v>0</v>
      </c>
      <c r="BM36" s="57">
        <f>'2019'!BG5</f>
        <v>0</v>
      </c>
      <c r="BN36" s="57">
        <f>'2019'!BH5</f>
        <v>0</v>
      </c>
      <c r="BO36" s="57">
        <f>'2019'!BI5</f>
        <v>0</v>
      </c>
      <c r="BP36" s="57">
        <f>'2019'!BJ5</f>
        <v>0</v>
      </c>
      <c r="BQ36" s="57">
        <f>'2019'!BK5</f>
        <v>0</v>
      </c>
      <c r="BR36" s="57">
        <f>'2019'!BL5</f>
        <v>0</v>
      </c>
      <c r="BS36" s="58">
        <f>'2019'!BM5</f>
        <v>0</v>
      </c>
      <c r="BT36" s="55">
        <f>'2019'!BN5</f>
        <v>0</v>
      </c>
      <c r="BU36" s="56">
        <f>'2019'!BO5</f>
        <v>1</v>
      </c>
      <c r="BV36" s="56">
        <f>'2019'!BP5</f>
        <v>0</v>
      </c>
      <c r="BW36" s="56">
        <f>'2019'!BQ5</f>
        <v>0</v>
      </c>
      <c r="BX36" s="56">
        <f>'2019'!BR5</f>
        <v>0</v>
      </c>
      <c r="BY36" s="56">
        <f>'2019'!BS5</f>
        <v>0</v>
      </c>
      <c r="BZ36" s="57">
        <f>'2019'!BT5</f>
        <v>0</v>
      </c>
      <c r="CA36" s="57">
        <f>'2019'!BU5</f>
        <v>0</v>
      </c>
      <c r="CB36" s="57">
        <f>'2019'!BV5</f>
        <v>0</v>
      </c>
      <c r="CC36" s="57">
        <f>'2019'!BW5</f>
        <v>0</v>
      </c>
      <c r="CD36" s="57">
        <f>'2019'!BX5</f>
        <v>0</v>
      </c>
      <c r="CE36" s="57">
        <f>'2019'!BY5</f>
        <v>0</v>
      </c>
      <c r="CF36" s="58">
        <f>'2019'!BZ5</f>
        <v>0</v>
      </c>
      <c r="CG36" s="55">
        <f>'2019'!CA5</f>
        <v>128</v>
      </c>
      <c r="CH36" s="56">
        <f>'2019'!CB5</f>
        <v>1740.6000000000001</v>
      </c>
      <c r="CI36" s="56">
        <f>'2019'!CC5</f>
        <v>17</v>
      </c>
      <c r="CJ36" s="56">
        <f>'2019'!CD5</f>
        <v>14</v>
      </c>
      <c r="CK36" s="56">
        <f>'2019'!CE5</f>
        <v>3</v>
      </c>
      <c r="CL36" s="56">
        <f>'2019'!CF5</f>
        <v>18</v>
      </c>
      <c r="CM36" s="57">
        <f>'2019'!CG5</f>
        <v>0</v>
      </c>
      <c r="CN36" s="57">
        <f>'2019'!CH5</f>
        <v>0</v>
      </c>
      <c r="CO36" s="57">
        <f>'2019'!CI5</f>
        <v>0.82</v>
      </c>
      <c r="CP36" s="57">
        <f>'2019'!CJ5</f>
        <v>3.3</v>
      </c>
      <c r="CQ36" s="57">
        <f>'2019'!CK5</f>
        <v>6.9</v>
      </c>
      <c r="CR36" s="57">
        <f>'2019'!CL5</f>
        <v>0</v>
      </c>
      <c r="CS36" s="58">
        <f>'2019'!CM5</f>
        <v>6.7</v>
      </c>
      <c r="CT36" s="55">
        <f>'2019'!CN5</f>
        <v>707</v>
      </c>
      <c r="CU36" s="56">
        <f>'2019'!CO5</f>
        <v>4854</v>
      </c>
      <c r="CV36" s="56">
        <f>'2019'!CP5</f>
        <v>57</v>
      </c>
      <c r="CW36" s="56">
        <f>'2019'!CQ5</f>
        <v>44</v>
      </c>
      <c r="CX36" s="56">
        <f>'2019'!CR5</f>
        <v>7</v>
      </c>
      <c r="CY36" s="56">
        <f>'2019'!CS5</f>
        <v>52.5</v>
      </c>
      <c r="CZ36" s="57">
        <f>'2019'!CT5</f>
        <v>0</v>
      </c>
      <c r="DA36" s="57">
        <f>'2019'!CU5</f>
        <v>0</v>
      </c>
      <c r="DB36" s="57">
        <f>'2019'!CV5</f>
        <v>2.56</v>
      </c>
      <c r="DC36" s="57">
        <f>'2019'!CW5</f>
        <v>8.1999999999999993</v>
      </c>
      <c r="DD36" s="57">
        <f>'2019'!CX5</f>
        <v>10.3</v>
      </c>
      <c r="DE36" s="57">
        <f>'2019'!CY5</f>
        <v>75</v>
      </c>
      <c r="DF36" s="58">
        <f>'2019'!CZ5</f>
        <v>8.3000000000000007</v>
      </c>
    </row>
    <row r="37" spans="1:110" ht="15.75" customHeight="1" x14ac:dyDescent="0.2">
      <c r="A37" s="29">
        <f t="shared" si="0"/>
        <v>35</v>
      </c>
      <c r="B37" s="30">
        <f>'2022'!A5</f>
        <v>3</v>
      </c>
      <c r="C37" s="30">
        <v>2022</v>
      </c>
      <c r="D37" s="31" t="str">
        <f>'2022'!B5</f>
        <v>Isaiah Likely</v>
      </c>
      <c r="E37" s="204" t="str" cm="1">
        <f t="array" ref="E37">_xlfn.IFS(F37&gt;=15,"Cornerstone",AND(F37&gt;=14,F37&lt;15),"Elite",AND(F37&gt;=11,F37&lt;14),"Elite Upside",AND(F37&gt;=9,F37&lt;11),"Upside",AND(F37&gt;=8,F37&lt;9),"Upside Lite",AND(F37&gt;=6,F37&lt;8),"Outlier",AND(F37&gt;=5,F37&lt;6),"Outlier Lite",F37&lt;5,"Purgatory")</f>
        <v>Upside</v>
      </c>
      <c r="F37" s="32">
        <f>'2022'!C5</f>
        <v>10.057142857142859</v>
      </c>
      <c r="G37" s="32">
        <f t="shared" si="1"/>
        <v>83.6</v>
      </c>
      <c r="H37" s="33">
        <f t="shared" si="2"/>
        <v>0.6745292455098556</v>
      </c>
      <c r="I37" s="34" t="str">
        <f>'2022'!D5</f>
        <v>Coastal Carolina</v>
      </c>
      <c r="J37" s="35">
        <f>'2022'!E5</f>
        <v>8</v>
      </c>
      <c r="K37" s="36">
        <f>'2022'!F5</f>
        <v>36634</v>
      </c>
      <c r="L37" s="37">
        <f>'2022'!G5</f>
        <v>25.460273972602739</v>
      </c>
      <c r="M37" s="37" t="str">
        <f>'2022'!H5</f>
        <v>SR</v>
      </c>
      <c r="N37" s="37">
        <f>'2022'!I5</f>
        <v>22.041095890410958</v>
      </c>
      <c r="O37" s="38">
        <f>'2022'!J5</f>
        <v>77</v>
      </c>
      <c r="P37" s="38">
        <f>'2022'!K5</f>
        <v>245</v>
      </c>
      <c r="Q37" s="193">
        <f t="shared" si="4"/>
        <v>29.052438270165794</v>
      </c>
      <c r="R37" s="35">
        <f>'2022'!L5</f>
        <v>4.8</v>
      </c>
      <c r="S37" s="39">
        <f>'2022'!M5</f>
        <v>4</v>
      </c>
      <c r="T37" s="40">
        <f>'2022'!N5</f>
        <v>0</v>
      </c>
      <c r="U37" s="41">
        <f>'2022'!O5</f>
        <v>8.2219938335046261E-2</v>
      </c>
      <c r="V37" s="41">
        <f>'2022'!P5</f>
        <v>0.1811228777945873</v>
      </c>
      <c r="W37" s="41">
        <f>'2022'!Q5</f>
        <v>0.25961123110151185</v>
      </c>
      <c r="X37" s="41">
        <f>'2022'!R5</f>
        <v>0.26383544999566061</v>
      </c>
      <c r="Y37" s="42">
        <f>'2022'!S5</f>
        <v>0.26383544999566061</v>
      </c>
      <c r="Z37" s="43">
        <f>'2022'!T5</f>
        <v>0.20051494199670206</v>
      </c>
      <c r="AA37" s="44">
        <f>'2022'!U5</f>
        <v>19.38082191780822</v>
      </c>
      <c r="AB37" s="45">
        <f>'2022'!V5</f>
        <v>2.99</v>
      </c>
      <c r="AC37" s="45">
        <f t="shared" si="7"/>
        <v>15.457627118644067</v>
      </c>
      <c r="AD37" s="45">
        <f>'2022'!X5</f>
        <v>7</v>
      </c>
      <c r="AE37" s="45">
        <f>'2022'!Y5</f>
        <v>13.7</v>
      </c>
      <c r="AF37" s="45">
        <f>'2022'!Z5</f>
        <v>0</v>
      </c>
      <c r="AG37" s="45">
        <f>'2022'!AA5</f>
        <v>0</v>
      </c>
      <c r="AH37" s="45">
        <f t="shared" si="6"/>
        <v>70.599999999999994</v>
      </c>
      <c r="AI37" s="46">
        <f>'2022'!AB5</f>
        <v>1.7000000000000001E-2</v>
      </c>
      <c r="AJ37" s="45">
        <f>'2022'!AC5</f>
        <v>92.306254822530875</v>
      </c>
      <c r="AK37" s="47">
        <f>'2022'!AD5</f>
        <v>98.977438367993386</v>
      </c>
      <c r="AL37" s="48">
        <f>'2022'!AE5</f>
        <v>7</v>
      </c>
      <c r="AM37" s="49">
        <f>'2022'!AF5</f>
        <v>8</v>
      </c>
      <c r="AN37" s="49">
        <f>'2022'!AG5</f>
        <v>9</v>
      </c>
      <c r="AO37" s="49">
        <f>'2022'!AH5</f>
        <v>8</v>
      </c>
      <c r="AP37" s="49">
        <f>'2022'!AI5</f>
        <v>4</v>
      </c>
      <c r="AQ37" s="49">
        <f>'2022'!AK5</f>
        <v>2</v>
      </c>
      <c r="AR37" s="49">
        <f>'2022'!AL5</f>
        <v>5</v>
      </c>
      <c r="AS37" s="50">
        <f>'2022'!AM5</f>
        <v>0</v>
      </c>
      <c r="AT37" s="55">
        <f>'2022'!AN5</f>
        <v>0</v>
      </c>
      <c r="AU37" s="56">
        <f>'2022'!AO5</f>
        <v>1</v>
      </c>
      <c r="AV37" s="56">
        <f>'2022'!AP5</f>
        <v>0</v>
      </c>
      <c r="AW37" s="56">
        <f>'2022'!AQ5</f>
        <v>0</v>
      </c>
      <c r="AX37" s="56">
        <f>'2022'!AR5</f>
        <v>0</v>
      </c>
      <c r="AY37" s="56">
        <f>'2022'!AS5</f>
        <v>0</v>
      </c>
      <c r="AZ37" s="57">
        <f>'2022'!AT5</f>
        <v>0</v>
      </c>
      <c r="BA37" s="57">
        <f>'2022'!AU5</f>
        <v>0</v>
      </c>
      <c r="BB37" s="57">
        <f>'2022'!AV5</f>
        <v>0</v>
      </c>
      <c r="BC37" s="57">
        <f>'2022'!AW5</f>
        <v>0</v>
      </c>
      <c r="BD37" s="57">
        <f>'2022'!AX5</f>
        <v>0</v>
      </c>
      <c r="BE37" s="57">
        <f>'2022'!AY5</f>
        <v>0</v>
      </c>
      <c r="BF37" s="58">
        <f>'2022'!AZ5</f>
        <v>0</v>
      </c>
      <c r="BG37" s="55">
        <f>'2022'!BA5</f>
        <v>104</v>
      </c>
      <c r="BH37" s="56">
        <f>'2022'!BB5</f>
        <v>1264.8999999999999</v>
      </c>
      <c r="BI37" s="56">
        <f>'2022'!BC5</f>
        <v>15</v>
      </c>
      <c r="BJ37" s="56">
        <f>'2022'!BD5</f>
        <v>12</v>
      </c>
      <c r="BK37" s="56">
        <f>'2022'!BE5</f>
        <v>5</v>
      </c>
      <c r="BL37" s="56">
        <f>'2022'!BF5</f>
        <v>11.200000000000001</v>
      </c>
      <c r="BM37" s="57">
        <f>'2022'!BG5</f>
        <v>0</v>
      </c>
      <c r="BN37" s="57">
        <f>'2022'!BH5</f>
        <v>0</v>
      </c>
      <c r="BO37" s="57">
        <f>'2022'!BI5</f>
        <v>1.33</v>
      </c>
      <c r="BP37" s="57">
        <f>'2022'!BJ5</f>
        <v>2.5</v>
      </c>
      <c r="BQ37" s="57">
        <f>'2022'!BK5</f>
        <v>10.3</v>
      </c>
      <c r="BR37" s="57">
        <f>'2022'!BL5</f>
        <v>66.7</v>
      </c>
      <c r="BS37" s="58">
        <f>'2022'!BM5</f>
        <v>7.7</v>
      </c>
      <c r="BT37" s="55">
        <f>'2022'!BN5</f>
        <v>431</v>
      </c>
      <c r="BU37" s="56">
        <f>'2022'!BO5</f>
        <v>2379.6000000000004</v>
      </c>
      <c r="BV37" s="56">
        <f>'2022'!BP5</f>
        <v>45</v>
      </c>
      <c r="BW37" s="56">
        <f>'2022'!BQ5</f>
        <v>32</v>
      </c>
      <c r="BX37" s="56">
        <f>'2022'!BR5</f>
        <v>5</v>
      </c>
      <c r="BY37" s="56">
        <f>'2022'!BS5</f>
        <v>21.6</v>
      </c>
      <c r="BZ37" s="57">
        <f>'2022'!BT5</f>
        <v>0</v>
      </c>
      <c r="CA37" s="57">
        <f>'2022'!BU5</f>
        <v>0</v>
      </c>
      <c r="CB37" s="57">
        <f>'2022'!BV5</f>
        <v>1.79</v>
      </c>
      <c r="CC37" s="57">
        <f>'2022'!BW5</f>
        <v>3.8</v>
      </c>
      <c r="CD37" s="57">
        <f>'2022'!BX5</f>
        <v>12</v>
      </c>
      <c r="CE37" s="57">
        <f>'2022'!BY5</f>
        <v>57.1</v>
      </c>
      <c r="CF37" s="58">
        <f>'2022'!BZ5</f>
        <v>5.9</v>
      </c>
      <c r="CG37" s="55">
        <f>'2022'!CA5</f>
        <v>601</v>
      </c>
      <c r="CH37" s="56">
        <f>'2022'!CB5</f>
        <v>2315</v>
      </c>
      <c r="CI37" s="56">
        <f>'2022'!CC5</f>
        <v>48</v>
      </c>
      <c r="CJ37" s="56">
        <f>'2022'!CD5</f>
        <v>30</v>
      </c>
      <c r="CK37" s="56">
        <f>'2022'!CE5</f>
        <v>5</v>
      </c>
      <c r="CL37" s="56">
        <f>'2022'!CF5</f>
        <v>24</v>
      </c>
      <c r="CM37" s="57">
        <f>'2022'!CG5</f>
        <v>0</v>
      </c>
      <c r="CN37" s="57">
        <f>'2022'!CH5</f>
        <v>0</v>
      </c>
      <c r="CO37" s="57">
        <f>'2022'!CI5</f>
        <v>2.7</v>
      </c>
      <c r="CP37" s="57">
        <f>'2022'!CJ5</f>
        <v>7</v>
      </c>
      <c r="CQ37" s="57">
        <f>'2022'!CK5</f>
        <v>13.7</v>
      </c>
      <c r="CR37" s="57">
        <f>'2022'!CL5</f>
        <v>70.599999999999994</v>
      </c>
      <c r="CS37" s="58">
        <f>'2022'!CM5</f>
        <v>14.3</v>
      </c>
      <c r="CT37" s="55">
        <f>'2022'!CN5</f>
        <v>912</v>
      </c>
      <c r="CU37" s="56">
        <f>'2022'!CO5</f>
        <v>3456.7</v>
      </c>
      <c r="CV37" s="56">
        <f>'2022'!CP5</f>
        <v>77</v>
      </c>
      <c r="CW37" s="56">
        <f>'2022'!CQ5</f>
        <v>59</v>
      </c>
      <c r="CX37" s="56">
        <f>'2022'!CR5</f>
        <v>12</v>
      </c>
      <c r="CY37" s="56">
        <f>'2022'!CS5</f>
        <v>32.5</v>
      </c>
      <c r="CZ37" s="57">
        <f>'2022'!CT5</f>
        <v>0</v>
      </c>
      <c r="DA37" s="57">
        <f>'2022'!CU5</f>
        <v>0</v>
      </c>
      <c r="DB37" s="57">
        <f>'2022'!CV5</f>
        <v>2.99</v>
      </c>
      <c r="DC37" s="57">
        <f>'2022'!CW5</f>
        <v>6.9</v>
      </c>
      <c r="DD37" s="57">
        <f>'2022'!CX5</f>
        <v>9.4</v>
      </c>
      <c r="DE37" s="57">
        <f>'2022'!CY5</f>
        <v>40</v>
      </c>
      <c r="DF37" s="58">
        <f>'2022'!CZ5</f>
        <v>1.7</v>
      </c>
    </row>
    <row r="38" spans="1:110" ht="15.75" customHeight="1" x14ac:dyDescent="0.2">
      <c r="A38" s="29">
        <f t="shared" si="0"/>
        <v>36</v>
      </c>
      <c r="B38" s="30">
        <f>'2018'!A5</f>
        <v>3</v>
      </c>
      <c r="C38" s="30">
        <v>2018</v>
      </c>
      <c r="D38" s="31" t="str">
        <f>'2018'!B5</f>
        <v>Hayden Hurst</v>
      </c>
      <c r="E38" s="204" t="str" cm="1">
        <f t="array" ref="E38">_xlfn.IFS(F38&gt;=15,"Cornerstone",AND(F38&gt;=14,F38&lt;15),"Elite",AND(F38&gt;=11,F38&lt;14),"Elite Upside",AND(F38&gt;=9,F38&lt;11),"Upside",AND(F38&gt;=8,F38&lt;9),"Upside Lite",AND(F38&gt;=6,F38&lt;8),"Outlier",AND(F38&gt;=5,F38&lt;6),"Outlier Lite",F38&lt;5,"Purgatory")</f>
        <v>Upside</v>
      </c>
      <c r="F38" s="32">
        <f>'2018'!C5</f>
        <v>10.014285714285714</v>
      </c>
      <c r="G38" s="32">
        <f t="shared" si="1"/>
        <v>83.1</v>
      </c>
      <c r="H38" s="33">
        <f t="shared" si="2"/>
        <v>0.65680639365262494</v>
      </c>
      <c r="I38" s="34" t="str">
        <f>'2018'!D5</f>
        <v>South Carolina</v>
      </c>
      <c r="J38" s="35">
        <f>'2018'!E5</f>
        <v>1</v>
      </c>
      <c r="K38" s="36">
        <f>'2018'!F5</f>
        <v>34205</v>
      </c>
      <c r="L38" s="37">
        <f>'2018'!G5</f>
        <v>32.115068493150687</v>
      </c>
      <c r="M38" s="37" t="str">
        <f>'2018'!H5</f>
        <v>JR</v>
      </c>
      <c r="N38" s="37">
        <f>'2018'!I5</f>
        <v>24.687671232876713</v>
      </c>
      <c r="O38" s="38">
        <f>'2018'!J5</f>
        <v>76</v>
      </c>
      <c r="P38" s="38">
        <f>'2018'!K5</f>
        <v>250</v>
      </c>
      <c r="Q38" s="193">
        <f t="shared" si="4"/>
        <v>30.430618340461059</v>
      </c>
      <c r="R38" s="35">
        <f>'2018'!L5</f>
        <v>4.67</v>
      </c>
      <c r="S38" s="39">
        <f>'2018'!M5</f>
        <v>1</v>
      </c>
      <c r="T38" s="40">
        <f>'2018'!N5</f>
        <v>0</v>
      </c>
      <c r="U38" s="41">
        <f>'2018'!O5</f>
        <v>0</v>
      </c>
      <c r="V38" s="41">
        <f>'2018'!P5</f>
        <v>0.10216867469879518</v>
      </c>
      <c r="W38" s="41">
        <f>'2018'!Q5</f>
        <v>0.22225429354885265</v>
      </c>
      <c r="X38" s="41">
        <f>'2018'!R5</f>
        <v>0.20009306654257791</v>
      </c>
      <c r="Y38" s="42">
        <f>'2018'!S5</f>
        <v>0.2111736800457153</v>
      </c>
      <c r="Z38" s="43">
        <f>'2018'!T5</f>
        <v>0.2111736800457153</v>
      </c>
      <c r="AA38" s="44">
        <f>'2018'!U5</f>
        <v>23.035616438356165</v>
      </c>
      <c r="AB38" s="45">
        <f>'2018'!V5</f>
        <v>1.63</v>
      </c>
      <c r="AC38" s="45">
        <f t="shared" si="7"/>
        <v>12.704545454545455</v>
      </c>
      <c r="AD38" s="45">
        <f>'2018'!X5</f>
        <v>7.4</v>
      </c>
      <c r="AE38" s="45">
        <f>'2018'!Y5</f>
        <v>8.8000000000000007</v>
      </c>
      <c r="AF38" s="45">
        <f>'2018'!Z5</f>
        <v>0</v>
      </c>
      <c r="AG38" s="45">
        <f>'2018'!AA5</f>
        <v>0</v>
      </c>
      <c r="AH38" s="45">
        <f t="shared" si="6"/>
        <v>0</v>
      </c>
      <c r="AI38" s="46">
        <f>'2018'!AB5</f>
        <v>0</v>
      </c>
      <c r="AJ38" s="45">
        <f>'2018'!AC5</f>
        <v>105.1241463247549</v>
      </c>
      <c r="AK38" s="47">
        <f>'2018'!AD5</f>
        <v>110.53297566963685</v>
      </c>
      <c r="AL38" s="48">
        <f>'2018'!AE5</f>
        <v>7</v>
      </c>
      <c r="AM38" s="49">
        <f>'2018'!AF5</f>
        <v>1</v>
      </c>
      <c r="AN38" s="49">
        <f>'2018'!AG5</f>
        <v>3</v>
      </c>
      <c r="AO38" s="49">
        <f>'2018'!AH5</f>
        <v>4</v>
      </c>
      <c r="AP38" s="49">
        <f>'2018'!AI5</f>
        <v>5</v>
      </c>
      <c r="AQ38" s="49">
        <f>'2018'!AK5</f>
        <v>6</v>
      </c>
      <c r="AR38" s="49">
        <f>'2018'!AL5</f>
        <v>10</v>
      </c>
      <c r="AS38" s="50">
        <f>'2018'!AM5</f>
        <v>0</v>
      </c>
      <c r="AT38" s="55">
        <f>'2018'!AN5</f>
        <v>0</v>
      </c>
      <c r="AU38" s="56">
        <f>'2018'!AO5</f>
        <v>1</v>
      </c>
      <c r="AV38" s="56">
        <f>'2018'!AP5</f>
        <v>0</v>
      </c>
      <c r="AW38" s="56">
        <f>'2018'!AQ5</f>
        <v>0</v>
      </c>
      <c r="AX38" s="56">
        <f>'2018'!AR5</f>
        <v>0</v>
      </c>
      <c r="AY38" s="56">
        <f>'2018'!AS5</f>
        <v>0</v>
      </c>
      <c r="AZ38" s="57">
        <f>'2018'!AT5</f>
        <v>0</v>
      </c>
      <c r="BA38" s="57">
        <f>'2018'!AU5</f>
        <v>0</v>
      </c>
      <c r="BB38" s="57">
        <f>'2018'!AV5</f>
        <v>0</v>
      </c>
      <c r="BC38" s="57">
        <f>'2018'!AW5</f>
        <v>0</v>
      </c>
      <c r="BD38" s="57">
        <f>'2018'!AX5</f>
        <v>0</v>
      </c>
      <c r="BE38" s="57">
        <f>'2018'!AY5</f>
        <v>0</v>
      </c>
      <c r="BF38" s="58">
        <f>'2018'!AZ5</f>
        <v>0</v>
      </c>
      <c r="BG38" s="55">
        <f>'2018'!BA5</f>
        <v>0</v>
      </c>
      <c r="BH38" s="56">
        <f>'2018'!BB5</f>
        <v>1</v>
      </c>
      <c r="BI38" s="56">
        <f>'2018'!BC5</f>
        <v>0</v>
      </c>
      <c r="BJ38" s="56">
        <f>'2018'!BD5</f>
        <v>0</v>
      </c>
      <c r="BK38" s="56">
        <f>'2018'!BE5</f>
        <v>0</v>
      </c>
      <c r="BL38" s="56">
        <f>'2018'!BF5</f>
        <v>0</v>
      </c>
      <c r="BM38" s="57">
        <f>'2018'!BG5</f>
        <v>0</v>
      </c>
      <c r="BN38" s="57">
        <f>'2018'!BH5</f>
        <v>0</v>
      </c>
      <c r="BO38" s="57">
        <f>'2018'!BI5</f>
        <v>0</v>
      </c>
      <c r="BP38" s="57">
        <f>'2018'!BJ5</f>
        <v>0</v>
      </c>
      <c r="BQ38" s="57">
        <f>'2018'!BK5</f>
        <v>0</v>
      </c>
      <c r="BR38" s="57">
        <f>'2018'!BL5</f>
        <v>0</v>
      </c>
      <c r="BS38" s="58">
        <f>'2018'!BM5</f>
        <v>0</v>
      </c>
      <c r="BT38" s="55">
        <f>'2018'!BN5</f>
        <v>106</v>
      </c>
      <c r="BU38" s="56">
        <f>'2018'!BO5</f>
        <v>1037.5</v>
      </c>
      <c r="BV38" s="56">
        <f>'2018'!BP5</f>
        <v>12</v>
      </c>
      <c r="BW38" s="56">
        <f>'2018'!BQ5</f>
        <v>8</v>
      </c>
      <c r="BX38" s="56">
        <f>'2018'!BR5</f>
        <v>0</v>
      </c>
      <c r="BY38" s="56">
        <f>'2018'!BS5</f>
        <v>5.6</v>
      </c>
      <c r="BZ38" s="57">
        <f>'2018'!BT5</f>
        <v>0</v>
      </c>
      <c r="CA38" s="57">
        <f>'2018'!BU5</f>
        <v>0</v>
      </c>
      <c r="CB38" s="57">
        <f>'2018'!BV5</f>
        <v>1.28</v>
      </c>
      <c r="CC38" s="57">
        <f>'2018'!BW5</f>
        <v>7.1</v>
      </c>
      <c r="CD38" s="57">
        <f>'2018'!BX5</f>
        <v>11.8</v>
      </c>
      <c r="CE38" s="57">
        <f>'2018'!BY5</f>
        <v>0</v>
      </c>
      <c r="CF38" s="58">
        <f>'2018'!BZ5</f>
        <v>0</v>
      </c>
      <c r="CG38" s="55">
        <f>'2018'!CA5</f>
        <v>616</v>
      </c>
      <c r="CH38" s="56">
        <f>'2018'!CB5</f>
        <v>2771.6</v>
      </c>
      <c r="CI38" s="56">
        <f>'2018'!CC5</f>
        <v>80</v>
      </c>
      <c r="CJ38" s="56">
        <f>'2018'!CD5</f>
        <v>48</v>
      </c>
      <c r="CK38" s="56">
        <f>'2018'!CE5</f>
        <v>1</v>
      </c>
      <c r="CL38" s="56">
        <f>'2018'!CF5</f>
        <v>11.700000000000001</v>
      </c>
      <c r="CM38" s="57">
        <f>'2018'!CG5</f>
        <v>0</v>
      </c>
      <c r="CN38" s="57">
        <f>'2018'!CH5</f>
        <v>0</v>
      </c>
      <c r="CO38" s="57">
        <f>'2018'!CI5</f>
        <v>1.63</v>
      </c>
      <c r="CP38" s="57">
        <f>'2018'!CJ5</f>
        <v>7.4</v>
      </c>
      <c r="CQ38" s="57">
        <f>'2018'!CK5</f>
        <v>8.1999999999999993</v>
      </c>
      <c r="CR38" s="57">
        <f>'2018'!CL5</f>
        <v>0</v>
      </c>
      <c r="CS38" s="58">
        <f>'2018'!CM5</f>
        <v>5.9</v>
      </c>
      <c r="CT38" s="55">
        <f>'2018'!CN5</f>
        <v>559</v>
      </c>
      <c r="CU38" s="56">
        <f>'2018'!CO5</f>
        <v>2793.7000000000003</v>
      </c>
      <c r="CV38" s="56">
        <f>'2018'!CP5</f>
        <v>65</v>
      </c>
      <c r="CW38" s="56">
        <f>'2018'!CQ5</f>
        <v>44</v>
      </c>
      <c r="CX38" s="56">
        <f>'2018'!CR5</f>
        <v>2</v>
      </c>
      <c r="CY38" s="56">
        <f>'2018'!CS5</f>
        <v>18.2</v>
      </c>
      <c r="CZ38" s="57">
        <f>'2018'!CT5</f>
        <v>0</v>
      </c>
      <c r="DA38" s="57">
        <f>'2018'!CU5</f>
        <v>0</v>
      </c>
      <c r="DB38" s="57">
        <f>'2018'!CV5</f>
        <v>1.42</v>
      </c>
      <c r="DC38" s="57">
        <f>'2018'!CW5</f>
        <v>6.5</v>
      </c>
      <c r="DD38" s="57">
        <f>'2018'!CX5</f>
        <v>8.8000000000000007</v>
      </c>
      <c r="DE38" s="57">
        <f>'2018'!CY5</f>
        <v>55.6</v>
      </c>
      <c r="DF38" s="58">
        <f>'2018'!CZ5</f>
        <v>0</v>
      </c>
    </row>
    <row r="39" spans="1:110" ht="15.75" customHeight="1" x14ac:dyDescent="0.2">
      <c r="A39" s="29">
        <f t="shared" si="0"/>
        <v>37</v>
      </c>
      <c r="B39" s="30">
        <f>'2020'!A3</f>
        <v>1</v>
      </c>
      <c r="C39" s="30">
        <v>2020</v>
      </c>
      <c r="D39" s="31" t="str">
        <f>'2020'!B3</f>
        <v>Cole Kmet</v>
      </c>
      <c r="E39" s="204" t="str" cm="1">
        <f t="array" ref="E39">_xlfn.IFS(F39&gt;=15,"Cornerstone",AND(F39&gt;=14,F39&lt;15),"Elite",AND(F39&gt;=11,F39&lt;14),"Elite Upside",AND(F39&gt;=9,F39&lt;11),"Upside",AND(F39&gt;=8,F39&lt;9),"Upside Lite",AND(F39&gt;=6,F39&lt;8),"Outlier",AND(F39&gt;=5,F39&lt;6),"Outlier Lite",F39&lt;5,"Purgatory")</f>
        <v>Upside</v>
      </c>
      <c r="F39" s="32">
        <f>'2020'!C3</f>
        <v>9.9428571428571431</v>
      </c>
      <c r="G39" s="32">
        <f t="shared" si="1"/>
        <v>82.699999999999989</v>
      </c>
      <c r="H39" s="33">
        <f t="shared" si="2"/>
        <v>0.62726830722390836</v>
      </c>
      <c r="I39" s="34" t="str">
        <f>'2020'!D3</f>
        <v>Notre Dame</v>
      </c>
      <c r="J39" s="35">
        <f>'2020'!E3</f>
        <v>2</v>
      </c>
      <c r="K39" s="36">
        <f>'2020'!F3</f>
        <v>36229</v>
      </c>
      <c r="L39" s="37">
        <f>'2020'!G3</f>
        <v>26.56986301369863</v>
      </c>
      <c r="M39" s="37" t="str">
        <f>'2020'!H3</f>
        <v>JR</v>
      </c>
      <c r="N39" s="37">
        <f>'2020'!I3</f>
        <v>21.136986301369863</v>
      </c>
      <c r="O39" s="38">
        <f>'2020'!J3</f>
        <v>78</v>
      </c>
      <c r="P39" s="38">
        <f>'2020'!K3</f>
        <v>262</v>
      </c>
      <c r="Q39" s="193">
        <f t="shared" si="4"/>
        <v>30.27680466932269</v>
      </c>
      <c r="R39" s="35">
        <f>'2020'!L3</f>
        <v>4.7</v>
      </c>
      <c r="S39" s="39">
        <f>'2020'!M3</f>
        <v>2</v>
      </c>
      <c r="T39" s="40">
        <f>'2020'!N3</f>
        <v>0</v>
      </c>
      <c r="U39" s="41">
        <f>'2020'!O3</f>
        <v>0</v>
      </c>
      <c r="V39" s="41">
        <f>'2020'!P3</f>
        <v>1.9564002235885967E-2</v>
      </c>
      <c r="W39" s="41">
        <f>'2020'!Q3</f>
        <v>6.9902912621359226E-2</v>
      </c>
      <c r="X39" s="41">
        <f>'2020'!R3</f>
        <v>0.20420301348136399</v>
      </c>
      <c r="Y39" s="42">
        <f>'2020'!S3</f>
        <v>0.20420301348136399</v>
      </c>
      <c r="Z39" s="43">
        <f>'2020'!T3</f>
        <v>0.20420301348136399</v>
      </c>
      <c r="AA39" s="44">
        <f>'2020'!U3</f>
        <v>20.504109589041096</v>
      </c>
      <c r="AB39" s="45">
        <f>'2020'!V3</f>
        <v>1.55</v>
      </c>
      <c r="AC39" s="45">
        <f t="shared" si="7"/>
        <v>11.976744186046512</v>
      </c>
      <c r="AD39" s="45">
        <f>'2020'!X3</f>
        <v>5</v>
      </c>
      <c r="AE39" s="45">
        <f>'2020'!Y3</f>
        <v>9.1999999999999993</v>
      </c>
      <c r="AF39" s="45">
        <f>'2020'!Z3</f>
        <v>0</v>
      </c>
      <c r="AG39" s="45">
        <f>'2020'!AA3</f>
        <v>0</v>
      </c>
      <c r="AH39" s="45">
        <f t="shared" si="6"/>
        <v>66.7</v>
      </c>
      <c r="AI39" s="46">
        <f>'2020'!AB3</f>
        <v>4.4000000000000004E-2</v>
      </c>
      <c r="AJ39" s="45">
        <f>'2020'!AC3</f>
        <v>107.38406875367464</v>
      </c>
      <c r="AK39" s="47">
        <f>'2020'!AD3</f>
        <v>117.3953109917485</v>
      </c>
      <c r="AL39" s="48">
        <f>'2020'!AE3</f>
        <v>7</v>
      </c>
      <c r="AM39" s="49">
        <f>'2020'!AF3</f>
        <v>5</v>
      </c>
      <c r="AN39" s="49">
        <f>'2020'!AG3</f>
        <v>2</v>
      </c>
      <c r="AO39" s="49">
        <f>'2020'!AH3</f>
        <v>3</v>
      </c>
      <c r="AP39" s="49">
        <f>'2020'!AI3</f>
        <v>2</v>
      </c>
      <c r="AQ39" s="49">
        <f>'2020'!AK3</f>
        <v>8</v>
      </c>
      <c r="AR39" s="49">
        <f>'2020'!AL3</f>
        <v>7</v>
      </c>
      <c r="AS39" s="50">
        <f>'2020'!AM3</f>
        <v>1</v>
      </c>
      <c r="AT39" s="55">
        <f>'2020'!AN3</f>
        <v>0</v>
      </c>
      <c r="AU39" s="56">
        <f>'2020'!AO3</f>
        <v>1</v>
      </c>
      <c r="AV39" s="56">
        <f>'2020'!AP3</f>
        <v>0</v>
      </c>
      <c r="AW39" s="56">
        <f>'2020'!AQ3</f>
        <v>0</v>
      </c>
      <c r="AX39" s="56">
        <f>'2020'!AR3</f>
        <v>0</v>
      </c>
      <c r="AY39" s="56">
        <f>'2020'!AS3</f>
        <v>0</v>
      </c>
      <c r="AZ39" s="57">
        <f>'2020'!AT3</f>
        <v>0</v>
      </c>
      <c r="BA39" s="57">
        <f>'2020'!AU3</f>
        <v>0</v>
      </c>
      <c r="BB39" s="57">
        <f>'2020'!AV3</f>
        <v>0</v>
      </c>
      <c r="BC39" s="57">
        <f>'2020'!AW3</f>
        <v>0</v>
      </c>
      <c r="BD39" s="57">
        <f>'2020'!AX3</f>
        <v>0</v>
      </c>
      <c r="BE39" s="57">
        <f>'2020'!AY3</f>
        <v>0</v>
      </c>
      <c r="BF39" s="58">
        <f>'2020'!AZ3</f>
        <v>0</v>
      </c>
      <c r="BG39" s="55">
        <f>'2020'!BA3</f>
        <v>0</v>
      </c>
      <c r="BH39" s="56">
        <f>'2020'!BB3</f>
        <v>1</v>
      </c>
      <c r="BI39" s="56">
        <f>'2020'!BC3</f>
        <v>0</v>
      </c>
      <c r="BJ39" s="56">
        <f>'2020'!BD3</f>
        <v>0</v>
      </c>
      <c r="BK39" s="56">
        <f>'2020'!BE3</f>
        <v>0</v>
      </c>
      <c r="BL39" s="56">
        <f>'2020'!BF3</f>
        <v>0</v>
      </c>
      <c r="BM39" s="57">
        <f>'2020'!BG3</f>
        <v>0</v>
      </c>
      <c r="BN39" s="57">
        <f>'2020'!BH3</f>
        <v>0</v>
      </c>
      <c r="BO39" s="57">
        <f>'2020'!BI3</f>
        <v>0</v>
      </c>
      <c r="BP39" s="57">
        <f>'2020'!BJ3</f>
        <v>0</v>
      </c>
      <c r="BQ39" s="57">
        <f>'2020'!BK3</f>
        <v>0</v>
      </c>
      <c r="BR39" s="57">
        <f>'2020'!BL3</f>
        <v>0</v>
      </c>
      <c r="BS39" s="58">
        <f>'2020'!BM3</f>
        <v>0</v>
      </c>
      <c r="BT39" s="55">
        <f>'2020'!BN3</f>
        <v>14</v>
      </c>
      <c r="BU39" s="56">
        <f>'2020'!BO3</f>
        <v>715.6</v>
      </c>
      <c r="BV39" s="56">
        <f>'2020'!BP3</f>
        <v>4</v>
      </c>
      <c r="BW39" s="56">
        <f>'2020'!BQ3</f>
        <v>2</v>
      </c>
      <c r="BX39" s="56">
        <f>'2020'!BR3</f>
        <v>0</v>
      </c>
      <c r="BY39" s="56">
        <f>'2020'!BS3</f>
        <v>6</v>
      </c>
      <c r="BZ39" s="57">
        <f>'2020'!BT3</f>
        <v>0</v>
      </c>
      <c r="CA39" s="57">
        <f>'2020'!BU3</f>
        <v>0</v>
      </c>
      <c r="CB39" s="57">
        <f>'2020'!BV3</f>
        <v>0.88</v>
      </c>
      <c r="CC39" s="57">
        <f>'2020'!BW3</f>
        <v>1</v>
      </c>
      <c r="CD39" s="57">
        <f>'2020'!BX3</f>
        <v>6.5</v>
      </c>
      <c r="CE39" s="57">
        <f>'2020'!BY3</f>
        <v>0</v>
      </c>
      <c r="CF39" s="58">
        <f>'2020'!BZ3</f>
        <v>33.299999999999997</v>
      </c>
      <c r="CG39" s="55">
        <f>'2020'!CA3</f>
        <v>162</v>
      </c>
      <c r="CH39" s="56">
        <f>'2020'!CB3</f>
        <v>2317.5</v>
      </c>
      <c r="CI39" s="56">
        <f>'2020'!CC3</f>
        <v>17</v>
      </c>
      <c r="CJ39" s="56">
        <f>'2020'!CD3</f>
        <v>15</v>
      </c>
      <c r="CK39" s="56">
        <f>'2020'!CE3</f>
        <v>0</v>
      </c>
      <c r="CL39" s="56">
        <f>'2020'!CF3</f>
        <v>16.2</v>
      </c>
      <c r="CM39" s="57">
        <f>'2020'!CG3</f>
        <v>0</v>
      </c>
      <c r="CN39" s="57">
        <f>'2020'!CH3</f>
        <v>0</v>
      </c>
      <c r="CO39" s="57">
        <f>'2020'!CI3</f>
        <v>1.31</v>
      </c>
      <c r="CP39" s="57">
        <f>'2020'!CJ3</f>
        <v>4.5999999999999996</v>
      </c>
      <c r="CQ39" s="57">
        <f>'2020'!CK3</f>
        <v>7.2</v>
      </c>
      <c r="CR39" s="57">
        <f>'2020'!CL3</f>
        <v>66.7</v>
      </c>
      <c r="CS39" s="58">
        <f>'2020'!CM3</f>
        <v>0</v>
      </c>
      <c r="CT39" s="55">
        <f>'2020'!CN3</f>
        <v>515</v>
      </c>
      <c r="CU39" s="56">
        <f>'2020'!CO3</f>
        <v>2522</v>
      </c>
      <c r="CV39" s="56">
        <f>'2020'!CP3</f>
        <v>61</v>
      </c>
      <c r="CW39" s="56">
        <f>'2020'!CQ3</f>
        <v>43</v>
      </c>
      <c r="CX39" s="56">
        <f>'2020'!CR3</f>
        <v>6</v>
      </c>
      <c r="CY39" s="56">
        <f>'2020'!CS3</f>
        <v>28</v>
      </c>
      <c r="CZ39" s="57">
        <f>'2020'!CT3</f>
        <v>0</v>
      </c>
      <c r="DA39" s="57">
        <f>'2020'!CU3</f>
        <v>0</v>
      </c>
      <c r="DB39" s="57">
        <f>'2020'!CV3</f>
        <v>1.55</v>
      </c>
      <c r="DC39" s="57">
        <f>'2020'!CW3</f>
        <v>5</v>
      </c>
      <c r="DD39" s="57">
        <f>'2020'!CX3</f>
        <v>9.1999999999999993</v>
      </c>
      <c r="DE39" s="57">
        <f>'2020'!CY3</f>
        <v>30</v>
      </c>
      <c r="DF39" s="58">
        <f>'2020'!CZ3</f>
        <v>4.4000000000000004</v>
      </c>
    </row>
    <row r="40" spans="1:110" ht="15.75" customHeight="1" x14ac:dyDescent="0.2">
      <c r="A40" s="29">
        <f t="shared" si="0"/>
        <v>38</v>
      </c>
      <c r="B40" s="30">
        <f>'2019'!A6</f>
        <v>4</v>
      </c>
      <c r="C40" s="30">
        <v>2019</v>
      </c>
      <c r="D40" s="31" t="str">
        <f>'2019'!B6</f>
        <v>Jace Sternberger</v>
      </c>
      <c r="E40" s="204" t="str" cm="1">
        <f t="array" ref="E40">_xlfn.IFS(F40&gt;=15,"Cornerstone",AND(F40&gt;=14,F40&lt;15),"Elite",AND(F40&gt;=11,F40&lt;14),"Elite Upside",AND(F40&gt;=9,F40&lt;11),"Upside",AND(F40&gt;=8,F40&lt;9),"Upside Lite",AND(F40&gt;=6,F40&lt;8),"Outlier",AND(F40&gt;=5,F40&lt;6),"Outlier Lite",F40&lt;5,"Purgatory")</f>
        <v>Upside</v>
      </c>
      <c r="F40" s="32">
        <f>'2019'!C6</f>
        <v>9.9357142857142851</v>
      </c>
      <c r="G40" s="32">
        <f t="shared" si="1"/>
        <v>82.199999999999989</v>
      </c>
      <c r="H40" s="33">
        <f t="shared" si="2"/>
        <v>0.62431449858103638</v>
      </c>
      <c r="I40" s="34" t="str">
        <f>'2019'!D6</f>
        <v>Texas A&amp;M</v>
      </c>
      <c r="J40" s="35">
        <f>'2019'!E6</f>
        <v>1</v>
      </c>
      <c r="K40" s="36">
        <f>'2019'!F6</f>
        <v>35242</v>
      </c>
      <c r="L40" s="37">
        <f>'2019'!G6</f>
        <v>29.273972602739725</v>
      </c>
      <c r="M40" s="37" t="str">
        <f>'2019'!H6</f>
        <v>JR</v>
      </c>
      <c r="N40" s="37">
        <f>'2019'!I6</f>
        <v>22.843835616438355</v>
      </c>
      <c r="O40" s="38">
        <f>'2019'!J6</f>
        <v>76</v>
      </c>
      <c r="P40" s="38">
        <f>'2019'!K6</f>
        <v>251</v>
      </c>
      <c r="Q40" s="193">
        <f t="shared" si="4"/>
        <v>30.552340813822902</v>
      </c>
      <c r="R40" s="35">
        <f>'2019'!L6</f>
        <v>4.75</v>
      </c>
      <c r="S40" s="39">
        <f>'2019'!M6</f>
        <v>3</v>
      </c>
      <c r="T40" s="40">
        <f>'2019'!N6</f>
        <v>0</v>
      </c>
      <c r="U40" s="41">
        <f>'2019'!O6</f>
        <v>0</v>
      </c>
      <c r="V40" s="41">
        <f>'2019'!P6</f>
        <v>1.0399334442595673E-2</v>
      </c>
      <c r="W40" s="41">
        <f>'2019'!Q6</f>
        <v>0</v>
      </c>
      <c r="X40" s="41">
        <f>'2019'!R6</f>
        <v>0.25458310493939951</v>
      </c>
      <c r="Y40" s="42">
        <f>'2019'!S6</f>
        <v>0.25458310493939951</v>
      </c>
      <c r="Z40" s="43">
        <f>'2019'!T6</f>
        <v>0.25458310493939951</v>
      </c>
      <c r="AA40" s="44">
        <f>'2019'!U6</f>
        <v>22.194520547945206</v>
      </c>
      <c r="AB40" s="45">
        <f>'2019'!V6</f>
        <v>2.0099999999999998</v>
      </c>
      <c r="AC40" s="45">
        <f t="shared" si="7"/>
        <v>17.061224489795919</v>
      </c>
      <c r="AD40" s="45">
        <f>'2019'!X6</f>
        <v>8.3000000000000007</v>
      </c>
      <c r="AE40" s="45">
        <f>'2019'!Y6</f>
        <v>11.3</v>
      </c>
      <c r="AF40" s="45">
        <f>'2019'!Z6</f>
        <v>0</v>
      </c>
      <c r="AG40" s="45">
        <f>'2019'!AA6</f>
        <v>0</v>
      </c>
      <c r="AH40" s="45">
        <f t="shared" si="6"/>
        <v>0</v>
      </c>
      <c r="AI40" s="46">
        <f>'2019'!AB6</f>
        <v>5.7999999999999996E-2</v>
      </c>
      <c r="AJ40" s="45">
        <f>'2019'!AC6</f>
        <v>98.611889104595576</v>
      </c>
      <c r="AK40" s="47">
        <f>'2019'!AD6</f>
        <v>103.68565092041526</v>
      </c>
      <c r="AL40" s="48">
        <f>'2019'!AE6</f>
        <v>9</v>
      </c>
      <c r="AM40" s="49">
        <f>'2019'!AF6</f>
        <v>1</v>
      </c>
      <c r="AN40" s="49">
        <f>'2019'!AG6</f>
        <v>6</v>
      </c>
      <c r="AO40" s="49">
        <f>'2019'!AH6</f>
        <v>9</v>
      </c>
      <c r="AP40" s="49">
        <f>'2019'!AI6</f>
        <v>7</v>
      </c>
      <c r="AQ40" s="49">
        <f>'2019'!AK6</f>
        <v>2</v>
      </c>
      <c r="AR40" s="49">
        <f>'2019'!AL6</f>
        <v>6</v>
      </c>
      <c r="AS40" s="50">
        <f>'2019'!AM6</f>
        <v>0</v>
      </c>
      <c r="AT40" s="55">
        <f>'2019'!AN6</f>
        <v>0</v>
      </c>
      <c r="AU40" s="56">
        <f>'2019'!AO6</f>
        <v>1</v>
      </c>
      <c r="AV40" s="56">
        <f>'2019'!AP6</f>
        <v>0</v>
      </c>
      <c r="AW40" s="56">
        <f>'2019'!AQ6</f>
        <v>0</v>
      </c>
      <c r="AX40" s="56">
        <f>'2019'!AR6</f>
        <v>0</v>
      </c>
      <c r="AY40" s="56">
        <f>'2019'!AS6</f>
        <v>0</v>
      </c>
      <c r="AZ40" s="57">
        <f>'2019'!AT6</f>
        <v>0</v>
      </c>
      <c r="BA40" s="57">
        <f>'2019'!AU6</f>
        <v>0</v>
      </c>
      <c r="BB40" s="57">
        <f>'2019'!AV6</f>
        <v>0</v>
      </c>
      <c r="BC40" s="57">
        <f>'2019'!AW6</f>
        <v>0</v>
      </c>
      <c r="BD40" s="57">
        <f>'2019'!AX6</f>
        <v>0</v>
      </c>
      <c r="BE40" s="57">
        <f>'2019'!AY6</f>
        <v>0</v>
      </c>
      <c r="BF40" s="58">
        <f>'2019'!AZ6</f>
        <v>0</v>
      </c>
      <c r="BG40" s="55">
        <f>'2019'!BA6</f>
        <v>0</v>
      </c>
      <c r="BH40" s="56">
        <f>'2019'!BB6</f>
        <v>1</v>
      </c>
      <c r="BI40" s="56">
        <f>'2019'!BC6</f>
        <v>0</v>
      </c>
      <c r="BJ40" s="56">
        <f>'2019'!BD6</f>
        <v>0</v>
      </c>
      <c r="BK40" s="56">
        <f>'2019'!BE6</f>
        <v>0</v>
      </c>
      <c r="BL40" s="56">
        <f>'2019'!BF6</f>
        <v>0</v>
      </c>
      <c r="BM40" s="57">
        <f>'2019'!BG6</f>
        <v>0</v>
      </c>
      <c r="BN40" s="57">
        <f>'2019'!BH6</f>
        <v>0</v>
      </c>
      <c r="BO40" s="57">
        <f>'2019'!BI6</f>
        <v>0</v>
      </c>
      <c r="BP40" s="57">
        <f>'2019'!BJ6</f>
        <v>0</v>
      </c>
      <c r="BQ40" s="57">
        <f>'2019'!BK6</f>
        <v>0</v>
      </c>
      <c r="BR40" s="57">
        <f>'2019'!BL6</f>
        <v>0</v>
      </c>
      <c r="BS40" s="58">
        <f>'2019'!BM6</f>
        <v>0</v>
      </c>
      <c r="BT40" s="55">
        <f>'2019'!BN6</f>
        <v>5</v>
      </c>
      <c r="BU40" s="56">
        <f>'2019'!BO6</f>
        <v>480.8</v>
      </c>
      <c r="BV40" s="56">
        <f>'2019'!BP6</f>
        <v>1</v>
      </c>
      <c r="BW40" s="56">
        <f>'2019'!BQ6</f>
        <v>1</v>
      </c>
      <c r="BX40" s="56">
        <f>'2019'!BR6</f>
        <v>0</v>
      </c>
      <c r="BY40" s="56">
        <f>'2019'!BS6</f>
        <v>2.6</v>
      </c>
      <c r="BZ40" s="57">
        <f>'2019'!BT6</f>
        <v>0</v>
      </c>
      <c r="CA40" s="57">
        <f>'2019'!BU6</f>
        <v>0</v>
      </c>
      <c r="CB40" s="57">
        <f>'2019'!BV6</f>
        <v>1</v>
      </c>
      <c r="CC40" s="57">
        <f>'2019'!BW6</f>
        <v>3</v>
      </c>
      <c r="CD40" s="57">
        <f>'2019'!BX6</f>
        <v>2</v>
      </c>
      <c r="CE40" s="57">
        <f>'2019'!BY6</f>
        <v>0</v>
      </c>
      <c r="CF40" s="58">
        <f>'2019'!BZ6</f>
        <v>0</v>
      </c>
      <c r="CG40" s="55">
        <f>'2019'!CA6</f>
        <v>0</v>
      </c>
      <c r="CH40" s="56">
        <f>'2019'!CB6</f>
        <v>1</v>
      </c>
      <c r="CI40" s="56">
        <f>'2019'!CC6</f>
        <v>0</v>
      </c>
      <c r="CJ40" s="56">
        <f>'2019'!CD6</f>
        <v>0</v>
      </c>
      <c r="CK40" s="56">
        <f>'2019'!CE6</f>
        <v>0</v>
      </c>
      <c r="CL40" s="56">
        <f>'2019'!CF6</f>
        <v>0</v>
      </c>
      <c r="CM40" s="57">
        <f>'2019'!CG6</f>
        <v>0</v>
      </c>
      <c r="CN40" s="57">
        <f>'2019'!CH6</f>
        <v>0</v>
      </c>
      <c r="CO40" s="57">
        <f>'2019'!CI6</f>
        <v>0</v>
      </c>
      <c r="CP40" s="57">
        <f>'2019'!CJ6</f>
        <v>0</v>
      </c>
      <c r="CQ40" s="57">
        <f>'2019'!CK6</f>
        <v>0</v>
      </c>
      <c r="CR40" s="57">
        <f>'2019'!CL6</f>
        <v>0</v>
      </c>
      <c r="CS40" s="58">
        <f>'2019'!CM6</f>
        <v>0</v>
      </c>
      <c r="CT40" s="55">
        <f>'2019'!CN6</f>
        <v>836</v>
      </c>
      <c r="CU40" s="56">
        <f>'2019'!CO6</f>
        <v>3283.7999999999997</v>
      </c>
      <c r="CV40" s="56">
        <f>'2019'!CP6</f>
        <v>81</v>
      </c>
      <c r="CW40" s="56">
        <f>'2019'!CQ6</f>
        <v>49</v>
      </c>
      <c r="CX40" s="56">
        <f>'2019'!CR6</f>
        <v>10</v>
      </c>
      <c r="CY40" s="56">
        <f>'2019'!CS6</f>
        <v>24.7</v>
      </c>
      <c r="CZ40" s="57">
        <f>'2019'!CT6</f>
        <v>0</v>
      </c>
      <c r="DA40" s="57">
        <f>'2019'!CU6</f>
        <v>0</v>
      </c>
      <c r="DB40" s="57">
        <f>'2019'!CV6</f>
        <v>2.0099999999999998</v>
      </c>
      <c r="DC40" s="57">
        <f>'2019'!CW6</f>
        <v>8.3000000000000007</v>
      </c>
      <c r="DD40" s="57">
        <f>'2019'!CX6</f>
        <v>11.3</v>
      </c>
      <c r="DE40" s="57">
        <f>'2019'!CY6</f>
        <v>36.4</v>
      </c>
      <c r="DF40" s="58">
        <f>'2019'!CZ6</f>
        <v>5.8</v>
      </c>
    </row>
    <row r="41" spans="1:110" ht="15.75" customHeight="1" x14ac:dyDescent="0.2">
      <c r="A41" s="29">
        <f t="shared" si="0"/>
        <v>39</v>
      </c>
      <c r="B41" s="30">
        <f>'2019'!A7</f>
        <v>5</v>
      </c>
      <c r="C41" s="30">
        <v>2019</v>
      </c>
      <c r="D41" s="31" t="str">
        <f>'2019'!B7</f>
        <v>Dawson Knox</v>
      </c>
      <c r="E41" s="204" t="str" cm="1">
        <f t="array" ref="E41">_xlfn.IFS(F41&gt;=15,"Cornerstone",AND(F41&gt;=14,F41&lt;15),"Elite",AND(F41&gt;=11,F41&lt;14),"Elite Upside",AND(F41&gt;=9,F41&lt;11),"Upside",AND(F41&gt;=8,F41&lt;9),"Upside Lite",AND(F41&gt;=6,F41&lt;8),"Outlier",AND(F41&gt;=5,F41&lt;6),"Outlier Lite",F41&lt;5,"Purgatory")</f>
        <v>Upside</v>
      </c>
      <c r="F41" s="32">
        <f>'2019'!C7</f>
        <v>9.8214285714285712</v>
      </c>
      <c r="G41" s="32">
        <f t="shared" si="1"/>
        <v>81.699999999999989</v>
      </c>
      <c r="H41" s="33">
        <f t="shared" si="2"/>
        <v>0.57705356029508992</v>
      </c>
      <c r="I41" s="34" t="str">
        <f>'2019'!D7</f>
        <v>Ole Miss</v>
      </c>
      <c r="J41" s="35">
        <f>'2019'!E7</f>
        <v>1</v>
      </c>
      <c r="K41" s="36">
        <f>'2019'!F7</f>
        <v>35383</v>
      </c>
      <c r="L41" s="37">
        <f>'2019'!G7</f>
        <v>28.887671232876713</v>
      </c>
      <c r="M41" s="37" t="str">
        <f>'2019'!H7</f>
        <v>RS JR</v>
      </c>
      <c r="N41" s="37">
        <f>'2019'!I7</f>
        <v>22.457534246575342</v>
      </c>
      <c r="O41" s="38">
        <f>'2019'!J7</f>
        <v>76</v>
      </c>
      <c r="P41" s="38">
        <f>'2019'!K7</f>
        <v>254</v>
      </c>
      <c r="Q41" s="193">
        <f t="shared" si="4"/>
        <v>30.917508233908435</v>
      </c>
      <c r="R41" s="35">
        <f>'2019'!L7</f>
        <v>4.59</v>
      </c>
      <c r="S41" s="39">
        <f>'2019'!M7</f>
        <v>3</v>
      </c>
      <c r="T41" s="40">
        <f>'2019'!N7</f>
        <v>0</v>
      </c>
      <c r="U41" s="41">
        <f>'2019'!O7</f>
        <v>0</v>
      </c>
      <c r="V41" s="41">
        <f>'2019'!P7</f>
        <v>0</v>
      </c>
      <c r="W41" s="41">
        <f>'2019'!Q7</f>
        <v>0.12218331303288674</v>
      </c>
      <c r="X41" s="41">
        <f>'2019'!R7</f>
        <v>0.12806637806637808</v>
      </c>
      <c r="Y41" s="42">
        <f>'2019'!S7</f>
        <v>0.12806637806637808</v>
      </c>
      <c r="Z41" s="43">
        <f>'2019'!T7</f>
        <v>0.12806637806637808</v>
      </c>
      <c r="AA41" s="44" t="str">
        <f>'2019'!U7</f>
        <v>N/A</v>
      </c>
      <c r="AB41" s="45">
        <f>'2019'!V7</f>
        <v>1.86</v>
      </c>
      <c r="AC41" s="45">
        <f t="shared" si="7"/>
        <v>18.933333333333334</v>
      </c>
      <c r="AD41" s="45">
        <f>'2019'!X7</f>
        <v>8.5</v>
      </c>
      <c r="AE41" s="45">
        <f>'2019'!Y7</f>
        <v>11.5</v>
      </c>
      <c r="AF41" s="45">
        <f>'2019'!Z7</f>
        <v>0</v>
      </c>
      <c r="AG41" s="45">
        <f>'2019'!AA7</f>
        <v>0</v>
      </c>
      <c r="AH41" s="45">
        <f t="shared" si="6"/>
        <v>57.1</v>
      </c>
      <c r="AI41" s="46">
        <f>'2019'!AB7</f>
        <v>6.3E-2</v>
      </c>
      <c r="AJ41" s="45">
        <f>'2019'!AC7</f>
        <v>114.44925503343255</v>
      </c>
      <c r="AK41" s="47">
        <f>'2019'!AD7</f>
        <v>120.33787825432748</v>
      </c>
      <c r="AL41" s="48">
        <f>'2019'!AE7</f>
        <v>3</v>
      </c>
      <c r="AM41" s="49">
        <f>'2019'!AF7</f>
        <v>0</v>
      </c>
      <c r="AN41" s="49">
        <f>'2019'!AG7</f>
        <v>5</v>
      </c>
      <c r="AO41" s="49">
        <f>'2019'!AH7</f>
        <v>10</v>
      </c>
      <c r="AP41" s="49">
        <f>'2019'!AI7</f>
        <v>7</v>
      </c>
      <c r="AQ41" s="49">
        <f>'2019'!AK7</f>
        <v>8</v>
      </c>
      <c r="AR41" s="49">
        <f>'2019'!AL7</f>
        <v>6</v>
      </c>
      <c r="AS41" s="50">
        <f>'2019'!AM7</f>
        <v>0.5</v>
      </c>
      <c r="AT41" s="55">
        <f>'2019'!AN7</f>
        <v>0</v>
      </c>
      <c r="AU41" s="56">
        <f>'2019'!AO7</f>
        <v>1</v>
      </c>
      <c r="AV41" s="56">
        <f>'2019'!AP7</f>
        <v>0</v>
      </c>
      <c r="AW41" s="56">
        <f>'2019'!AQ7</f>
        <v>0</v>
      </c>
      <c r="AX41" s="56">
        <f>'2019'!AR7</f>
        <v>0</v>
      </c>
      <c r="AY41" s="56">
        <f>'2019'!AS7</f>
        <v>0</v>
      </c>
      <c r="AZ41" s="57">
        <f>'2019'!AT7</f>
        <v>0</v>
      </c>
      <c r="BA41" s="57">
        <f>'2019'!AU7</f>
        <v>0</v>
      </c>
      <c r="BB41" s="57">
        <f>'2019'!AV7</f>
        <v>0</v>
      </c>
      <c r="BC41" s="57">
        <f>'2019'!AW7</f>
        <v>0</v>
      </c>
      <c r="BD41" s="57">
        <f>'2019'!AX7</f>
        <v>0</v>
      </c>
      <c r="BE41" s="57">
        <f>'2019'!AY7</f>
        <v>0</v>
      </c>
      <c r="BF41" s="58">
        <f>'2019'!AZ7</f>
        <v>0</v>
      </c>
      <c r="BG41" s="55">
        <f>'2019'!BA7</f>
        <v>0</v>
      </c>
      <c r="BH41" s="56">
        <f>'2019'!BB7</f>
        <v>1</v>
      </c>
      <c r="BI41" s="56">
        <f>'2019'!BC7</f>
        <v>0</v>
      </c>
      <c r="BJ41" s="56">
        <f>'2019'!BD7</f>
        <v>0</v>
      </c>
      <c r="BK41" s="56">
        <f>'2019'!BE7</f>
        <v>0</v>
      </c>
      <c r="BL41" s="56">
        <f>'2019'!BF7</f>
        <v>0</v>
      </c>
      <c r="BM41" s="57">
        <f>'2019'!BG7</f>
        <v>0</v>
      </c>
      <c r="BN41" s="57">
        <f>'2019'!BH7</f>
        <v>0</v>
      </c>
      <c r="BO41" s="57">
        <f>'2019'!BI7</f>
        <v>0</v>
      </c>
      <c r="BP41" s="57">
        <f>'2019'!BJ7</f>
        <v>0</v>
      </c>
      <c r="BQ41" s="57">
        <f>'2019'!BK7</f>
        <v>0</v>
      </c>
      <c r="BR41" s="57">
        <f>'2019'!BL7</f>
        <v>0</v>
      </c>
      <c r="BS41" s="58">
        <f>'2019'!BM7</f>
        <v>0</v>
      </c>
      <c r="BT41" s="55">
        <f>'2019'!BN7</f>
        <v>0</v>
      </c>
      <c r="BU41" s="56">
        <f>'2019'!BO7</f>
        <v>1</v>
      </c>
      <c r="BV41" s="56">
        <f>'2019'!BP7</f>
        <v>0</v>
      </c>
      <c r="BW41" s="56">
        <f>'2019'!BQ7</f>
        <v>0</v>
      </c>
      <c r="BX41" s="56">
        <f>'2019'!BR7</f>
        <v>0</v>
      </c>
      <c r="BY41" s="56">
        <f>'2019'!BS7</f>
        <v>0</v>
      </c>
      <c r="BZ41" s="57">
        <f>'2019'!BT7</f>
        <v>0</v>
      </c>
      <c r="CA41" s="57">
        <f>'2019'!BU7</f>
        <v>0</v>
      </c>
      <c r="CB41" s="57">
        <f>'2019'!BV7</f>
        <v>0</v>
      </c>
      <c r="CC41" s="57">
        <f>'2019'!BW7</f>
        <v>0</v>
      </c>
      <c r="CD41" s="57">
        <f>'2019'!BX7</f>
        <v>0</v>
      </c>
      <c r="CE41" s="57">
        <f>'2019'!BY7</f>
        <v>0</v>
      </c>
      <c r="CF41" s="58">
        <f>'2019'!BZ7</f>
        <v>0</v>
      </c>
      <c r="CG41" s="55">
        <f>'2019'!CA7</f>
        <v>321</v>
      </c>
      <c r="CH41" s="56">
        <f>'2019'!CB7</f>
        <v>2627.2</v>
      </c>
      <c r="CI41" s="56">
        <f>'2019'!CC7</f>
        <v>34</v>
      </c>
      <c r="CJ41" s="56">
        <f>'2019'!CD7</f>
        <v>24</v>
      </c>
      <c r="CK41" s="56">
        <f>'2019'!CE7</f>
        <v>0</v>
      </c>
      <c r="CL41" s="56">
        <f>'2019'!CF7</f>
        <v>18.399999999999999</v>
      </c>
      <c r="CM41" s="57">
        <f>'2019'!CG7</f>
        <v>0</v>
      </c>
      <c r="CN41" s="57">
        <f>'2019'!CH7</f>
        <v>0</v>
      </c>
      <c r="CO41" s="57">
        <f>'2019'!CI7</f>
        <v>1.86</v>
      </c>
      <c r="CP41" s="57">
        <f>'2019'!CJ7</f>
        <v>6.3</v>
      </c>
      <c r="CQ41" s="57">
        <f>'2019'!CK7</f>
        <v>8.9</v>
      </c>
      <c r="CR41" s="57">
        <f>'2019'!CL7</f>
        <v>57.1</v>
      </c>
      <c r="CS41" s="58">
        <f>'2019'!CM7</f>
        <v>11.1</v>
      </c>
      <c r="CT41" s="55">
        <f>'2019'!CN7</f>
        <v>284</v>
      </c>
      <c r="CU41" s="56">
        <f>'2019'!CO7</f>
        <v>2217.6</v>
      </c>
      <c r="CV41" s="56">
        <f>'2019'!CP7</f>
        <v>28</v>
      </c>
      <c r="CW41" s="56">
        <f>'2019'!CQ7</f>
        <v>15</v>
      </c>
      <c r="CX41" s="56">
        <f>'2019'!CR7</f>
        <v>0</v>
      </c>
      <c r="CY41" s="56">
        <f>'2019'!CS7</f>
        <v>16.2</v>
      </c>
      <c r="CZ41" s="57">
        <f>'2019'!CT7</f>
        <v>0</v>
      </c>
      <c r="DA41" s="57">
        <f>'2019'!CU7</f>
        <v>0</v>
      </c>
      <c r="DB41" s="57">
        <f>'2019'!CV7</f>
        <v>1.1599999999999999</v>
      </c>
      <c r="DC41" s="57">
        <f>'2019'!CW7</f>
        <v>8.5</v>
      </c>
      <c r="DD41" s="57">
        <f>'2019'!CX7</f>
        <v>11.5</v>
      </c>
      <c r="DE41" s="57">
        <f>'2019'!CY7</f>
        <v>50</v>
      </c>
      <c r="DF41" s="58">
        <f>'2019'!CZ7</f>
        <v>6.3</v>
      </c>
    </row>
    <row r="42" spans="1:110" ht="15.75" customHeight="1" x14ac:dyDescent="0.2">
      <c r="A42" s="29">
        <f t="shared" si="0"/>
        <v>40</v>
      </c>
      <c r="B42" s="30">
        <f>'2023'!A7</f>
        <v>5</v>
      </c>
      <c r="C42" s="30">
        <v>2023</v>
      </c>
      <c r="D42" s="31" t="str">
        <f>'2023'!B7</f>
        <v>Tucker Kraft</v>
      </c>
      <c r="E42" s="204" t="str" cm="1">
        <f t="array" ref="E42">_xlfn.IFS(F42&gt;=15,"Cornerstone",AND(F42&gt;=14,F42&lt;15),"Elite",AND(F42&gt;=11,F42&lt;14),"Elite Upside",AND(F42&gt;=9,F42&lt;11),"Upside",AND(F42&gt;=8,F42&lt;9),"Upside Lite",AND(F42&gt;=6,F42&lt;8),"Outlier",AND(F42&gt;=5,F42&lt;6),"Outlier Lite",F42&lt;5,"Purgatory")</f>
        <v>Upside</v>
      </c>
      <c r="F42" s="32">
        <f>'2023'!C7</f>
        <v>9.742857142857142</v>
      </c>
      <c r="G42" s="32">
        <f t="shared" si="1"/>
        <v>81.3</v>
      </c>
      <c r="H42" s="33">
        <f t="shared" si="2"/>
        <v>0.54456166522350136</v>
      </c>
      <c r="I42" s="34" t="str">
        <f>'2023'!D7</f>
        <v>South Dakota State</v>
      </c>
      <c r="J42" s="35">
        <f>'2023'!E7</f>
        <v>8</v>
      </c>
      <c r="K42" s="36">
        <f>'2023'!F7</f>
        <v>36833</v>
      </c>
      <c r="L42" s="37">
        <f>'2023'!G7</f>
        <v>24.915068493150685</v>
      </c>
      <c r="M42" s="37" t="str">
        <f>'2023'!H7</f>
        <v>JR</v>
      </c>
      <c r="N42" s="37">
        <f>'2023'!I7</f>
        <v>22.493150684931507</v>
      </c>
      <c r="O42" s="35">
        <f>'2023'!J7</f>
        <v>77</v>
      </c>
      <c r="P42" s="35">
        <f>'2023'!K7</f>
        <v>254</v>
      </c>
      <c r="Q42" s="193">
        <f t="shared" si="4"/>
        <v>30.119670696416787</v>
      </c>
      <c r="R42" s="35">
        <f>'2023'!L7</f>
        <v>4.6900000000000004</v>
      </c>
      <c r="S42" s="59">
        <f>'2023'!M7</f>
        <v>3</v>
      </c>
      <c r="T42" s="40">
        <f>'2023'!N7</f>
        <v>0</v>
      </c>
      <c r="U42" s="41">
        <f>'2023'!O7</f>
        <v>0</v>
      </c>
      <c r="V42" s="41">
        <f>'2023'!P7</f>
        <v>5.2508751458576426E-2</v>
      </c>
      <c r="W42" s="41">
        <f>'2023'!Q7</f>
        <v>0.22510192195690157</v>
      </c>
      <c r="X42" s="41">
        <f>'2023'!R7</f>
        <v>0.24200278164116829</v>
      </c>
      <c r="Y42" s="42">
        <f>'2023'!S7</f>
        <v>0.24200278164116829</v>
      </c>
      <c r="Z42" s="43">
        <f>'2023'!T7</f>
        <v>0.18392211404728789</v>
      </c>
      <c r="AA42" s="44">
        <f>'2023'!U7</f>
        <v>20.830136986301369</v>
      </c>
      <c r="AB42" s="45">
        <f>'2023'!V7</f>
        <v>2.38</v>
      </c>
      <c r="AC42" s="45">
        <f t="shared" si="7"/>
        <v>12.888888888888889</v>
      </c>
      <c r="AD42" s="45">
        <f>'2023'!X7</f>
        <v>7.7</v>
      </c>
      <c r="AE42" s="45">
        <f>'2023'!Y7</f>
        <v>0</v>
      </c>
      <c r="AF42" s="45">
        <f>'2023'!Z7</f>
        <v>0</v>
      </c>
      <c r="AG42" s="45">
        <f>'2023'!AA7</f>
        <v>0</v>
      </c>
      <c r="AH42" s="45">
        <f t="shared" si="6"/>
        <v>0</v>
      </c>
      <c r="AI42" s="46">
        <f>'2023'!AB7</f>
        <v>0</v>
      </c>
      <c r="AJ42" s="45">
        <f>'2023'!AC7</f>
        <v>104.99590020555294</v>
      </c>
      <c r="AK42" s="47">
        <f>'2023'!AD7</f>
        <v>112.58419336227344</v>
      </c>
      <c r="AL42" s="48">
        <f>'2023'!AE7</f>
        <v>6</v>
      </c>
      <c r="AM42" s="49">
        <f>'2023'!AF7</f>
        <v>4</v>
      </c>
      <c r="AN42" s="49">
        <f>'2023'!AG7</f>
        <v>7</v>
      </c>
      <c r="AO42" s="49">
        <f>'2023'!AH7</f>
        <v>4</v>
      </c>
      <c r="AP42" s="49">
        <f>'2023'!AI7</f>
        <v>6</v>
      </c>
      <c r="AQ42" s="49">
        <f>'2023'!AK7</f>
        <v>7</v>
      </c>
      <c r="AR42" s="49">
        <f>'2023'!AL7</f>
        <v>6</v>
      </c>
      <c r="AS42" s="50">
        <f>'2023'!AM7</f>
        <v>0</v>
      </c>
      <c r="AT42" s="55">
        <f>'2023'!AN7</f>
        <v>0</v>
      </c>
      <c r="AU42" s="56">
        <f>'2023'!AO7</f>
        <v>1</v>
      </c>
      <c r="AV42" s="56">
        <f>'2023'!AP7</f>
        <v>0</v>
      </c>
      <c r="AW42" s="56">
        <f>'2023'!AQ7</f>
        <v>0</v>
      </c>
      <c r="AX42" s="56">
        <f>'2023'!AR7</f>
        <v>0</v>
      </c>
      <c r="AY42" s="56">
        <f>'2023'!AS7</f>
        <v>0</v>
      </c>
      <c r="AZ42" s="57">
        <f>'2023'!AT7</f>
        <v>0</v>
      </c>
      <c r="BA42" s="57">
        <f>'2023'!AU7</f>
        <v>0</v>
      </c>
      <c r="BB42" s="57">
        <f>'2023'!AV7</f>
        <v>0</v>
      </c>
      <c r="BC42" s="57">
        <f>'2023'!AW7</f>
        <v>0</v>
      </c>
      <c r="BD42" s="57">
        <f>'2023'!AX7</f>
        <v>0</v>
      </c>
      <c r="BE42" s="57">
        <f>'2023'!AY7</f>
        <v>0</v>
      </c>
      <c r="BF42" s="58">
        <f>'2023'!AZ7</f>
        <v>0</v>
      </c>
      <c r="BG42" s="55">
        <f>'2023'!BA7</f>
        <v>0</v>
      </c>
      <c r="BH42" s="56">
        <f>'2023'!BB7</f>
        <v>1</v>
      </c>
      <c r="BI42" s="56">
        <f>'2023'!BC7</f>
        <v>0</v>
      </c>
      <c r="BJ42" s="56">
        <f>'2023'!BD7</f>
        <v>0</v>
      </c>
      <c r="BK42" s="56">
        <f>'2023'!BE7</f>
        <v>0</v>
      </c>
      <c r="BL42" s="56">
        <f>'2023'!BF7</f>
        <v>0</v>
      </c>
      <c r="BM42" s="57">
        <f>'2023'!BG7</f>
        <v>0</v>
      </c>
      <c r="BN42" s="57">
        <f>'2023'!BH7</f>
        <v>0</v>
      </c>
      <c r="BO42" s="57">
        <f>'2023'!BI7</f>
        <v>0</v>
      </c>
      <c r="BP42" s="57">
        <f>'2023'!BJ7</f>
        <v>0</v>
      </c>
      <c r="BQ42" s="57">
        <f>'2023'!BK7</f>
        <v>0</v>
      </c>
      <c r="BR42" s="57">
        <f>'2023'!BL7</f>
        <v>0</v>
      </c>
      <c r="BS42" s="58">
        <f>'2023'!BM7</f>
        <v>0</v>
      </c>
      <c r="BT42" s="55">
        <f>'2023'!BN7</f>
        <v>90</v>
      </c>
      <c r="BU42" s="56">
        <f>'2023'!BO7</f>
        <v>1714</v>
      </c>
      <c r="BV42" s="56">
        <f>'2023'!BP7</f>
        <v>0</v>
      </c>
      <c r="BW42" s="56">
        <f>'2023'!BQ7</f>
        <v>7</v>
      </c>
      <c r="BX42" s="56">
        <f>'2023'!BR7</f>
        <v>0</v>
      </c>
      <c r="BY42" s="56">
        <f>'2023'!BS7</f>
        <v>16</v>
      </c>
      <c r="BZ42" s="57">
        <f>'2023'!BT7</f>
        <v>0</v>
      </c>
      <c r="CA42" s="57">
        <f>'2023'!BU7</f>
        <v>0</v>
      </c>
      <c r="CB42" s="57">
        <f>'2023'!BV7</f>
        <v>0</v>
      </c>
      <c r="CC42" s="57">
        <f>'2023'!BW7</f>
        <v>0</v>
      </c>
      <c r="CD42" s="57">
        <f>'2023'!BX7</f>
        <v>0</v>
      </c>
      <c r="CE42" s="57">
        <f>'2023'!BY7</f>
        <v>0</v>
      </c>
      <c r="CF42" s="58">
        <f>'2023'!BZ7</f>
        <v>0</v>
      </c>
      <c r="CG42" s="55">
        <f>'2023'!CA7</f>
        <v>773</v>
      </c>
      <c r="CH42" s="56">
        <f>'2023'!CB7</f>
        <v>3434</v>
      </c>
      <c r="CI42" s="56">
        <f>'2023'!CC7</f>
        <v>0</v>
      </c>
      <c r="CJ42" s="56">
        <f>'2023'!CD7</f>
        <v>65</v>
      </c>
      <c r="CK42" s="56">
        <f>'2023'!CE7</f>
        <v>6</v>
      </c>
      <c r="CL42" s="56">
        <f>'2023'!CF7</f>
        <v>31</v>
      </c>
      <c r="CM42" s="57">
        <f>'2023'!CG7</f>
        <v>0</v>
      </c>
      <c r="CN42" s="57">
        <f>'2023'!CH7</f>
        <v>0</v>
      </c>
      <c r="CO42" s="57">
        <f>'2023'!CI7</f>
        <v>2.38</v>
      </c>
      <c r="CP42" s="57">
        <f>'2023'!CJ7</f>
        <v>6.2</v>
      </c>
      <c r="CQ42" s="57">
        <f>'2023'!CK7</f>
        <v>0</v>
      </c>
      <c r="CR42" s="57">
        <f>'2023'!CL7</f>
        <v>0</v>
      </c>
      <c r="CS42" s="58">
        <f>'2023'!CM7</f>
        <v>0</v>
      </c>
      <c r="CT42" s="55">
        <f>'2023'!CN7</f>
        <v>348</v>
      </c>
      <c r="CU42" s="56">
        <f>'2023'!CO7</f>
        <v>1438</v>
      </c>
      <c r="CV42" s="56">
        <f>'2023'!CP7</f>
        <v>0</v>
      </c>
      <c r="CW42" s="56">
        <f>'2023'!CQ7</f>
        <v>27</v>
      </c>
      <c r="CX42" s="56">
        <f>'2023'!CR7</f>
        <v>3</v>
      </c>
      <c r="CY42" s="56">
        <f>'2023'!CS7</f>
        <v>26</v>
      </c>
      <c r="CZ42" s="57">
        <f>'2023'!CT7</f>
        <v>0</v>
      </c>
      <c r="DA42" s="57">
        <f>'2023'!CU7</f>
        <v>0</v>
      </c>
      <c r="DB42" s="57">
        <f>'2023'!CV7</f>
        <v>2.3199999999999998</v>
      </c>
      <c r="DC42" s="57">
        <f>'2023'!CW7</f>
        <v>7.7</v>
      </c>
      <c r="DD42" s="57">
        <f>'2023'!CX7</f>
        <v>0</v>
      </c>
      <c r="DE42" s="57">
        <f>'2023'!CY7</f>
        <v>0</v>
      </c>
      <c r="DF42" s="58">
        <f>'2023'!CZ7</f>
        <v>0</v>
      </c>
    </row>
    <row r="43" spans="1:110" ht="15.75" customHeight="1" x14ac:dyDescent="0.2">
      <c r="A43" s="29">
        <f t="shared" si="0"/>
        <v>41</v>
      </c>
      <c r="B43" s="30">
        <f>'2019'!A8</f>
        <v>6</v>
      </c>
      <c r="C43" s="30">
        <v>2019</v>
      </c>
      <c r="D43" s="31" t="str">
        <f>'2019'!B8</f>
        <v>Caleb Wilson</v>
      </c>
      <c r="E43" s="204" t="str" cm="1">
        <f t="array" ref="E43">_xlfn.IFS(F43&gt;=15,"Cornerstone",AND(F43&gt;=14,F43&lt;15),"Elite",AND(F43&gt;=11,F43&lt;14),"Elite Upside",AND(F43&gt;=9,F43&lt;11),"Upside",AND(F43&gt;=8,F43&lt;9),"Upside Lite",AND(F43&gt;=6,F43&lt;8),"Outlier",AND(F43&gt;=5,F43&lt;6),"Outlier Lite",F43&lt;5,"Purgatory")</f>
        <v>Upside</v>
      </c>
      <c r="F43" s="32">
        <f>'2019'!C8</f>
        <v>9.7142857142857135</v>
      </c>
      <c r="G43" s="32">
        <f t="shared" si="1"/>
        <v>80.800000000000011</v>
      </c>
      <c r="H43" s="33">
        <f t="shared" si="2"/>
        <v>0.53274643065201466</v>
      </c>
      <c r="I43" s="34" t="str">
        <f>'2019'!D8</f>
        <v>UCLA</v>
      </c>
      <c r="J43" s="35">
        <f>'2019'!E8</f>
        <v>5</v>
      </c>
      <c r="K43" s="36">
        <f>'2019'!F8</f>
        <v>35261</v>
      </c>
      <c r="L43" s="37">
        <f>'2019'!G8</f>
        <v>29.221917808219178</v>
      </c>
      <c r="M43" s="37" t="str">
        <f>'2019'!H8</f>
        <v>SR</v>
      </c>
      <c r="N43" s="37">
        <f>'2019'!I8</f>
        <v>22.791780821917808</v>
      </c>
      <c r="O43" s="38">
        <f>'2019'!J8</f>
        <v>76</v>
      </c>
      <c r="P43" s="38">
        <f>'2019'!K8</f>
        <v>240</v>
      </c>
      <c r="Q43" s="193">
        <f t="shared" si="4"/>
        <v>29.213393606842615</v>
      </c>
      <c r="R43" s="35">
        <f>'2019'!L8</f>
        <v>4.5599999999999996</v>
      </c>
      <c r="S43" s="39">
        <f>'2019'!M8</f>
        <v>7</v>
      </c>
      <c r="T43" s="40">
        <f>'2019'!N8</f>
        <v>0</v>
      </c>
      <c r="U43" s="41">
        <f>'2019'!O8</f>
        <v>0</v>
      </c>
      <c r="V43" s="41">
        <f>'2019'!P8</f>
        <v>9.3031123139377531E-2</v>
      </c>
      <c r="W43" s="41">
        <f>'2019'!Q8</f>
        <v>0.28447024673439769</v>
      </c>
      <c r="X43" s="41">
        <f>'2019'!R8</f>
        <v>0.36891199632999461</v>
      </c>
      <c r="Y43" s="42">
        <f>'2019'!S8</f>
        <v>0.36891199632999461</v>
      </c>
      <c r="Z43" s="43">
        <f>'2019'!T8</f>
        <v>0.35046639651349487</v>
      </c>
      <c r="AA43" s="44">
        <f>'2019'!U8</f>
        <v>21.142465753424659</v>
      </c>
      <c r="AB43" s="45">
        <f>'2019'!V8</f>
        <v>2.56</v>
      </c>
      <c r="AC43" s="45">
        <f t="shared" si="7"/>
        <v>16.083333333333332</v>
      </c>
      <c r="AD43" s="45">
        <f>'2019'!X8</f>
        <v>7.8</v>
      </c>
      <c r="AE43" s="45">
        <f>'2019'!Y8</f>
        <v>10.5</v>
      </c>
      <c r="AF43" s="45">
        <f>'2019'!Z8</f>
        <v>0</v>
      </c>
      <c r="AG43" s="45">
        <f>'2019'!AA8</f>
        <v>0</v>
      </c>
      <c r="AH43" s="45">
        <f t="shared" si="6"/>
        <v>60</v>
      </c>
      <c r="AI43" s="46">
        <f>'2019'!AB8</f>
        <v>0.10400000000000001</v>
      </c>
      <c r="AJ43" s="45">
        <f>'2019'!AC8</f>
        <v>111.01505200691059</v>
      </c>
      <c r="AK43" s="47">
        <f>'2019'!AD8</f>
        <v>116.72697920928329</v>
      </c>
      <c r="AL43" s="48">
        <f>'2019'!AE8</f>
        <v>10</v>
      </c>
      <c r="AM43" s="49">
        <f>'2019'!AF8</f>
        <v>4</v>
      </c>
      <c r="AN43" s="49">
        <f>'2019'!AG8</f>
        <v>8</v>
      </c>
      <c r="AO43" s="49">
        <f>'2019'!AH8</f>
        <v>8</v>
      </c>
      <c r="AP43" s="49">
        <f>'2019'!AI8</f>
        <v>6</v>
      </c>
      <c r="AQ43" s="49">
        <f>'2019'!AK8</f>
        <v>7</v>
      </c>
      <c r="AR43" s="49">
        <f>'2019'!AL8</f>
        <v>1</v>
      </c>
      <c r="AS43" s="50">
        <f>'2019'!AM8</f>
        <v>0</v>
      </c>
      <c r="AT43" s="55">
        <f>'2019'!AN8</f>
        <v>0</v>
      </c>
      <c r="AU43" s="56">
        <f>'2019'!AO8</f>
        <v>1</v>
      </c>
      <c r="AV43" s="56">
        <f>'2019'!AP8</f>
        <v>0</v>
      </c>
      <c r="AW43" s="56">
        <f>'2019'!AQ8</f>
        <v>0</v>
      </c>
      <c r="AX43" s="56">
        <f>'2019'!AR8</f>
        <v>0</v>
      </c>
      <c r="AY43" s="56">
        <f>'2019'!AS8</f>
        <v>0</v>
      </c>
      <c r="AZ43" s="57">
        <f>'2019'!AT8</f>
        <v>0</v>
      </c>
      <c r="BA43" s="57">
        <f>'2019'!AU8</f>
        <v>0</v>
      </c>
      <c r="BB43" s="57">
        <f>'2019'!AV8</f>
        <v>0</v>
      </c>
      <c r="BC43" s="57">
        <f>'2019'!AW8</f>
        <v>0</v>
      </c>
      <c r="BD43" s="57">
        <f>'2019'!AX8</f>
        <v>0</v>
      </c>
      <c r="BE43" s="57">
        <f>'2019'!AY8</f>
        <v>0</v>
      </c>
      <c r="BF43" s="58">
        <f>'2019'!AZ8</f>
        <v>0</v>
      </c>
      <c r="BG43" s="55">
        <f>'2019'!BA8</f>
        <v>0</v>
      </c>
      <c r="BH43" s="56">
        <f>'2019'!BB8</f>
        <v>1</v>
      </c>
      <c r="BI43" s="56">
        <f>'2019'!BC8</f>
        <v>0</v>
      </c>
      <c r="BJ43" s="56">
        <f>'2019'!BD8</f>
        <v>0</v>
      </c>
      <c r="BK43" s="56">
        <f>'2019'!BE8</f>
        <v>0</v>
      </c>
      <c r="BL43" s="56">
        <f>'2019'!BF8</f>
        <v>0</v>
      </c>
      <c r="BM43" s="57">
        <f>'2019'!BG8</f>
        <v>0</v>
      </c>
      <c r="BN43" s="57">
        <f>'2019'!BH8</f>
        <v>0</v>
      </c>
      <c r="BO43" s="57">
        <f>'2019'!BI8</f>
        <v>0</v>
      </c>
      <c r="BP43" s="57">
        <f>'2019'!BJ8</f>
        <v>0</v>
      </c>
      <c r="BQ43" s="57">
        <f>'2019'!BK8</f>
        <v>0</v>
      </c>
      <c r="BR43" s="57">
        <f>'2019'!BL8</f>
        <v>0</v>
      </c>
      <c r="BS43" s="58">
        <f>'2019'!BM8</f>
        <v>0</v>
      </c>
      <c r="BT43" s="55">
        <f>'2019'!BN8</f>
        <v>220</v>
      </c>
      <c r="BU43" s="56">
        <f>'2019'!BO8</f>
        <v>2364.8000000000002</v>
      </c>
      <c r="BV43" s="56">
        <f>'2019'!BP8</f>
        <v>21</v>
      </c>
      <c r="BW43" s="56">
        <f>'2019'!BQ8</f>
        <v>16</v>
      </c>
      <c r="BX43" s="56">
        <f>'2019'!BR8</f>
        <v>0</v>
      </c>
      <c r="BY43" s="56">
        <f>'2019'!BS8</f>
        <v>14.4</v>
      </c>
      <c r="BZ43" s="57">
        <f>'2019'!BT8</f>
        <v>0</v>
      </c>
      <c r="CA43" s="57">
        <f>'2019'!BU8</f>
        <v>0</v>
      </c>
      <c r="CB43" s="57">
        <f>'2019'!BV8</f>
        <v>2.37</v>
      </c>
      <c r="CC43" s="57">
        <f>'2019'!BW8</f>
        <v>6.2</v>
      </c>
      <c r="CD43" s="57">
        <f>'2019'!BX8</f>
        <v>8.6999999999999993</v>
      </c>
      <c r="CE43" s="57">
        <f>'2019'!BY8</f>
        <v>0</v>
      </c>
      <c r="CF43" s="58">
        <f>'2019'!BZ8</f>
        <v>0</v>
      </c>
      <c r="CG43" s="55">
        <f>'2019'!CA8</f>
        <v>490</v>
      </c>
      <c r="CH43" s="56">
        <f>'2019'!CB8</f>
        <v>1722.5</v>
      </c>
      <c r="CI43" s="56">
        <f>'2019'!CC8</f>
        <v>48</v>
      </c>
      <c r="CJ43" s="56">
        <f>'2019'!CD8</f>
        <v>38</v>
      </c>
      <c r="CK43" s="56">
        <f>'2019'!CE8</f>
        <v>1</v>
      </c>
      <c r="CL43" s="56">
        <f>'2019'!CF8</f>
        <v>12</v>
      </c>
      <c r="CM43" s="57">
        <f>'2019'!CG8</f>
        <v>0</v>
      </c>
      <c r="CN43" s="57">
        <f>'2019'!CH8</f>
        <v>0</v>
      </c>
      <c r="CO43" s="57">
        <f>'2019'!CI8</f>
        <v>2.44</v>
      </c>
      <c r="CP43" s="57">
        <f>'2019'!CJ8</f>
        <v>5.4</v>
      </c>
      <c r="CQ43" s="57">
        <f>'2019'!CK8</f>
        <v>7.5</v>
      </c>
      <c r="CR43" s="57">
        <f>'2019'!CL8</f>
        <v>60</v>
      </c>
      <c r="CS43" s="58">
        <f>'2019'!CM8</f>
        <v>5</v>
      </c>
      <c r="CT43" s="55">
        <f>'2019'!CN8</f>
        <v>965</v>
      </c>
      <c r="CU43" s="56">
        <f>'2019'!CO8</f>
        <v>2615.8000000000002</v>
      </c>
      <c r="CV43" s="56">
        <f>'2019'!CP8</f>
        <v>94</v>
      </c>
      <c r="CW43" s="56">
        <f>'2019'!CQ8</f>
        <v>60</v>
      </c>
      <c r="CX43" s="56">
        <f>'2019'!CR8</f>
        <v>4</v>
      </c>
      <c r="CY43" s="56">
        <f>'2019'!CS8</f>
        <v>12.100000000000001</v>
      </c>
      <c r="CZ43" s="57">
        <f>'2019'!CT8</f>
        <v>0</v>
      </c>
      <c r="DA43" s="57">
        <f>'2019'!CU8</f>
        <v>0</v>
      </c>
      <c r="DB43" s="57">
        <f>'2019'!CV8</f>
        <v>2.56</v>
      </c>
      <c r="DC43" s="57">
        <f>'2019'!CW8</f>
        <v>7.8</v>
      </c>
      <c r="DD43" s="57">
        <f>'2019'!CX8</f>
        <v>10.5</v>
      </c>
      <c r="DE43" s="57">
        <f>'2019'!CY8</f>
        <v>17.600000000000001</v>
      </c>
      <c r="DF43" s="58">
        <f>'2019'!CZ8</f>
        <v>10.4</v>
      </c>
    </row>
    <row r="44" spans="1:110" ht="15.75" customHeight="1" x14ac:dyDescent="0.2">
      <c r="A44" s="29">
        <f t="shared" si="0"/>
        <v>42</v>
      </c>
      <c r="B44" s="30">
        <f>'2017'!A9</f>
        <v>7</v>
      </c>
      <c r="C44" s="30">
        <v>2017</v>
      </c>
      <c r="D44" s="31" t="str">
        <f>'2017'!B9</f>
        <v>Adam Shaheen</v>
      </c>
      <c r="E44" s="204" t="str" cm="1">
        <f t="array" ref="E44">_xlfn.IFS(F44&gt;=15,"Cornerstone",AND(F44&gt;=14,F44&lt;15),"Elite",AND(F44&gt;=11,F44&lt;14),"Elite Upside",AND(F44&gt;=9,F44&lt;11),"Upside",AND(F44&gt;=8,F44&lt;9),"Upside Lite",AND(F44&gt;=6,F44&lt;8),"Outlier",AND(F44&gt;=5,F44&lt;6),"Outlier Lite",F44&lt;5,"Purgatory")</f>
        <v>Upside</v>
      </c>
      <c r="F44" s="32">
        <f>'2017'!C9</f>
        <v>9.6928571428571413</v>
      </c>
      <c r="G44" s="32">
        <f t="shared" si="1"/>
        <v>80.300000000000011</v>
      </c>
      <c r="H44" s="33">
        <f t="shared" si="2"/>
        <v>0.52388500472339938</v>
      </c>
      <c r="I44" s="34" t="str">
        <f>'2017'!D9</f>
        <v>Ashland</v>
      </c>
      <c r="J44" s="35">
        <f>'2017'!E9</f>
        <v>12</v>
      </c>
      <c r="K44" s="36">
        <f>'2017'!F9</f>
        <v>34631</v>
      </c>
      <c r="L44" s="37">
        <f>'2017'!G9</f>
        <v>30.947945205479453</v>
      </c>
      <c r="M44" s="37" t="str">
        <f>'2017'!H9</f>
        <v>RS JR</v>
      </c>
      <c r="N44" s="37">
        <f>'2017'!I9</f>
        <v>22.523287671232875</v>
      </c>
      <c r="O44" s="38">
        <f>'2017'!J9</f>
        <v>78</v>
      </c>
      <c r="P44" s="38">
        <f>'2017'!K9</f>
        <v>278</v>
      </c>
      <c r="Q44" s="193">
        <f t="shared" si="4"/>
        <v>32.125769839968349</v>
      </c>
      <c r="R44" s="37">
        <f>'2017'!L9</f>
        <v>4.79</v>
      </c>
      <c r="S44" s="39">
        <f>'2017'!M9</f>
        <v>2</v>
      </c>
      <c r="T44" s="40">
        <f>'2017'!N9</f>
        <v>0</v>
      </c>
      <c r="U44" s="41">
        <f>'2017'!O9</f>
        <v>0</v>
      </c>
      <c r="V44" s="41">
        <f>'2017'!P9</f>
        <v>0</v>
      </c>
      <c r="W44" s="41">
        <f>'2017'!Q9</f>
        <v>0.25125156445556945</v>
      </c>
      <c r="X44" s="41">
        <f>'2017'!R9</f>
        <v>0.28407601572739188</v>
      </c>
      <c r="Y44" s="42">
        <f>'2017'!S9</f>
        <v>0.28407601572739188</v>
      </c>
      <c r="Z44" s="43">
        <f>'2017'!T9</f>
        <v>0.14203800786369594</v>
      </c>
      <c r="AA44" s="44">
        <f>'2017'!U9</f>
        <v>20.865753424657534</v>
      </c>
      <c r="AB44" s="45">
        <f>'2017'!V9</f>
        <v>2.06</v>
      </c>
      <c r="AC44" s="45">
        <f t="shared" si="7"/>
        <v>15.210526315789474</v>
      </c>
      <c r="AD44" s="45">
        <f>'2017'!X9</f>
        <v>7.47</v>
      </c>
      <c r="AE44" s="45">
        <f>'2017'!Y9</f>
        <v>0</v>
      </c>
      <c r="AF44" s="45">
        <f>'2017'!Z9</f>
        <v>0</v>
      </c>
      <c r="AG44" s="45">
        <f>'2017'!AA9</f>
        <v>0</v>
      </c>
      <c r="AH44" s="45">
        <f t="shared" si="6"/>
        <v>0</v>
      </c>
      <c r="AI44" s="46">
        <f>'2017'!AB9</f>
        <v>0</v>
      </c>
      <c r="AJ44" s="45">
        <f>'2017'!AC9</f>
        <v>105.61673504777316</v>
      </c>
      <c r="AK44" s="47">
        <f>'2017'!AD9</f>
        <v>115.46321163624327</v>
      </c>
      <c r="AL44" s="48">
        <f>'2017'!AE9</f>
        <v>3</v>
      </c>
      <c r="AM44" s="49">
        <f>'2017'!AF9</f>
        <v>4</v>
      </c>
      <c r="AN44" s="49">
        <f>'2017'!AG9</f>
        <v>6</v>
      </c>
      <c r="AO44" s="49">
        <f>'2017'!AH9</f>
        <v>7</v>
      </c>
      <c r="AP44" s="49">
        <f>'2017'!AI9</f>
        <v>6</v>
      </c>
      <c r="AQ44" s="49">
        <f>'2017'!AK9</f>
        <v>7</v>
      </c>
      <c r="AR44" s="49">
        <f>'2017'!AL9</f>
        <v>7</v>
      </c>
      <c r="AS44" s="50">
        <f>'2017'!AM9</f>
        <v>0</v>
      </c>
      <c r="AT44" s="55">
        <f>'2017'!AN9</f>
        <v>0</v>
      </c>
      <c r="AU44" s="56">
        <f>'2017'!AO9</f>
        <v>1</v>
      </c>
      <c r="AV44" s="56">
        <f>'2017'!AP9</f>
        <v>0</v>
      </c>
      <c r="AW44" s="56">
        <f>'2017'!AQ9</f>
        <v>0</v>
      </c>
      <c r="AX44" s="56">
        <f>'2017'!AR9</f>
        <v>0</v>
      </c>
      <c r="AY44" s="56">
        <f>'2017'!AS9</f>
        <v>0</v>
      </c>
      <c r="AZ44" s="57">
        <f>'2017'!AT9</f>
        <v>0</v>
      </c>
      <c r="BA44" s="57">
        <f>'2017'!AU9</f>
        <v>0</v>
      </c>
      <c r="BB44" s="57">
        <f>'2017'!AV9</f>
        <v>0</v>
      </c>
      <c r="BC44" s="57">
        <f>'2017'!AW9</f>
        <v>0</v>
      </c>
      <c r="BD44" s="57">
        <f>'2017'!AX9</f>
        <v>0</v>
      </c>
      <c r="BE44" s="57">
        <f>'2017'!AY9</f>
        <v>0</v>
      </c>
      <c r="BF44" s="58">
        <f>'2017'!AZ9</f>
        <v>0</v>
      </c>
      <c r="BG44" s="55">
        <f>'2017'!BA9</f>
        <v>0</v>
      </c>
      <c r="BH44" s="56">
        <f>'2017'!BB9</f>
        <v>1</v>
      </c>
      <c r="BI44" s="56">
        <f>'2017'!BC9</f>
        <v>0</v>
      </c>
      <c r="BJ44" s="56">
        <f>'2017'!BD9</f>
        <v>0</v>
      </c>
      <c r="BK44" s="56">
        <f>'2017'!BE9</f>
        <v>0</v>
      </c>
      <c r="BL44" s="56">
        <f>'2017'!BF9</f>
        <v>0</v>
      </c>
      <c r="BM44" s="57">
        <f>'2017'!BG9</f>
        <v>0</v>
      </c>
      <c r="BN44" s="57">
        <f>'2017'!BH9</f>
        <v>0</v>
      </c>
      <c r="BO44" s="57">
        <f>'2017'!BI9</f>
        <v>0</v>
      </c>
      <c r="BP44" s="57">
        <f>'2017'!BJ9</f>
        <v>0</v>
      </c>
      <c r="BQ44" s="57">
        <f>'2017'!BK9</f>
        <v>0</v>
      </c>
      <c r="BR44" s="57">
        <f>'2017'!BL9</f>
        <v>0</v>
      </c>
      <c r="BS44" s="58">
        <f>'2017'!BM9</f>
        <v>0</v>
      </c>
      <c r="BT44" s="55">
        <f>'2017'!BN9</f>
        <v>0</v>
      </c>
      <c r="BU44" s="56">
        <f>'2017'!BO9</f>
        <v>1</v>
      </c>
      <c r="BV44" s="56">
        <f>'2017'!BP9</f>
        <v>0</v>
      </c>
      <c r="BW44" s="56">
        <f>'2017'!BQ9</f>
        <v>0</v>
      </c>
      <c r="BX44" s="56">
        <f>'2017'!BR9</f>
        <v>0</v>
      </c>
      <c r="BY44" s="56">
        <f>'2017'!BS9</f>
        <v>0</v>
      </c>
      <c r="BZ44" s="57">
        <f>'2017'!BT9</f>
        <v>0</v>
      </c>
      <c r="CA44" s="57">
        <f>'2017'!BU9</f>
        <v>0</v>
      </c>
      <c r="CB44" s="57">
        <f>'2017'!BV9</f>
        <v>0</v>
      </c>
      <c r="CC44" s="57">
        <f>'2017'!BW9</f>
        <v>0</v>
      </c>
      <c r="CD44" s="57">
        <f>'2017'!BX9</f>
        <v>0</v>
      </c>
      <c r="CE44" s="57">
        <f>'2017'!BY9</f>
        <v>0</v>
      </c>
      <c r="CF44" s="58">
        <f>'2017'!BZ9</f>
        <v>0</v>
      </c>
      <c r="CG44" s="55">
        <f>'2017'!CA9</f>
        <v>803</v>
      </c>
      <c r="CH44" s="56">
        <f>'2017'!CB9</f>
        <v>3196</v>
      </c>
      <c r="CI44" s="56">
        <f>'2017'!CC9</f>
        <v>0</v>
      </c>
      <c r="CJ44" s="56">
        <f>'2017'!CD9</f>
        <v>70</v>
      </c>
      <c r="CK44" s="56">
        <f>'2017'!CE9</f>
        <v>10</v>
      </c>
      <c r="CL44" s="56">
        <f>'2017'!CF9</f>
        <v>0</v>
      </c>
      <c r="CM44" s="57">
        <f>'2017'!CG9</f>
        <v>0</v>
      </c>
      <c r="CN44" s="57">
        <f>'2017'!CH9</f>
        <v>0</v>
      </c>
      <c r="CO44" s="57">
        <f>'2017'!CI9</f>
        <v>0</v>
      </c>
      <c r="CP44" s="57">
        <f>'2017'!CJ9</f>
        <v>0</v>
      </c>
      <c r="CQ44" s="57">
        <f>'2017'!CK9</f>
        <v>0</v>
      </c>
      <c r="CR44" s="57">
        <f>'2017'!CL9</f>
        <v>0</v>
      </c>
      <c r="CS44" s="58">
        <f>'2017'!CM9</f>
        <v>0</v>
      </c>
      <c r="CT44" s="55">
        <f>'2017'!CN9</f>
        <v>867</v>
      </c>
      <c r="CU44" s="56">
        <f>'2017'!CO9</f>
        <v>3052</v>
      </c>
      <c r="CV44" s="56">
        <f>'2017'!CP9</f>
        <v>0</v>
      </c>
      <c r="CW44" s="56">
        <f>'2017'!CQ9</f>
        <v>57</v>
      </c>
      <c r="CX44" s="56">
        <f>'2017'!CR9</f>
        <v>16</v>
      </c>
      <c r="CY44" s="56">
        <f>'2017'!CS9</f>
        <v>0</v>
      </c>
      <c r="CZ44" s="57">
        <f>'2017'!CT9</f>
        <v>0</v>
      </c>
      <c r="DA44" s="57">
        <f>'2017'!CU9</f>
        <v>0</v>
      </c>
      <c r="DB44" s="57">
        <f>'2017'!CV9</f>
        <v>0</v>
      </c>
      <c r="DC44" s="57">
        <f>'2017'!CW9</f>
        <v>0</v>
      </c>
      <c r="DD44" s="57">
        <f>'2017'!CX9</f>
        <v>0</v>
      </c>
      <c r="DE44" s="57">
        <f>'2017'!CY9</f>
        <v>0</v>
      </c>
      <c r="DF44" s="58">
        <f>'2017'!CZ9</f>
        <v>0</v>
      </c>
    </row>
    <row r="45" spans="1:110" ht="15.75" customHeight="1" x14ac:dyDescent="0.2">
      <c r="A45" s="29">
        <f t="shared" si="0"/>
        <v>43</v>
      </c>
      <c r="B45" s="30">
        <f>'2021'!A7</f>
        <v>5</v>
      </c>
      <c r="C45" s="30">
        <v>2021</v>
      </c>
      <c r="D45" s="31" t="str">
        <f>'2021'!B7</f>
        <v>Kylen Granson</v>
      </c>
      <c r="E45" s="204" t="str" cm="1">
        <f t="array" ref="E45">_xlfn.IFS(F45&gt;=15,"Cornerstone",AND(F45&gt;=14,F45&lt;15),"Elite",AND(F45&gt;=11,F45&lt;14),"Elite Upside",AND(F45&gt;=9,F45&lt;11),"Upside",AND(F45&gt;=8,F45&lt;9),"Upside Lite",AND(F45&gt;=6,F45&lt;8),"Outlier",AND(F45&gt;=5,F45&lt;6),"Outlier Lite",F45&lt;5,"Purgatory")</f>
        <v>Upside</v>
      </c>
      <c r="F45" s="32">
        <f>'2021'!C7</f>
        <v>9.6500000000000021</v>
      </c>
      <c r="G45" s="32">
        <f t="shared" si="1"/>
        <v>79.900000000000006</v>
      </c>
      <c r="H45" s="33">
        <f t="shared" si="2"/>
        <v>0.50616215286617094</v>
      </c>
      <c r="I45" s="34" t="str">
        <f>'2021'!D7</f>
        <v>SMU</v>
      </c>
      <c r="J45" s="35">
        <f>'2021'!E7</f>
        <v>6</v>
      </c>
      <c r="K45" s="36">
        <f>'2021'!F7</f>
        <v>35881</v>
      </c>
      <c r="L45" s="37">
        <f>'2021'!G7</f>
        <v>27.523287671232875</v>
      </c>
      <c r="M45" s="37" t="str">
        <f>'2021'!H7</f>
        <v>SR</v>
      </c>
      <c r="N45" s="37">
        <f>'2021'!I7</f>
        <v>23.106849315068494</v>
      </c>
      <c r="O45" s="38">
        <f>'2021'!J7</f>
        <v>74</v>
      </c>
      <c r="P45" s="38">
        <f>'2021'!K7</f>
        <v>242</v>
      </c>
      <c r="Q45" s="193">
        <f t="shared" si="4"/>
        <v>31.07061714488659</v>
      </c>
      <c r="R45" s="35">
        <f>'2021'!L7</f>
        <v>4.46</v>
      </c>
      <c r="S45" s="39">
        <f>'2021'!M7</f>
        <v>4</v>
      </c>
      <c r="T45" s="40">
        <f>'2021'!N7</f>
        <v>0.17704460966542754</v>
      </c>
      <c r="U45" s="41">
        <f>'2021'!O7</f>
        <v>0.14563190607734805</v>
      </c>
      <c r="V45" s="41">
        <f>'2021'!P7</f>
        <v>0</v>
      </c>
      <c r="W45" s="41">
        <f>'2021'!Q7</f>
        <v>0.19444444444444445</v>
      </c>
      <c r="X45" s="41">
        <f>'2021'!R7</f>
        <v>0.16855345911949685</v>
      </c>
      <c r="Y45" s="42">
        <f>'2021'!S7</f>
        <v>0.18149895178197065</v>
      </c>
      <c r="Z45" s="43">
        <f>'2021'!T7</f>
        <v>0.15427410901467506</v>
      </c>
      <c r="AA45" s="44">
        <f>'2021'!U7</f>
        <v>18.443835616438356</v>
      </c>
      <c r="AB45" s="45">
        <f>'2021'!V7</f>
        <v>1.74</v>
      </c>
      <c r="AC45" s="45">
        <f t="shared" si="7"/>
        <v>15.314285714285715</v>
      </c>
      <c r="AD45" s="45">
        <f>'2021'!X7</f>
        <v>7</v>
      </c>
      <c r="AE45" s="45">
        <f>'2021'!Y7</f>
        <v>13.6</v>
      </c>
      <c r="AF45" s="45">
        <f>'2021'!Z7</f>
        <v>0</v>
      </c>
      <c r="AG45" s="45">
        <f>'2021'!AA7</f>
        <v>0</v>
      </c>
      <c r="AH45" s="45">
        <f t="shared" si="6"/>
        <v>62.5</v>
      </c>
      <c r="AI45" s="46">
        <f>'2021'!AB7</f>
        <v>0.125</v>
      </c>
      <c r="AJ45" s="45">
        <f>'2021'!AC7</f>
        <v>122.3223812212385</v>
      </c>
      <c r="AK45" s="47">
        <f>'2021'!AD7</f>
        <v>123.57268915203815</v>
      </c>
      <c r="AL45" s="48">
        <f>'2021'!AE7</f>
        <v>4</v>
      </c>
      <c r="AM45" s="49">
        <f>'2021'!AF7</f>
        <v>10</v>
      </c>
      <c r="AN45" s="49">
        <f>'2021'!AG7</f>
        <v>4</v>
      </c>
      <c r="AO45" s="49">
        <f>'2021'!AH7</f>
        <v>7</v>
      </c>
      <c r="AP45" s="49">
        <f>'2021'!AI7</f>
        <v>4</v>
      </c>
      <c r="AQ45" s="49">
        <f>'2021'!AK7</f>
        <v>8</v>
      </c>
      <c r="AR45" s="49">
        <f>'2021'!AL7</f>
        <v>5</v>
      </c>
      <c r="AS45" s="50">
        <f>'2021'!AM7</f>
        <v>0</v>
      </c>
      <c r="AT45" s="55">
        <f>'2021'!AN7</f>
        <v>381</v>
      </c>
      <c r="AU45" s="56">
        <f>'2021'!AO7</f>
        <v>1506.3999999999999</v>
      </c>
      <c r="AV45" s="56">
        <f>'2021'!AP7</f>
        <v>52</v>
      </c>
      <c r="AW45" s="56">
        <f>'2021'!AQ7</f>
        <v>33</v>
      </c>
      <c r="AX45" s="56">
        <f>'2021'!AR7</f>
        <v>2</v>
      </c>
      <c r="AY45" s="56">
        <f>'2021'!AS7</f>
        <v>9.1</v>
      </c>
      <c r="AZ45" s="57">
        <f>'2021'!AT7</f>
        <v>0</v>
      </c>
      <c r="BA45" s="57">
        <f>'2021'!AU7</f>
        <v>0</v>
      </c>
      <c r="BB45" s="57">
        <f>'2021'!AV7</f>
        <v>1.78</v>
      </c>
      <c r="BC45" s="57">
        <f>'2021'!AW7</f>
        <v>6.3</v>
      </c>
      <c r="BD45" s="57">
        <f>'2021'!AX7</f>
        <v>5.9</v>
      </c>
      <c r="BE45" s="57">
        <f>'2021'!AY7</f>
        <v>0</v>
      </c>
      <c r="BF45" s="58">
        <f>'2021'!AZ7</f>
        <v>13.2</v>
      </c>
      <c r="BG45" s="55">
        <f>'2021'!BA7</f>
        <v>241</v>
      </c>
      <c r="BH45" s="56">
        <f>'2021'!BB7</f>
        <v>1158.4000000000001</v>
      </c>
      <c r="BI45" s="56">
        <f>'2021'!BC7</f>
        <v>33</v>
      </c>
      <c r="BJ45" s="56">
        <f>'2021'!BD7</f>
        <v>18</v>
      </c>
      <c r="BK45" s="56">
        <f>'2021'!BE7</f>
        <v>0</v>
      </c>
      <c r="BL45" s="56">
        <f>'2021'!BF7</f>
        <v>4</v>
      </c>
      <c r="BM45" s="57">
        <f>'2021'!BG7</f>
        <v>0</v>
      </c>
      <c r="BN45" s="57">
        <f>'2021'!BH7</f>
        <v>0</v>
      </c>
      <c r="BO45" s="57">
        <f>'2021'!BI7</f>
        <v>1.28</v>
      </c>
      <c r="BP45" s="57">
        <f>'2021'!BJ7</f>
        <v>2.5</v>
      </c>
      <c r="BQ45" s="57">
        <f>'2021'!BK7</f>
        <v>12.4</v>
      </c>
      <c r="BR45" s="57">
        <f>'2021'!BL7</f>
        <v>100</v>
      </c>
      <c r="BS45" s="58">
        <f>'2021'!BM7</f>
        <v>10</v>
      </c>
      <c r="BT45" s="55">
        <f>'2021'!BN7</f>
        <v>0</v>
      </c>
      <c r="BU45" s="56">
        <f>'2021'!BO7</f>
        <v>1</v>
      </c>
      <c r="BV45" s="56">
        <f>'2021'!BP7</f>
        <v>0</v>
      </c>
      <c r="BW45" s="56">
        <f>'2021'!BQ7</f>
        <v>0</v>
      </c>
      <c r="BX45" s="56">
        <f>'2021'!BR7</f>
        <v>0</v>
      </c>
      <c r="BY45" s="56">
        <f>'2021'!BS7</f>
        <v>0</v>
      </c>
      <c r="BZ45" s="57">
        <f>'2021'!BT7</f>
        <v>0</v>
      </c>
      <c r="CA45" s="57">
        <f>'2021'!BU7</f>
        <v>0</v>
      </c>
      <c r="CB45" s="57">
        <f>'2021'!BV7</f>
        <v>0</v>
      </c>
      <c r="CC45" s="57">
        <f>'2021'!BW7</f>
        <v>0</v>
      </c>
      <c r="CD45" s="57">
        <f>'2021'!BX7</f>
        <v>0</v>
      </c>
      <c r="CE45" s="57">
        <f>'2021'!BY7</f>
        <v>0</v>
      </c>
      <c r="CF45" s="58">
        <f>'2021'!BZ7</f>
        <v>0</v>
      </c>
      <c r="CG45" s="55">
        <f>'2021'!CA7</f>
        <v>721</v>
      </c>
      <c r="CH45" s="56">
        <f>'2021'!CB7</f>
        <v>3708</v>
      </c>
      <c r="CI45" s="56">
        <f>'2021'!CC7</f>
        <v>63</v>
      </c>
      <c r="CJ45" s="56">
        <f>'2021'!CD7</f>
        <v>43</v>
      </c>
      <c r="CK45" s="56">
        <f>'2021'!CE7</f>
        <v>9</v>
      </c>
      <c r="CL45" s="56">
        <f>'2021'!CF7</f>
        <v>31.200000000000003</v>
      </c>
      <c r="CM45" s="57">
        <f>'2021'!CG7</f>
        <v>0</v>
      </c>
      <c r="CN45" s="57">
        <f>'2021'!CH7</f>
        <v>0</v>
      </c>
      <c r="CO45" s="57">
        <f>'2021'!CI7</f>
        <v>1.74</v>
      </c>
      <c r="CP45" s="57">
        <f>'2021'!CJ7</f>
        <v>7</v>
      </c>
      <c r="CQ45" s="57">
        <f>'2021'!CK7</f>
        <v>13.6</v>
      </c>
      <c r="CR45" s="57">
        <f>'2021'!CL7</f>
        <v>62.5</v>
      </c>
      <c r="CS45" s="58">
        <f>'2021'!CM7</f>
        <v>8.5</v>
      </c>
      <c r="CT45" s="55">
        <f>'2021'!CN7</f>
        <v>536</v>
      </c>
      <c r="CU45" s="56">
        <f>'2021'!CO7</f>
        <v>3180</v>
      </c>
      <c r="CV45" s="56">
        <f>'2021'!CP7</f>
        <v>56</v>
      </c>
      <c r="CW45" s="56">
        <f>'2021'!CQ7</f>
        <v>35</v>
      </c>
      <c r="CX45" s="56">
        <f>'2021'!CR7</f>
        <v>5</v>
      </c>
      <c r="CY45" s="56">
        <f>'2021'!CS7</f>
        <v>23</v>
      </c>
      <c r="CZ45" s="57">
        <f>'2021'!CT7</f>
        <v>0</v>
      </c>
      <c r="DA45" s="57">
        <f>'2021'!CU7</f>
        <v>0</v>
      </c>
      <c r="DB45" s="57">
        <f>'2021'!CV7</f>
        <v>1.68</v>
      </c>
      <c r="DC45" s="57">
        <f>'2021'!CW7</f>
        <v>6.1</v>
      </c>
      <c r="DD45" s="57">
        <f>'2021'!CX7</f>
        <v>11.1</v>
      </c>
      <c r="DE45" s="57">
        <f>'2021'!CY7</f>
        <v>57.1</v>
      </c>
      <c r="DF45" s="58">
        <f>'2021'!CZ7</f>
        <v>12.5</v>
      </c>
    </row>
    <row r="46" spans="1:110" ht="15.75" customHeight="1" x14ac:dyDescent="0.2">
      <c r="A46" s="29">
        <f t="shared" si="0"/>
        <v>44</v>
      </c>
      <c r="B46" s="30">
        <f>'2020'!A4</f>
        <v>2</v>
      </c>
      <c r="C46" s="30">
        <v>2020</v>
      </c>
      <c r="D46" s="31" t="str">
        <f>'2020'!B4</f>
        <v>Harrison Bryant</v>
      </c>
      <c r="E46" s="204" t="str" cm="1">
        <f t="array" ref="E46">_xlfn.IFS(F46&gt;=15,"Cornerstone",AND(F46&gt;=14,F46&lt;15),"Elite",AND(F46&gt;=11,F46&lt;14),"Elite Upside",AND(F46&gt;=9,F46&lt;11),"Upside",AND(F46&gt;=8,F46&lt;9),"Upside Lite",AND(F46&gt;=6,F46&lt;8),"Outlier",AND(F46&gt;=5,F46&lt;6),"Outlier Lite",F46&lt;5,"Purgatory")</f>
        <v>Upside</v>
      </c>
      <c r="F46" s="32">
        <f>'2020'!C4</f>
        <v>9.5928571428571434</v>
      </c>
      <c r="G46" s="32">
        <f t="shared" si="1"/>
        <v>79.400000000000006</v>
      </c>
      <c r="H46" s="33">
        <f t="shared" si="2"/>
        <v>0.48253168372319694</v>
      </c>
      <c r="I46" s="34" t="str">
        <f>'2020'!D4</f>
        <v>FAU</v>
      </c>
      <c r="J46" s="35">
        <f>'2020'!E4</f>
        <v>10</v>
      </c>
      <c r="K46" s="36">
        <f>'2020'!F4</f>
        <v>35908</v>
      </c>
      <c r="L46" s="37">
        <f>'2020'!G4</f>
        <v>27.449315068493149</v>
      </c>
      <c r="M46" s="37" t="str">
        <f>'2020'!H4</f>
        <v>SR</v>
      </c>
      <c r="N46" s="37">
        <f>'2020'!I4</f>
        <v>22.016438356164382</v>
      </c>
      <c r="O46" s="38">
        <f>'2020'!J4</f>
        <v>76</v>
      </c>
      <c r="P46" s="38">
        <f>'2020'!K4</f>
        <v>243</v>
      </c>
      <c r="Q46" s="193">
        <f t="shared" si="4"/>
        <v>29.578561026928149</v>
      </c>
      <c r="R46" s="35">
        <f>'2020'!L4</f>
        <v>4.7300000000000004</v>
      </c>
      <c r="S46" s="39">
        <f>'2020'!M4</f>
        <v>4</v>
      </c>
      <c r="T46" s="40">
        <f>'2020'!N4</f>
        <v>0</v>
      </c>
      <c r="U46" s="41">
        <f>'2020'!O4</f>
        <v>4.9976201808662545E-2</v>
      </c>
      <c r="V46" s="41">
        <f>'2020'!P4</f>
        <v>0.19380572501173157</v>
      </c>
      <c r="W46" s="41">
        <f>'2020'!Q4</f>
        <v>0.23171589310829818</v>
      </c>
      <c r="X46" s="41">
        <f>'2020'!R4</f>
        <v>0.27328651532473186</v>
      </c>
      <c r="Y46" s="42">
        <f>'2020'!S4</f>
        <v>0.27328651532473186</v>
      </c>
      <c r="Z46" s="43">
        <f>'2020'!T4</f>
        <v>0.1913005607273123</v>
      </c>
      <c r="AA46" s="44">
        <f>'2020'!U4</f>
        <v>19.372602739726027</v>
      </c>
      <c r="AB46" s="45">
        <f>'2020'!V4</f>
        <v>3.04</v>
      </c>
      <c r="AC46" s="45">
        <f t="shared" si="7"/>
        <v>15.446153846153846</v>
      </c>
      <c r="AD46" s="45">
        <f>'2020'!X4</f>
        <v>6.1</v>
      </c>
      <c r="AE46" s="45">
        <f>'2020'!Y4</f>
        <v>10.1</v>
      </c>
      <c r="AF46" s="45">
        <f>'2020'!Z4</f>
        <v>0</v>
      </c>
      <c r="AG46" s="45">
        <f>'2020'!AA4</f>
        <v>0</v>
      </c>
      <c r="AH46" s="45">
        <f t="shared" si="6"/>
        <v>0</v>
      </c>
      <c r="AI46" s="46">
        <f>'2020'!AB4</f>
        <v>0.11</v>
      </c>
      <c r="AJ46" s="45">
        <f>'2020'!AC4</f>
        <v>97.093846441317936</v>
      </c>
      <c r="AK46" s="47">
        <f>'2020'!AD4</f>
        <v>102.08950218930279</v>
      </c>
      <c r="AL46" s="48">
        <f>'2020'!AE4</f>
        <v>6</v>
      </c>
      <c r="AM46" s="49">
        <f>'2020'!AF4</f>
        <v>8</v>
      </c>
      <c r="AN46" s="49">
        <f>'2020'!AG4</f>
        <v>9</v>
      </c>
      <c r="AO46" s="49">
        <f>'2020'!AH4</f>
        <v>8</v>
      </c>
      <c r="AP46" s="49">
        <f>'2020'!AI4</f>
        <v>3</v>
      </c>
      <c r="AQ46" s="49">
        <f>'2020'!AK4</f>
        <v>2</v>
      </c>
      <c r="AR46" s="49">
        <f>'2020'!AL4</f>
        <v>5</v>
      </c>
      <c r="AS46" s="50">
        <f>'2020'!AM4</f>
        <v>0</v>
      </c>
      <c r="AT46" s="55">
        <f>'2020'!AN4</f>
        <v>0</v>
      </c>
      <c r="AU46" s="56">
        <f>'2020'!AO4</f>
        <v>1</v>
      </c>
      <c r="AV46" s="56">
        <f>'2020'!AP4</f>
        <v>0</v>
      </c>
      <c r="AW46" s="56">
        <f>'2020'!AQ4</f>
        <v>0</v>
      </c>
      <c r="AX46" s="56">
        <f>'2020'!AR4</f>
        <v>0</v>
      </c>
      <c r="AY46" s="56">
        <f>'2020'!AS4</f>
        <v>0</v>
      </c>
      <c r="AZ46" s="57">
        <f>'2020'!AT4</f>
        <v>0</v>
      </c>
      <c r="BA46" s="57">
        <f>'2020'!AU4</f>
        <v>0</v>
      </c>
      <c r="BB46" s="57">
        <f>'2020'!AV4</f>
        <v>0</v>
      </c>
      <c r="BC46" s="57">
        <f>'2020'!AW4</f>
        <v>0</v>
      </c>
      <c r="BD46" s="57">
        <f>'2020'!AX4</f>
        <v>0</v>
      </c>
      <c r="BE46" s="57">
        <f>'2020'!AY4</f>
        <v>0</v>
      </c>
      <c r="BF46" s="58">
        <f>'2020'!AZ4</f>
        <v>0</v>
      </c>
      <c r="BG46" s="55">
        <f>'2020'!BA4</f>
        <v>63</v>
      </c>
      <c r="BH46" s="56">
        <f>'2020'!BB4</f>
        <v>1260.5999999999999</v>
      </c>
      <c r="BI46" s="56">
        <f>'2020'!BC4</f>
        <v>10</v>
      </c>
      <c r="BJ46" s="56">
        <f>'2020'!BD4</f>
        <v>6</v>
      </c>
      <c r="BK46" s="56">
        <f>'2020'!BE4</f>
        <v>0</v>
      </c>
      <c r="BL46" s="56">
        <f>'2020'!BF4</f>
        <v>4.8000000000000007</v>
      </c>
      <c r="BM46" s="57">
        <f>'2020'!BG4</f>
        <v>0</v>
      </c>
      <c r="BN46" s="57">
        <f>'2020'!BH4</f>
        <v>0</v>
      </c>
      <c r="BO46" s="57">
        <f>'2020'!BI4</f>
        <v>0.67</v>
      </c>
      <c r="BP46" s="57">
        <f>'2020'!BJ4</f>
        <v>2.2999999999999998</v>
      </c>
      <c r="BQ46" s="57">
        <f>'2020'!BK4</f>
        <v>11.2</v>
      </c>
      <c r="BR46" s="57">
        <f>'2020'!BL4</f>
        <v>0</v>
      </c>
      <c r="BS46" s="58">
        <f>'2020'!BM4</f>
        <v>25</v>
      </c>
      <c r="BT46" s="55">
        <f>'2020'!BN4</f>
        <v>413</v>
      </c>
      <c r="BU46" s="56">
        <f>'2020'!BO4</f>
        <v>2131</v>
      </c>
      <c r="BV46" s="56">
        <f>'2020'!BP4</f>
        <v>40</v>
      </c>
      <c r="BW46" s="56">
        <f>'2020'!BQ4</f>
        <v>33</v>
      </c>
      <c r="BX46" s="56">
        <f>'2020'!BR4</f>
        <v>5</v>
      </c>
      <c r="BY46" s="56">
        <f>'2020'!BS4</f>
        <v>15</v>
      </c>
      <c r="BZ46" s="57">
        <f>'2020'!BT4</f>
        <v>0</v>
      </c>
      <c r="CA46" s="57">
        <f>'2020'!BU4</f>
        <v>0</v>
      </c>
      <c r="CB46" s="57">
        <f>'2020'!BV4</f>
        <v>2.74</v>
      </c>
      <c r="CC46" s="57">
        <f>'2020'!BW4</f>
        <v>8.1999999999999993</v>
      </c>
      <c r="CD46" s="57">
        <f>'2020'!BX4</f>
        <v>5.5</v>
      </c>
      <c r="CE46" s="57">
        <f>'2020'!BY4</f>
        <v>66.7</v>
      </c>
      <c r="CF46" s="58">
        <f>'2020'!BZ4</f>
        <v>0</v>
      </c>
      <c r="CG46" s="55">
        <f>'2020'!CA4</f>
        <v>659</v>
      </c>
      <c r="CH46" s="56">
        <f>'2020'!CB4</f>
        <v>2844</v>
      </c>
      <c r="CI46" s="56">
        <f>'2020'!CC4</f>
        <v>63</v>
      </c>
      <c r="CJ46" s="56">
        <f>'2020'!CD4</f>
        <v>44</v>
      </c>
      <c r="CK46" s="56">
        <f>'2020'!CE4</f>
        <v>4</v>
      </c>
      <c r="CL46" s="56">
        <f>'2020'!CF4</f>
        <v>14.399999999999999</v>
      </c>
      <c r="CM46" s="57">
        <f>'2020'!CG4</f>
        <v>0</v>
      </c>
      <c r="CN46" s="57">
        <f>'2020'!CH4</f>
        <v>0</v>
      </c>
      <c r="CO46" s="57">
        <f>'2020'!CI4</f>
        <v>2.62</v>
      </c>
      <c r="CP46" s="57">
        <f>'2020'!CJ4</f>
        <v>10</v>
      </c>
      <c r="CQ46" s="57">
        <f>'2020'!CK4</f>
        <v>6.4</v>
      </c>
      <c r="CR46" s="57">
        <f>'2020'!CL4</f>
        <v>0</v>
      </c>
      <c r="CS46" s="58">
        <f>'2020'!CM4</f>
        <v>2.2000000000000002</v>
      </c>
      <c r="CT46" s="55">
        <f>'2020'!CN4</f>
        <v>1004</v>
      </c>
      <c r="CU46" s="56">
        <f>'2020'!CO4</f>
        <v>3673.8</v>
      </c>
      <c r="CV46" s="56">
        <f>'2020'!CP4</f>
        <v>94</v>
      </c>
      <c r="CW46" s="56">
        <f>'2020'!CQ4</f>
        <v>65</v>
      </c>
      <c r="CX46" s="56">
        <f>'2020'!CR4</f>
        <v>7</v>
      </c>
      <c r="CY46" s="56">
        <f>'2020'!CS4</f>
        <v>27.3</v>
      </c>
      <c r="CZ46" s="57">
        <f>'2020'!CT4</f>
        <v>0</v>
      </c>
      <c r="DA46" s="57">
        <f>'2020'!CU4</f>
        <v>0</v>
      </c>
      <c r="DB46" s="57">
        <f>'2020'!CV4</f>
        <v>3.04</v>
      </c>
      <c r="DC46" s="57">
        <f>'2020'!CW4</f>
        <v>6.1</v>
      </c>
      <c r="DD46" s="57">
        <f>'2020'!CX4</f>
        <v>10.1</v>
      </c>
      <c r="DE46" s="57">
        <f>'2020'!CY4</f>
        <v>54.2</v>
      </c>
      <c r="DF46" s="58">
        <f>'2020'!CZ4</f>
        <v>11</v>
      </c>
    </row>
    <row r="47" spans="1:110" ht="15.75" customHeight="1" x14ac:dyDescent="0.2">
      <c r="A47" s="29">
        <f t="shared" si="0"/>
        <v>45</v>
      </c>
      <c r="B47" s="30">
        <f>'2015'!A4</f>
        <v>2</v>
      </c>
      <c r="C47" s="30">
        <v>2015</v>
      </c>
      <c r="D47" s="31" t="str">
        <f>'2015'!B4</f>
        <v>Clive Walford</v>
      </c>
      <c r="E47" s="204" t="str" cm="1">
        <f t="array" ref="E47">_xlfn.IFS(F47&gt;=15,"Cornerstone",AND(F47&gt;=14,F47&lt;15),"Elite",AND(F47&gt;=11,F47&lt;14),"Elite Upside",AND(F47&gt;=9,F47&lt;11),"Upside",AND(F47&gt;=8,F47&lt;9),"Upside Lite",AND(F47&gt;=6,F47&lt;8),"Outlier",AND(F47&gt;=5,F47&lt;6),"Outlier Lite",F47&lt;5,"Purgatory")</f>
        <v>Upside</v>
      </c>
      <c r="F47" s="32">
        <f>'2015'!C4</f>
        <v>9.5285714285714285</v>
      </c>
      <c r="G47" s="32">
        <f t="shared" si="1"/>
        <v>78.900000000000006</v>
      </c>
      <c r="H47" s="33">
        <f t="shared" si="2"/>
        <v>0.45594740593735167</v>
      </c>
      <c r="I47" s="34" t="str">
        <f>'2015'!D4</f>
        <v>Miami</v>
      </c>
      <c r="J47" s="35">
        <f>'2015'!E4</f>
        <v>4</v>
      </c>
      <c r="K47" s="36">
        <f>'2015'!F4</f>
        <v>33512</v>
      </c>
      <c r="L47" s="37">
        <f>'2015'!G4</f>
        <v>34.013698630136986</v>
      </c>
      <c r="M47" s="37" t="str">
        <f>'2015'!H4</f>
        <v>SR</v>
      </c>
      <c r="N47" s="37">
        <f>'2015'!I4</f>
        <v>23.586301369863012</v>
      </c>
      <c r="O47" s="38">
        <f>'2015'!J4</f>
        <v>76</v>
      </c>
      <c r="P47" s="38">
        <f>'2015'!K4</f>
        <v>258</v>
      </c>
      <c r="Q47" s="193">
        <f t="shared" si="4"/>
        <v>31.404398127355812</v>
      </c>
      <c r="R47" s="35">
        <f>'2015'!L4</f>
        <v>4.79</v>
      </c>
      <c r="S47" s="39">
        <f>'2015'!M4</f>
        <v>3</v>
      </c>
      <c r="T47" s="40">
        <f>'2015'!N4</f>
        <v>0</v>
      </c>
      <c r="U47" s="41">
        <f>'2015'!O4</f>
        <v>6.1759425493716338E-2</v>
      </c>
      <c r="V47" s="41">
        <f>'2015'!P4</f>
        <v>0.12722143864598026</v>
      </c>
      <c r="W47" s="41">
        <f>'2015'!Q4</f>
        <v>0.14249843063402384</v>
      </c>
      <c r="X47" s="41">
        <f>'2015'!R4</f>
        <v>0.22509003601440575</v>
      </c>
      <c r="Y47" s="42">
        <f>'2015'!S4</f>
        <v>0.22509003601440575</v>
      </c>
      <c r="Z47" s="43">
        <f>'2015'!T4</f>
        <v>0.21383553421368545</v>
      </c>
      <c r="AA47" s="44">
        <f>'2015'!U4</f>
        <v>22.934246575342467</v>
      </c>
      <c r="AB47" s="45">
        <f>'2015'!V4</f>
        <v>3.28</v>
      </c>
      <c r="AC47" s="45">
        <f>'2015'!W4</f>
        <v>15.340909090909092</v>
      </c>
      <c r="AD47" s="45">
        <f>'2015'!X4</f>
        <v>6.7</v>
      </c>
      <c r="AE47" s="45">
        <f>'2015'!Y4</f>
        <v>9.5</v>
      </c>
      <c r="AF47" s="45">
        <f>'2015'!Z4</f>
        <v>0</v>
      </c>
      <c r="AG47" s="45">
        <f>'2015'!AA4</f>
        <v>0</v>
      </c>
      <c r="AH47" s="45">
        <f>'2015'!AB4</f>
        <v>6.9000000000000006E-2</v>
      </c>
      <c r="AI47" s="46">
        <f>'2015'!AC4</f>
        <v>98.018408785343439</v>
      </c>
      <c r="AJ47" s="45">
        <f>'2015'!AD4</f>
        <v>103.06163495470503</v>
      </c>
      <c r="AK47" s="47">
        <f>'2015'!AE4</f>
        <v>8</v>
      </c>
      <c r="AL47" s="48">
        <f>'2015'!AF4</f>
        <v>1</v>
      </c>
      <c r="AM47" s="49">
        <f>'2015'!AG4</f>
        <v>10</v>
      </c>
      <c r="AN47" s="49">
        <f>'2015'!AH4</f>
        <v>7</v>
      </c>
      <c r="AO47" s="49">
        <f>'2015'!AI4</f>
        <v>4</v>
      </c>
      <c r="AP47" s="49">
        <f>'2015'!AJ4</f>
        <v>5</v>
      </c>
      <c r="AQ47" s="49">
        <f>'2015'!AK4</f>
        <v>2</v>
      </c>
      <c r="AR47" s="49">
        <f>'2015'!AL4</f>
        <v>6</v>
      </c>
      <c r="AS47" s="50">
        <f>'2015'!AM4</f>
        <v>0</v>
      </c>
      <c r="AT47" s="55">
        <f>'2015'!AN4</f>
        <v>0</v>
      </c>
      <c r="AU47" s="56">
        <f>'2015'!AO4</f>
        <v>1</v>
      </c>
      <c r="AV47" s="56">
        <f>'2015'!AP4</f>
        <v>0</v>
      </c>
      <c r="AW47" s="56">
        <f>'2015'!AQ4</f>
        <v>0</v>
      </c>
      <c r="AX47" s="56">
        <f>'2015'!AR4</f>
        <v>0</v>
      </c>
      <c r="AY47" s="56">
        <f>'2015'!AS4</f>
        <v>0</v>
      </c>
      <c r="AZ47" s="57">
        <f>'2015'!AT4</f>
        <v>0</v>
      </c>
      <c r="BA47" s="57">
        <f>'2015'!AU4</f>
        <v>0</v>
      </c>
      <c r="BB47" s="57">
        <f>'2015'!AV4</f>
        <v>0</v>
      </c>
      <c r="BC47" s="57">
        <f>'2015'!AW4</f>
        <v>0</v>
      </c>
      <c r="BD47" s="57">
        <f>'2015'!AX4</f>
        <v>0</v>
      </c>
      <c r="BE47" s="57">
        <f>'2015'!AY4</f>
        <v>0</v>
      </c>
      <c r="BF47" s="58">
        <f>'2015'!AZ4</f>
        <v>0</v>
      </c>
      <c r="BG47" s="55">
        <f>'2015'!BA4</f>
        <v>172</v>
      </c>
      <c r="BH47" s="56">
        <f>'2015'!BB4</f>
        <v>2785</v>
      </c>
      <c r="BI47" s="56">
        <f>'2015'!BC4</f>
        <v>0</v>
      </c>
      <c r="BJ47" s="56">
        <f>'2015'!BD4</f>
        <v>18</v>
      </c>
      <c r="BK47" s="56">
        <f>'2015'!BE4</f>
        <v>1</v>
      </c>
      <c r="BL47" s="56">
        <f>'2015'!BF4</f>
        <v>0</v>
      </c>
      <c r="BM47" s="57">
        <f>'2015'!BG4</f>
        <v>0</v>
      </c>
      <c r="BN47" s="57">
        <f>'2015'!BH4</f>
        <v>0</v>
      </c>
      <c r="BO47" s="57">
        <f>'2015'!BI4</f>
        <v>0</v>
      </c>
      <c r="BP47" s="57">
        <f>'2015'!BJ4</f>
        <v>0</v>
      </c>
      <c r="BQ47" s="57">
        <f>'2015'!BK4</f>
        <v>0</v>
      </c>
      <c r="BR47" s="57">
        <f>'2015'!BL4</f>
        <v>0</v>
      </c>
      <c r="BS47" s="58">
        <f>'2015'!BM4</f>
        <v>0</v>
      </c>
      <c r="BT47" s="55">
        <f>'2015'!BN4</f>
        <v>451</v>
      </c>
      <c r="BU47" s="56">
        <f>'2015'!BO4</f>
        <v>3545</v>
      </c>
      <c r="BV47" s="56">
        <f>'2015'!BP4</f>
        <v>0</v>
      </c>
      <c r="BW47" s="56">
        <f>'2015'!BQ4</f>
        <v>25</v>
      </c>
      <c r="BX47" s="56">
        <f>'2015'!BR4</f>
        <v>4</v>
      </c>
      <c r="BY47" s="56">
        <f>'2015'!BS4</f>
        <v>0</v>
      </c>
      <c r="BZ47" s="57">
        <f>'2015'!BT4</f>
        <v>0</v>
      </c>
      <c r="CA47" s="57">
        <f>'2015'!BU4</f>
        <v>0</v>
      </c>
      <c r="CB47" s="57">
        <f>'2015'!BV4</f>
        <v>0</v>
      </c>
      <c r="CC47" s="57">
        <f>'2015'!BW4</f>
        <v>0</v>
      </c>
      <c r="CD47" s="57">
        <f>'2015'!BX4</f>
        <v>0</v>
      </c>
      <c r="CE47" s="57">
        <f>'2015'!BY4</f>
        <v>0</v>
      </c>
      <c r="CF47" s="58">
        <f>'2015'!BZ4</f>
        <v>0</v>
      </c>
      <c r="CG47" s="55">
        <f>'2015'!CA4</f>
        <v>454</v>
      </c>
      <c r="CH47" s="56">
        <f>'2015'!CB4</f>
        <v>3186</v>
      </c>
      <c r="CI47" s="56">
        <f>'2015'!CC4</f>
        <v>0</v>
      </c>
      <c r="CJ47" s="56">
        <f>'2015'!CD4</f>
        <v>34</v>
      </c>
      <c r="CK47" s="56">
        <f>'2015'!CE4</f>
        <v>2</v>
      </c>
      <c r="CL47" s="56">
        <f>'2015'!CF4</f>
        <v>0</v>
      </c>
      <c r="CM47" s="57">
        <f>'2015'!CG4</f>
        <v>0</v>
      </c>
      <c r="CN47" s="57">
        <f>'2015'!CH4</f>
        <v>0</v>
      </c>
      <c r="CO47" s="57">
        <f>'2015'!CI4</f>
        <v>0</v>
      </c>
      <c r="CP47" s="57">
        <f>'2015'!CJ4</f>
        <v>0</v>
      </c>
      <c r="CQ47" s="57">
        <f>'2015'!CK4</f>
        <v>0</v>
      </c>
      <c r="CR47" s="57">
        <f>'2015'!CL4</f>
        <v>0</v>
      </c>
      <c r="CS47" s="58">
        <f>'2015'!CM4</f>
        <v>0</v>
      </c>
      <c r="CT47" s="55">
        <f>'2015'!CN4</f>
        <v>675</v>
      </c>
      <c r="CU47" s="56">
        <f>'2015'!CO4</f>
        <v>2998.8</v>
      </c>
      <c r="CV47" s="56">
        <f>'2015'!CP4</f>
        <v>54</v>
      </c>
      <c r="CW47" s="56">
        <f>'2015'!CQ4</f>
        <v>44</v>
      </c>
      <c r="CX47" s="56">
        <f>'2015'!CR4</f>
        <v>7</v>
      </c>
      <c r="CY47" s="56">
        <f>'2015'!CS4</f>
        <v>24</v>
      </c>
      <c r="CZ47" s="57">
        <f>'2015'!CT4</f>
        <v>0</v>
      </c>
      <c r="DA47" s="57">
        <f>'2015'!CU4</f>
        <v>0</v>
      </c>
      <c r="DB47" s="57">
        <f>'2015'!CV4</f>
        <v>3.28</v>
      </c>
      <c r="DC47" s="57">
        <f>'2015'!CW4</f>
        <v>6.7</v>
      </c>
      <c r="DD47" s="57">
        <f>'2015'!CX4</f>
        <v>9.5</v>
      </c>
      <c r="DE47" s="57">
        <f>'2015'!CY4</f>
        <v>0</v>
      </c>
      <c r="DF47" s="58">
        <f>'2015'!CZ4</f>
        <v>6.9</v>
      </c>
    </row>
    <row r="48" spans="1:110" ht="15.75" customHeight="1" x14ac:dyDescent="0.2">
      <c r="A48" s="29">
        <f t="shared" si="0"/>
        <v>46</v>
      </c>
      <c r="B48" s="30">
        <f>'2018'!A6</f>
        <v>4</v>
      </c>
      <c r="C48" s="30">
        <v>2018</v>
      </c>
      <c r="D48" s="31" t="str">
        <f>'2018'!B6</f>
        <v>Mike Gesicki</v>
      </c>
      <c r="E48" s="204" t="str" cm="1">
        <f t="array" ref="E48">_xlfn.IFS(F48&gt;=15,"Cornerstone",AND(F48&gt;=14,F48&lt;15),"Elite",AND(F48&gt;=11,F48&lt;14),"Elite Upside",AND(F48&gt;=9,F48&lt;11),"Upside",AND(F48&gt;=8,F48&lt;9),"Upside Lite",AND(F48&gt;=6,F48&lt;8),"Outlier",AND(F48&gt;=5,F48&lt;6),"Outlier Lite",F48&lt;5,"Purgatory")</f>
        <v>Upside</v>
      </c>
      <c r="F48" s="32">
        <f>'2018'!C6</f>
        <v>9.5071428571428562</v>
      </c>
      <c r="G48" s="32">
        <f t="shared" si="1"/>
        <v>78.5</v>
      </c>
      <c r="H48" s="33">
        <f t="shared" si="2"/>
        <v>0.44708598000873634</v>
      </c>
      <c r="I48" s="34" t="str">
        <f>'2018'!D6</f>
        <v>Penn State</v>
      </c>
      <c r="J48" s="35">
        <f>'2018'!E6</f>
        <v>2</v>
      </c>
      <c r="K48" s="36">
        <f>'2018'!F6</f>
        <v>34975</v>
      </c>
      <c r="L48" s="37">
        <f>'2018'!G6</f>
        <v>30.005479452054793</v>
      </c>
      <c r="M48" s="37" t="str">
        <f>'2018'!H6</f>
        <v>SR</v>
      </c>
      <c r="N48" s="37">
        <f>'2018'!I6</f>
        <v>22.578082191780823</v>
      </c>
      <c r="O48" s="38">
        <f>'2018'!J6</f>
        <v>77</v>
      </c>
      <c r="P48" s="38">
        <f>'2018'!K6</f>
        <v>247</v>
      </c>
      <c r="Q48" s="193">
        <f t="shared" si="4"/>
        <v>29.289601031554906</v>
      </c>
      <c r="R48" s="35">
        <f>'2018'!L6</f>
        <v>4.54</v>
      </c>
      <c r="S48" s="39">
        <f>'2018'!M6</f>
        <v>2</v>
      </c>
      <c r="T48" s="40">
        <f>'2018'!N6</f>
        <v>0</v>
      </c>
      <c r="U48" s="41">
        <f>'2018'!O6</f>
        <v>4.8843187660668377E-2</v>
      </c>
      <c r="V48" s="41">
        <f>'2018'!P6</f>
        <v>7.2843822843822847E-2</v>
      </c>
      <c r="W48" s="41">
        <f>'2018'!Q6</f>
        <v>0.18603759110088225</v>
      </c>
      <c r="X48" s="41">
        <f>'2018'!R6</f>
        <v>0.1492339500609659</v>
      </c>
      <c r="Y48" s="42">
        <f>'2018'!S6</f>
        <v>0.16763577058092408</v>
      </c>
      <c r="Z48" s="43">
        <f>'2018'!T6</f>
        <v>0.16763577058092408</v>
      </c>
      <c r="AA48" s="44">
        <f>'2018'!U6</f>
        <v>20.926027397260274</v>
      </c>
      <c r="AB48" s="45">
        <f>'2018'!V6</f>
        <v>2.2000000000000002</v>
      </c>
      <c r="AC48" s="45">
        <f>CT48/CW48</f>
        <v>9.8771929824561404</v>
      </c>
      <c r="AD48" s="45">
        <f>'2018'!X6</f>
        <v>5.9</v>
      </c>
      <c r="AE48" s="45">
        <f>'2018'!Y6</f>
        <v>11</v>
      </c>
      <c r="AF48" s="45">
        <f>'2018'!Z6</f>
        <v>0</v>
      </c>
      <c r="AG48" s="45">
        <f>'2018'!AA6</f>
        <v>0</v>
      </c>
      <c r="AH48" s="45">
        <f>CR48</f>
        <v>0</v>
      </c>
      <c r="AI48" s="46">
        <f>'2018'!AB6</f>
        <v>0.05</v>
      </c>
      <c r="AJ48" s="45">
        <f>'2018'!AC6</f>
        <v>116.27960223846479</v>
      </c>
      <c r="AK48" s="47">
        <f>'2018'!AD6</f>
        <v>124.68339427420047</v>
      </c>
      <c r="AL48" s="48">
        <f>'2018'!AE6</f>
        <v>5</v>
      </c>
      <c r="AM48" s="49">
        <f>'2018'!AF6</f>
        <v>4</v>
      </c>
      <c r="AN48" s="49">
        <f>'2018'!AG6</f>
        <v>7</v>
      </c>
      <c r="AO48" s="49">
        <f>'2018'!AH6</f>
        <v>0</v>
      </c>
      <c r="AP48" s="49">
        <f>'2018'!AI6</f>
        <v>3</v>
      </c>
      <c r="AQ48" s="49">
        <f>'2018'!AK6</f>
        <v>9</v>
      </c>
      <c r="AR48" s="49">
        <f>'2018'!AL6</f>
        <v>7</v>
      </c>
      <c r="AS48" s="50">
        <f>'2018'!AM6</f>
        <v>0.5</v>
      </c>
      <c r="AT48" s="55">
        <f>'2018'!AN6</f>
        <v>0</v>
      </c>
      <c r="AU48" s="56">
        <f>'2018'!AO6</f>
        <v>1</v>
      </c>
      <c r="AV48" s="56">
        <f>'2018'!AP6</f>
        <v>0</v>
      </c>
      <c r="AW48" s="56">
        <f>'2018'!AQ6</f>
        <v>0</v>
      </c>
      <c r="AX48" s="56">
        <f>'2018'!AR6</f>
        <v>0</v>
      </c>
      <c r="AY48" s="56">
        <f>'2018'!AS6</f>
        <v>0</v>
      </c>
      <c r="AZ48" s="57">
        <f>'2018'!AT6</f>
        <v>0</v>
      </c>
      <c r="BA48" s="57">
        <f>'2018'!AU6</f>
        <v>0</v>
      </c>
      <c r="BB48" s="57">
        <f>'2018'!AV6</f>
        <v>0</v>
      </c>
      <c r="BC48" s="57">
        <f>'2018'!AW6</f>
        <v>0</v>
      </c>
      <c r="BD48" s="57">
        <f>'2018'!AX6</f>
        <v>0</v>
      </c>
      <c r="BE48" s="57">
        <f>'2018'!AY6</f>
        <v>0</v>
      </c>
      <c r="BF48" s="58">
        <f>'2018'!AZ6</f>
        <v>0</v>
      </c>
      <c r="BG48" s="55">
        <f>'2018'!BA6</f>
        <v>114</v>
      </c>
      <c r="BH48" s="56">
        <f>'2018'!BB6</f>
        <v>2334</v>
      </c>
      <c r="BI48" s="56">
        <f>'2018'!BC6</f>
        <v>18</v>
      </c>
      <c r="BJ48" s="56">
        <f>'2018'!BD6</f>
        <v>11</v>
      </c>
      <c r="BK48" s="56">
        <f>'2018'!BE6</f>
        <v>0</v>
      </c>
      <c r="BL48" s="56">
        <f>'2018'!BF6</f>
        <v>10</v>
      </c>
      <c r="BM48" s="57">
        <f>'2018'!BG6</f>
        <v>0</v>
      </c>
      <c r="BN48" s="57">
        <f>'2018'!BH6</f>
        <v>0</v>
      </c>
      <c r="BO48" s="57">
        <f>'2018'!BI6</f>
        <v>1.1599999999999999</v>
      </c>
      <c r="BP48" s="57">
        <f>'2018'!BJ6</f>
        <v>3.7</v>
      </c>
      <c r="BQ48" s="57">
        <f>'2018'!BK6</f>
        <v>6.7</v>
      </c>
      <c r="BR48" s="57">
        <f>'2018'!BL6</f>
        <v>0</v>
      </c>
      <c r="BS48" s="58">
        <f>'2018'!BM6</f>
        <v>8.3000000000000007</v>
      </c>
      <c r="BT48" s="55">
        <f>'2018'!BN6</f>
        <v>125</v>
      </c>
      <c r="BU48" s="56">
        <f>'2018'!BO6</f>
        <v>1716</v>
      </c>
      <c r="BV48" s="56">
        <f>'2018'!BP6</f>
        <v>29</v>
      </c>
      <c r="BW48" s="56">
        <f>'2018'!BQ6</f>
        <v>13</v>
      </c>
      <c r="BX48" s="56">
        <f>'2018'!BR6</f>
        <v>1</v>
      </c>
      <c r="BY48" s="56">
        <f>'2018'!BS6</f>
        <v>12</v>
      </c>
      <c r="BZ48" s="57">
        <f>'2018'!BT6</f>
        <v>0</v>
      </c>
      <c r="CA48" s="57">
        <f>'2018'!BU6</f>
        <v>0</v>
      </c>
      <c r="CB48" s="57">
        <f>'2018'!BV6</f>
        <v>0.75</v>
      </c>
      <c r="CC48" s="57">
        <f>'2018'!BW6</f>
        <v>3.8</v>
      </c>
      <c r="CD48" s="57">
        <f>'2018'!BX6</f>
        <v>8</v>
      </c>
      <c r="CE48" s="57">
        <f>'2018'!BY6</f>
        <v>0</v>
      </c>
      <c r="CF48" s="58">
        <f>'2018'!BZ6</f>
        <v>38.1</v>
      </c>
      <c r="CG48" s="55">
        <f>'2018'!CA6</f>
        <v>679</v>
      </c>
      <c r="CH48" s="56">
        <f>'2018'!CB6</f>
        <v>3649.7999999999997</v>
      </c>
      <c r="CI48" s="56">
        <f>'2018'!CC6</f>
        <v>67</v>
      </c>
      <c r="CJ48" s="56">
        <f>'2018'!CD6</f>
        <v>48</v>
      </c>
      <c r="CK48" s="56">
        <f>'2018'!CE6</f>
        <v>5</v>
      </c>
      <c r="CL48" s="56">
        <f>'2018'!CF6</f>
        <v>29.400000000000002</v>
      </c>
      <c r="CM48" s="57">
        <f>'2018'!CG6</f>
        <v>0</v>
      </c>
      <c r="CN48" s="57">
        <f>'2018'!CH6</f>
        <v>0</v>
      </c>
      <c r="CO48" s="57">
        <f>'2018'!CI6</f>
        <v>2.2000000000000002</v>
      </c>
      <c r="CP48" s="57">
        <f>'2018'!CJ6</f>
        <v>5.9</v>
      </c>
      <c r="CQ48" s="57">
        <f>'2018'!CK6</f>
        <v>11</v>
      </c>
      <c r="CR48" s="57">
        <f>'2018'!CL6</f>
        <v>0</v>
      </c>
      <c r="CS48" s="58">
        <f>'2018'!CM6</f>
        <v>4</v>
      </c>
      <c r="CT48" s="55">
        <f>'2018'!CN6</f>
        <v>563</v>
      </c>
      <c r="CU48" s="56">
        <f>'2018'!CO6</f>
        <v>3772.6</v>
      </c>
      <c r="CV48" s="56">
        <f>'2018'!CP6</f>
        <v>79</v>
      </c>
      <c r="CW48" s="56">
        <f>'2018'!CQ6</f>
        <v>57</v>
      </c>
      <c r="CX48" s="56">
        <f>'2018'!CR6</f>
        <v>9</v>
      </c>
      <c r="CY48" s="56">
        <f>'2018'!CS6</f>
        <v>32.5</v>
      </c>
      <c r="CZ48" s="57">
        <f>'2018'!CT6</f>
        <v>0</v>
      </c>
      <c r="DA48" s="57">
        <f>'2018'!CU6</f>
        <v>0</v>
      </c>
      <c r="DB48" s="57">
        <f>'2018'!CV6</f>
        <v>1.51</v>
      </c>
      <c r="DC48" s="57">
        <f>'2018'!CW6</f>
        <v>4.5999999999999996</v>
      </c>
      <c r="DD48" s="57">
        <f>'2018'!CX6</f>
        <v>9</v>
      </c>
      <c r="DE48" s="57">
        <f>'2018'!CY6</f>
        <v>75</v>
      </c>
      <c r="DF48" s="58">
        <f>'2018'!CZ6</f>
        <v>5</v>
      </c>
    </row>
    <row r="49" spans="1:110" ht="15.75" customHeight="1" x14ac:dyDescent="0.2">
      <c r="A49" s="29">
        <f t="shared" si="0"/>
        <v>47</v>
      </c>
      <c r="B49" s="30">
        <f>'2024'!A6</f>
        <v>4</v>
      </c>
      <c r="C49" s="30">
        <v>2024</v>
      </c>
      <c r="D49" s="31" t="str">
        <f>'2024'!B6</f>
        <v>Erick All</v>
      </c>
      <c r="E49" s="204" t="str" cm="1">
        <f t="array" ref="E49">_xlfn.IFS(F49&gt;=15,"Cornerstone",AND(F49&gt;=14,F49&lt;15),"Elite",AND(F49&gt;=11,F49&lt;14),"Elite Upside",AND(F49&gt;=9,F49&lt;11),"Upside",AND(F49&gt;=8,F49&lt;9),"Upside Lite",AND(F49&gt;=6,F49&lt;8),"Outlier",AND(F49&gt;=5,F49&lt;6),"Outlier Lite",F49&lt;5,"Purgatory")</f>
        <v>Upside</v>
      </c>
      <c r="F49" s="32">
        <f>'2024'!C6</f>
        <v>9.4857142857142858</v>
      </c>
      <c r="G49" s="32">
        <f t="shared" si="1"/>
        <v>78</v>
      </c>
      <c r="H49" s="33">
        <f t="shared" si="2"/>
        <v>0.43822455408012173</v>
      </c>
      <c r="I49" s="34" t="str">
        <f>'2024'!D6</f>
        <v>Iowa</v>
      </c>
      <c r="J49" s="35">
        <f>'2024'!E6</f>
        <v>2</v>
      </c>
      <c r="K49" s="36">
        <f>'2024'!F6</f>
        <v>36782</v>
      </c>
      <c r="L49" s="37">
        <f>'2024'!G6</f>
        <v>25.054794520547944</v>
      </c>
      <c r="M49" s="37" t="str">
        <f>'2024'!H6</f>
        <v>RS SR</v>
      </c>
      <c r="N49" s="37">
        <f>'2024'!I6</f>
        <v>23.635616438356163</v>
      </c>
      <c r="O49" s="38">
        <f>'2024'!J6</f>
        <v>76</v>
      </c>
      <c r="P49" s="38">
        <f>'2024'!K6</f>
        <v>245</v>
      </c>
      <c r="Q49" s="193">
        <f t="shared" si="4"/>
        <v>29.822005973651837</v>
      </c>
      <c r="R49" s="35">
        <f>'2024'!L6</f>
        <v>4.75</v>
      </c>
      <c r="S49" s="39">
        <f>'2024'!M6</f>
        <v>4</v>
      </c>
      <c r="T49" s="40">
        <f>'2024'!N6</f>
        <v>5.6960583276372745E-3</v>
      </c>
      <c r="U49" s="41">
        <f>'2024'!O6</f>
        <v>5.4601145292315884E-2</v>
      </c>
      <c r="V49" s="41">
        <f>'2024'!P6</f>
        <v>0.14698462883858598</v>
      </c>
      <c r="W49" s="41">
        <f>'2024'!Q6</f>
        <v>5.4570259208731237E-2</v>
      </c>
      <c r="X49" s="41">
        <f>'2024'!R6</f>
        <v>0.36015417971573116</v>
      </c>
      <c r="Y49" s="42">
        <f>'2024'!S6</f>
        <v>0.36015417971573116</v>
      </c>
      <c r="Z49" s="43">
        <f>'2024'!T6</f>
        <v>0.36015417971573116</v>
      </c>
      <c r="AA49" s="44">
        <f>'2024'!U6</f>
        <v>22.967123287671232</v>
      </c>
      <c r="AB49" s="45">
        <f>'2024'!V6</f>
        <v>2.62</v>
      </c>
      <c r="AC49" s="45">
        <f>'2024'!W6</f>
        <v>14.238095238095237</v>
      </c>
      <c r="AD49" s="45">
        <f>'2024'!X6</f>
        <v>9</v>
      </c>
      <c r="AE49" s="45">
        <f>'2024'!Y6</f>
        <v>8.6999999999999993</v>
      </c>
      <c r="AF49" s="45">
        <f>'2024'!Z6</f>
        <v>0</v>
      </c>
      <c r="AG49" s="45">
        <f>'2024'!AA6</f>
        <v>0</v>
      </c>
      <c r="AH49" s="45">
        <f>CR49</f>
        <v>100</v>
      </c>
      <c r="AI49" s="46">
        <f>'2023'!AB36</f>
        <v>0</v>
      </c>
      <c r="AJ49" s="45">
        <f>'2024'!AC6</f>
        <v>96.25463279133831</v>
      </c>
      <c r="AK49" s="47">
        <f>'2024'!AD6</f>
        <v>101.20710946415034</v>
      </c>
      <c r="AL49" s="48">
        <f>'2024'!AF6</f>
        <v>1</v>
      </c>
      <c r="AM49" s="49">
        <f>'2024'!AG6</f>
        <v>8</v>
      </c>
      <c r="AN49" s="49">
        <f>'2024'!AH6</f>
        <v>7</v>
      </c>
      <c r="AO49" s="49">
        <f>'2024'!AI6</f>
        <v>8</v>
      </c>
      <c r="AP49" s="49">
        <f>'2024'!AJ6</f>
        <v>5</v>
      </c>
      <c r="AQ49" s="49">
        <f>'2024'!AK6</f>
        <v>2</v>
      </c>
      <c r="AR49" s="49">
        <f>'2024'!AL6</f>
        <v>5</v>
      </c>
      <c r="AS49" s="50">
        <f>'2024'!AM6</f>
        <v>0</v>
      </c>
      <c r="AT49" s="55">
        <f>'2024'!AN6</f>
        <v>10</v>
      </c>
      <c r="AU49" s="56">
        <f>'2024'!AO6</f>
        <v>1755.6000000000001</v>
      </c>
      <c r="AV49" s="56">
        <f>'2024'!AP6</f>
        <v>3</v>
      </c>
      <c r="AW49" s="56">
        <f>'2024'!AQ6</f>
        <v>1</v>
      </c>
      <c r="AX49" s="56">
        <f>'2024'!AR6</f>
        <v>0</v>
      </c>
      <c r="AY49" s="56">
        <f>'2024'!AS6</f>
        <v>13.299999999999999</v>
      </c>
      <c r="AZ49" s="57">
        <f>'2024'!AT6</f>
        <v>0</v>
      </c>
      <c r="BA49" s="57">
        <f>'2024'!AU6</f>
        <v>0</v>
      </c>
      <c r="BB49" s="57">
        <f>'2024'!AV6</f>
        <v>0.24</v>
      </c>
      <c r="BC49" s="57">
        <f>'2024'!AW6</f>
        <v>6</v>
      </c>
      <c r="BD49" s="57">
        <f>'2024'!AX6</f>
        <v>12.7</v>
      </c>
      <c r="BE49" s="57">
        <f>'2024'!AY6</f>
        <v>0</v>
      </c>
      <c r="BF49" s="58">
        <f>'2024'!AZ6</f>
        <v>0</v>
      </c>
      <c r="BG49" s="55">
        <f>'2024'!BA6</f>
        <v>82</v>
      </c>
      <c r="BH49" s="56">
        <f>'2024'!BB6</f>
        <v>1501.8000000000002</v>
      </c>
      <c r="BI49" s="56">
        <f>'2024'!BC6</f>
        <v>27</v>
      </c>
      <c r="BJ49" s="56">
        <f>'2024'!BD6</f>
        <v>12</v>
      </c>
      <c r="BK49" s="56">
        <f>'2024'!BE6</f>
        <v>0</v>
      </c>
      <c r="BL49" s="56">
        <f>'2024'!BF6</f>
        <v>9</v>
      </c>
      <c r="BM49" s="57">
        <f>'2024'!BG6</f>
        <v>0</v>
      </c>
      <c r="BN49" s="57">
        <f>'2024'!BH6</f>
        <v>0</v>
      </c>
      <c r="BO49" s="57">
        <f>'2024'!BI6</f>
        <v>0.81</v>
      </c>
      <c r="BP49" s="57">
        <f>'2024'!BJ6</f>
        <v>5.0999999999999996</v>
      </c>
      <c r="BQ49" s="57">
        <f>'2024'!BK6</f>
        <v>7.7</v>
      </c>
      <c r="BR49" s="57">
        <f>'2024'!BL6</f>
        <v>22.2</v>
      </c>
      <c r="BS49" s="58">
        <f>'2024'!BM6</f>
        <v>25</v>
      </c>
      <c r="BT49" s="55">
        <f>'2024'!BN6</f>
        <v>437</v>
      </c>
      <c r="BU49" s="56">
        <f>'2024'!BO6</f>
        <v>2973.1</v>
      </c>
      <c r="BV49" s="56">
        <f>'2024'!BP6</f>
        <v>48</v>
      </c>
      <c r="BW49" s="56">
        <f>'2024'!BQ6</f>
        <v>38</v>
      </c>
      <c r="BX49" s="56">
        <f>'2024'!BR6</f>
        <v>2</v>
      </c>
      <c r="BY49" s="56">
        <f>'2024'!BS6</f>
        <v>19.5</v>
      </c>
      <c r="BZ49" s="57">
        <f>'2024'!BT6</f>
        <v>0</v>
      </c>
      <c r="CA49" s="57">
        <f>'2024'!BU6</f>
        <v>0</v>
      </c>
      <c r="CB49" s="57">
        <f>'2024'!BV6</f>
        <v>2.14</v>
      </c>
      <c r="CC49" s="57">
        <f>'2024'!BW6</f>
        <v>5.9</v>
      </c>
      <c r="CD49" s="57">
        <f>'2024'!BX6</f>
        <v>6.3</v>
      </c>
      <c r="CE49" s="57">
        <f>'2024'!BY6</f>
        <v>66.7</v>
      </c>
      <c r="CF49" s="58">
        <f>'2024'!BZ6</f>
        <v>9.5</v>
      </c>
      <c r="CG49" s="55">
        <f>'2024'!CA6</f>
        <v>36</v>
      </c>
      <c r="CH49" s="56">
        <f>'2024'!CB6</f>
        <v>659.7</v>
      </c>
      <c r="CI49" s="56">
        <f>'2024'!CC6</f>
        <v>4</v>
      </c>
      <c r="CJ49" s="56">
        <f>'2024'!CD6</f>
        <v>3</v>
      </c>
      <c r="CK49" s="56">
        <f>'2024'!CE6</f>
        <v>0</v>
      </c>
      <c r="CL49" s="56">
        <f>'2024'!CF6</f>
        <v>5.0999999999999996</v>
      </c>
      <c r="CM49" s="57">
        <f>'2024'!CG6</f>
        <v>0</v>
      </c>
      <c r="CN49" s="57">
        <f>'2024'!CH6</f>
        <v>0</v>
      </c>
      <c r="CO49" s="57">
        <f>'2024'!CI6</f>
        <v>1</v>
      </c>
      <c r="CP49" s="57">
        <f>'2024'!CJ6</f>
        <v>9</v>
      </c>
      <c r="CQ49" s="57">
        <f>'2024'!CK6</f>
        <v>4.8</v>
      </c>
      <c r="CR49" s="57">
        <f>'2024'!CL6</f>
        <v>100</v>
      </c>
      <c r="CS49" s="58">
        <f>'2024'!CM6</f>
        <v>0</v>
      </c>
      <c r="CT49" s="55">
        <f>'2024'!CN6</f>
        <v>299</v>
      </c>
      <c r="CU49" s="56">
        <f>'2024'!CO6</f>
        <v>830.19999999999993</v>
      </c>
      <c r="CV49" s="56">
        <f>'2024'!CP6</f>
        <v>34</v>
      </c>
      <c r="CW49" s="56">
        <f>'2024'!CQ6</f>
        <v>21</v>
      </c>
      <c r="CX49" s="56">
        <f>'2024'!CR6</f>
        <v>3</v>
      </c>
      <c r="CY49" s="56">
        <f>'2024'!CS6</f>
        <v>4.2</v>
      </c>
      <c r="CZ49" s="57">
        <f>'2024'!CT6</f>
        <v>0</v>
      </c>
      <c r="DA49" s="57">
        <f>'2024'!CU6</f>
        <v>0</v>
      </c>
      <c r="DB49" s="57">
        <f>'2024'!CV6</f>
        <v>2.62</v>
      </c>
      <c r="DC49" s="57">
        <f>'2024'!CW6</f>
        <v>6.1</v>
      </c>
      <c r="DD49" s="57">
        <f>'2024'!CX6</f>
        <v>8.6999999999999993</v>
      </c>
      <c r="DE49" s="57">
        <f>'2024'!CY6</f>
        <v>33.299999999999997</v>
      </c>
      <c r="DF49" s="58">
        <f>'2024'!CZ6</f>
        <v>16</v>
      </c>
    </row>
    <row r="50" spans="1:110" ht="15.75" customHeight="1" x14ac:dyDescent="0.2">
      <c r="A50" s="29">
        <f t="shared" si="0"/>
        <v>48</v>
      </c>
      <c r="B50" s="30">
        <f>'2023'!A8</f>
        <v>6</v>
      </c>
      <c r="C50" s="30">
        <v>2023</v>
      </c>
      <c r="D50" s="31" t="str">
        <f>'2023'!B8</f>
        <v>Darnell Washington</v>
      </c>
      <c r="E50" s="204" t="str" cm="1">
        <f t="array" ref="E50">_xlfn.IFS(F50&gt;=15,"Cornerstone",AND(F50&gt;=14,F50&lt;15),"Elite",AND(F50&gt;=11,F50&lt;14),"Elite Upside",AND(F50&gt;=9,F50&lt;11),"Upside",AND(F50&gt;=8,F50&lt;9),"Upside Lite",AND(F50&gt;=6,F50&lt;8),"Outlier",AND(F50&gt;=5,F50&lt;6),"Outlier Lite",F50&lt;5,"Purgatory")</f>
        <v>Upside</v>
      </c>
      <c r="F50" s="32">
        <f>'2023'!C8</f>
        <v>9.4499999999999993</v>
      </c>
      <c r="G50" s="32">
        <f t="shared" si="1"/>
        <v>77.5</v>
      </c>
      <c r="H50" s="33">
        <f t="shared" si="2"/>
        <v>0.42345551086576305</v>
      </c>
      <c r="I50" s="34" t="str">
        <f>'2023'!D8</f>
        <v>Georgia</v>
      </c>
      <c r="J50" s="35">
        <f>'2023'!E8</f>
        <v>1</v>
      </c>
      <c r="K50" s="36">
        <f>'2023'!F8</f>
        <v>37120</v>
      </c>
      <c r="L50" s="37">
        <f>'2023'!G8</f>
        <v>24.12876712328767</v>
      </c>
      <c r="M50" s="37" t="str">
        <f>'2023'!H8</f>
        <v>JR</v>
      </c>
      <c r="N50" s="37">
        <f>'2023'!I8</f>
        <v>21.706849315068492</v>
      </c>
      <c r="O50" s="35">
        <f>'2023'!J8</f>
        <v>79</v>
      </c>
      <c r="P50" s="35">
        <f>'2023'!K8</f>
        <v>272</v>
      </c>
      <c r="Q50" s="193">
        <f t="shared" si="4"/>
        <v>30.641687176660696</v>
      </c>
      <c r="R50" s="35">
        <f>'2023'!L8</f>
        <v>4.6399999999999997</v>
      </c>
      <c r="S50" s="59">
        <f>'2023'!M8</f>
        <v>3</v>
      </c>
      <c r="T50" s="40">
        <f>'2023'!N8</f>
        <v>0</v>
      </c>
      <c r="U50" s="41">
        <f>'2023'!O8</f>
        <v>0</v>
      </c>
      <c r="V50" s="41">
        <f>'2023'!P8</f>
        <v>0.141156462585034</v>
      </c>
      <c r="W50" s="41">
        <f>'2023'!Q8</f>
        <v>7.6419213973799124E-2</v>
      </c>
      <c r="X50" s="41">
        <f>'2023'!R8</f>
        <v>0.10228680860651121</v>
      </c>
      <c r="Y50" s="42">
        <f>'2023'!S8</f>
        <v>0.12172163559577261</v>
      </c>
      <c r="Z50" s="43">
        <f>'2023'!T8</f>
        <v>0.12172163559577261</v>
      </c>
      <c r="AA50" s="44" t="str">
        <f>'2023'!U8</f>
        <v>N/A</v>
      </c>
      <c r="AB50" s="45">
        <f>'2023'!V8</f>
        <v>1.77</v>
      </c>
      <c r="AC50" s="45">
        <f>CT50/CW50</f>
        <v>16.214285714285715</v>
      </c>
      <c r="AD50" s="45">
        <f>'2023'!X8</f>
        <v>7.5</v>
      </c>
      <c r="AE50" s="45">
        <f>'2023'!Y8</f>
        <v>10.7</v>
      </c>
      <c r="AF50" s="45">
        <f>'2023'!Z8</f>
        <v>0</v>
      </c>
      <c r="AG50" s="45">
        <f>'2023'!AA8</f>
        <v>0</v>
      </c>
      <c r="AH50" s="45">
        <f>CR50</f>
        <v>50</v>
      </c>
      <c r="AI50" s="46">
        <f>'2023'!AB8</f>
        <v>6.7000000000000004E-2</v>
      </c>
      <c r="AJ50" s="45">
        <f>'2023'!AC8</f>
        <v>117.36185829960088</v>
      </c>
      <c r="AK50" s="47">
        <f>'2023'!AD8</f>
        <v>130.77857648452655</v>
      </c>
      <c r="AL50" s="48">
        <f>'2023'!AE8</f>
        <v>2</v>
      </c>
      <c r="AM50" s="49">
        <f>'2023'!AF8</f>
        <v>0</v>
      </c>
      <c r="AN50" s="49">
        <f>'2023'!AG8</f>
        <v>4</v>
      </c>
      <c r="AO50" s="49">
        <f>'2023'!AH8</f>
        <v>8</v>
      </c>
      <c r="AP50" s="49">
        <f>'2023'!AI8</f>
        <v>6</v>
      </c>
      <c r="AQ50" s="49">
        <f>'2023'!AK8</f>
        <v>10</v>
      </c>
      <c r="AR50" s="49">
        <f>'2023'!AL8</f>
        <v>6</v>
      </c>
      <c r="AS50" s="50">
        <f>'2023'!AM8</f>
        <v>0.75</v>
      </c>
      <c r="AT50" s="55">
        <f>'2023'!AN8</f>
        <v>0</v>
      </c>
      <c r="AU50" s="56">
        <f>'2023'!AO8</f>
        <v>1</v>
      </c>
      <c r="AV50" s="56">
        <f>'2023'!AP8</f>
        <v>0</v>
      </c>
      <c r="AW50" s="56">
        <f>'2023'!AQ8</f>
        <v>0</v>
      </c>
      <c r="AX50" s="56">
        <f>'2023'!AR8</f>
        <v>0</v>
      </c>
      <c r="AY50" s="56">
        <f>'2023'!AS8</f>
        <v>0</v>
      </c>
      <c r="AZ50" s="57">
        <f>'2023'!AT8</f>
        <v>0</v>
      </c>
      <c r="BA50" s="57">
        <f>'2023'!AU8</f>
        <v>0</v>
      </c>
      <c r="BB50" s="57">
        <f>'2023'!AV8</f>
        <v>0</v>
      </c>
      <c r="BC50" s="57">
        <f>'2023'!AW8</f>
        <v>0</v>
      </c>
      <c r="BD50" s="57">
        <f>'2023'!AX8</f>
        <v>0</v>
      </c>
      <c r="BE50" s="57">
        <f>'2023'!AY8</f>
        <v>0</v>
      </c>
      <c r="BF50" s="58">
        <f>'2023'!AZ8</f>
        <v>0</v>
      </c>
      <c r="BG50" s="55">
        <f>'2023'!BA8</f>
        <v>0</v>
      </c>
      <c r="BH50" s="56">
        <f>'2023'!BB8</f>
        <v>1</v>
      </c>
      <c r="BI50" s="56">
        <f>'2023'!BC8</f>
        <v>0</v>
      </c>
      <c r="BJ50" s="56">
        <f>'2023'!BD8</f>
        <v>0</v>
      </c>
      <c r="BK50" s="56">
        <f>'2023'!BE8</f>
        <v>0</v>
      </c>
      <c r="BL50" s="56">
        <f>'2023'!BF8</f>
        <v>0</v>
      </c>
      <c r="BM50" s="57">
        <f>'2023'!BG8</f>
        <v>0</v>
      </c>
      <c r="BN50" s="57">
        <f>'2023'!BH8</f>
        <v>0</v>
      </c>
      <c r="BO50" s="57">
        <f>'2023'!BI8</f>
        <v>0</v>
      </c>
      <c r="BP50" s="57">
        <f>'2023'!BJ8</f>
        <v>0</v>
      </c>
      <c r="BQ50" s="57">
        <f>'2023'!BK8</f>
        <v>0</v>
      </c>
      <c r="BR50" s="57">
        <f>'2023'!BL8</f>
        <v>0</v>
      </c>
      <c r="BS50" s="58">
        <f>'2023'!BM8</f>
        <v>0</v>
      </c>
      <c r="BT50" s="55">
        <f>'2023'!BN8</f>
        <v>166</v>
      </c>
      <c r="BU50" s="56">
        <f>'2023'!BO8</f>
        <v>999.6</v>
      </c>
      <c r="BV50" s="56">
        <f>'2023'!BP8</f>
        <v>15</v>
      </c>
      <c r="BW50" s="56">
        <f>'2023'!BQ8</f>
        <v>7</v>
      </c>
      <c r="BX50" s="56">
        <f>'2023'!BR8</f>
        <v>0</v>
      </c>
      <c r="BY50" s="56">
        <f>'2023'!BS8</f>
        <v>7.6</v>
      </c>
      <c r="BZ50" s="57">
        <f>'2023'!BT8</f>
        <v>0</v>
      </c>
      <c r="CA50" s="57">
        <f>'2023'!BU8</f>
        <v>0</v>
      </c>
      <c r="CB50" s="57">
        <f>'2023'!BV8</f>
        <v>1.42</v>
      </c>
      <c r="CC50" s="57">
        <f>'2023'!BW8</f>
        <v>9.3000000000000007</v>
      </c>
      <c r="CD50" s="57">
        <f>'2023'!BX8</f>
        <v>15.3</v>
      </c>
      <c r="CE50" s="57">
        <f>'2023'!BY8</f>
        <v>60</v>
      </c>
      <c r="CF50" s="58">
        <f>'2023'!BZ8</f>
        <v>22.2</v>
      </c>
      <c r="CG50" s="55">
        <f>'2023'!CA8</f>
        <v>154</v>
      </c>
      <c r="CH50" s="56">
        <f>'2023'!CB8</f>
        <v>2015.2</v>
      </c>
      <c r="CI50" s="56">
        <f>'2023'!CC8</f>
        <v>12</v>
      </c>
      <c r="CJ50" s="56">
        <f>'2023'!CD8</f>
        <v>10</v>
      </c>
      <c r="CK50" s="56">
        <f>'2023'!CE8</f>
        <v>1</v>
      </c>
      <c r="CL50" s="56">
        <f>'2023'!CF8</f>
        <v>20.8</v>
      </c>
      <c r="CM50" s="57">
        <f>'2023'!CG8</f>
        <v>0</v>
      </c>
      <c r="CN50" s="57">
        <f>'2023'!CH8</f>
        <v>0</v>
      </c>
      <c r="CO50" s="57">
        <f>'2023'!CI8</f>
        <v>1.41</v>
      </c>
      <c r="CP50" s="57">
        <f>'2023'!CJ8</f>
        <v>7.5</v>
      </c>
      <c r="CQ50" s="57">
        <f>'2023'!CK8</f>
        <v>10.199999999999999</v>
      </c>
      <c r="CR50" s="57">
        <f>'2023'!CL8</f>
        <v>50</v>
      </c>
      <c r="CS50" s="58">
        <f>'2023'!CM8</f>
        <v>9.1</v>
      </c>
      <c r="CT50" s="55">
        <f>'2023'!CN8</f>
        <v>454</v>
      </c>
      <c r="CU50" s="56">
        <f>'2023'!CO8</f>
        <v>4438.5</v>
      </c>
      <c r="CV50" s="56">
        <f>'2023'!CP8</f>
        <v>43</v>
      </c>
      <c r="CW50" s="56">
        <f>'2023'!CQ8</f>
        <v>28</v>
      </c>
      <c r="CX50" s="56">
        <f>'2023'!CR8</f>
        <v>2</v>
      </c>
      <c r="CY50" s="56">
        <f>'2023'!CS8</f>
        <v>31.5</v>
      </c>
      <c r="CZ50" s="57">
        <f>'2023'!CT8</f>
        <v>0</v>
      </c>
      <c r="DA50" s="57">
        <f>'2023'!CU8</f>
        <v>0</v>
      </c>
      <c r="DB50" s="57">
        <f>'2023'!CV8</f>
        <v>1.77</v>
      </c>
      <c r="DC50" s="57">
        <f>'2023'!CW8</f>
        <v>7.1</v>
      </c>
      <c r="DD50" s="57">
        <f>'2023'!CX8</f>
        <v>10.7</v>
      </c>
      <c r="DE50" s="57">
        <f>'2023'!CY8</f>
        <v>40</v>
      </c>
      <c r="DF50" s="58">
        <f>'2023'!CZ8</f>
        <v>6.7</v>
      </c>
    </row>
    <row r="51" spans="1:110" ht="15.75" customHeight="1" x14ac:dyDescent="0.2">
      <c r="A51" s="29">
        <f t="shared" si="0"/>
        <v>49</v>
      </c>
      <c r="B51" s="30">
        <f>'2020'!A5</f>
        <v>3</v>
      </c>
      <c r="C51" s="30">
        <v>2020</v>
      </c>
      <c r="D51" s="31" t="str">
        <f>'2020'!B5</f>
        <v>Brycen Hopkins</v>
      </c>
      <c r="E51" s="204" t="str" cm="1">
        <f t="array" ref="E51">_xlfn.IFS(F51&gt;=15,"Cornerstone",AND(F51&gt;=14,F51&lt;15),"Elite",AND(F51&gt;=11,F51&lt;14),"Elite Upside",AND(F51&gt;=9,F51&lt;11),"Upside",AND(F51&gt;=8,F51&lt;9),"Upside Lite",AND(F51&gt;=6,F51&lt;8),"Outlier",AND(F51&gt;=5,F51&lt;6),"Outlier Lite",F51&lt;5,"Purgatory")</f>
        <v>Upside</v>
      </c>
      <c r="F51" s="32">
        <f>'2020'!C5</f>
        <v>9.4428571428571413</v>
      </c>
      <c r="G51" s="32">
        <f t="shared" si="1"/>
        <v>77.100000000000009</v>
      </c>
      <c r="H51" s="33">
        <f t="shared" si="2"/>
        <v>0.42050170222289107</v>
      </c>
      <c r="I51" s="34" t="str">
        <f>'2020'!D5</f>
        <v>Purdue</v>
      </c>
      <c r="J51" s="35">
        <f>'2020'!E5</f>
        <v>2</v>
      </c>
      <c r="K51" s="36">
        <f>'2020'!F5</f>
        <v>35516</v>
      </c>
      <c r="L51" s="37">
        <f>'2020'!G5</f>
        <v>28.523287671232875</v>
      </c>
      <c r="M51" s="37" t="str">
        <f>'2020'!H5</f>
        <v>RS SR</v>
      </c>
      <c r="N51" s="37">
        <f>'2020'!I5</f>
        <v>23.090410958904108</v>
      </c>
      <c r="O51" s="38">
        <f>'2020'!J5</f>
        <v>76</v>
      </c>
      <c r="P51" s="38">
        <f>'2020'!K5</f>
        <v>245</v>
      </c>
      <c r="Q51" s="193">
        <f t="shared" si="4"/>
        <v>29.822005973651837</v>
      </c>
      <c r="R51" s="35">
        <f>'2020'!L5</f>
        <v>4.66</v>
      </c>
      <c r="S51" s="39">
        <f>'2020'!M5</f>
        <v>4</v>
      </c>
      <c r="T51" s="40">
        <f>'2020'!N5</f>
        <v>0</v>
      </c>
      <c r="U51" s="41">
        <f>'2020'!O5</f>
        <v>0.10342488979315023</v>
      </c>
      <c r="V51" s="41">
        <f>'2020'!P5</f>
        <v>0.12579071028375202</v>
      </c>
      <c r="W51" s="41">
        <f>'2020'!Q5</f>
        <v>0.15799457994579946</v>
      </c>
      <c r="X51" s="41">
        <f>'2020'!R5</f>
        <v>0.24406700108539414</v>
      </c>
      <c r="Y51" s="42">
        <f>'2020'!S5</f>
        <v>0.24406700108539414</v>
      </c>
      <c r="Z51" s="43">
        <f>'2020'!T5</f>
        <v>0.24406700108539414</v>
      </c>
      <c r="AA51" s="44">
        <f>'2020'!U5</f>
        <v>21.443835616438356</v>
      </c>
      <c r="AB51" s="45">
        <f>'2020'!V5</f>
        <v>1.96</v>
      </c>
      <c r="AC51" s="45">
        <f>CT51/CW51</f>
        <v>13.639344262295081</v>
      </c>
      <c r="AD51" s="45">
        <f>'2020'!X5</f>
        <v>8.3000000000000007</v>
      </c>
      <c r="AE51" s="45">
        <f>'2020'!Y5</f>
        <v>9.6</v>
      </c>
      <c r="AF51" s="45">
        <f>'2020'!Z5</f>
        <v>0</v>
      </c>
      <c r="AG51" s="45">
        <f>'2020'!AA5</f>
        <v>0</v>
      </c>
      <c r="AH51" s="45">
        <f>CR51</f>
        <v>28.6</v>
      </c>
      <c r="AI51" s="46">
        <f>'2020'!AB5</f>
        <v>0.11599999999999999</v>
      </c>
      <c r="AJ51" s="45">
        <f>'2020'!AC5</f>
        <v>103.90882007518917</v>
      </c>
      <c r="AK51" s="47">
        <f>'2020'!AD5</f>
        <v>109.25511866465411</v>
      </c>
      <c r="AL51" s="48">
        <f>'2020'!AE5</f>
        <v>8</v>
      </c>
      <c r="AM51" s="49">
        <f>'2020'!AF5</f>
        <v>3</v>
      </c>
      <c r="AN51" s="49">
        <f>'2020'!AG5</f>
        <v>5</v>
      </c>
      <c r="AO51" s="49">
        <f>'2020'!AH5</f>
        <v>6</v>
      </c>
      <c r="AP51" s="49">
        <f>'2020'!AI5</f>
        <v>7</v>
      </c>
      <c r="AQ51" s="49">
        <f>'2020'!AK5</f>
        <v>5</v>
      </c>
      <c r="AR51" s="49">
        <f>'2020'!AL5</f>
        <v>5</v>
      </c>
      <c r="AS51" s="50">
        <f>'2020'!AM5</f>
        <v>0</v>
      </c>
      <c r="AT51" s="55">
        <f>'2020'!AN5</f>
        <v>0</v>
      </c>
      <c r="AU51" s="56">
        <f>'2020'!AO5</f>
        <v>1</v>
      </c>
      <c r="AV51" s="56">
        <f>'2020'!AP5</f>
        <v>0</v>
      </c>
      <c r="AW51" s="56">
        <f>'2020'!AQ5</f>
        <v>0</v>
      </c>
      <c r="AX51" s="56">
        <f>'2020'!AR5</f>
        <v>0</v>
      </c>
      <c r="AY51" s="56">
        <f>'2020'!AS5</f>
        <v>0</v>
      </c>
      <c r="AZ51" s="57">
        <f>'2020'!AT5</f>
        <v>0</v>
      </c>
      <c r="BA51" s="57">
        <f>'2020'!AU5</f>
        <v>0</v>
      </c>
      <c r="BB51" s="57">
        <f>'2020'!AV5</f>
        <v>0</v>
      </c>
      <c r="BC51" s="57">
        <f>'2020'!AW5</f>
        <v>0</v>
      </c>
      <c r="BD51" s="57">
        <f>'2020'!AX5</f>
        <v>0</v>
      </c>
      <c r="BE51" s="57">
        <f>'2020'!AY5</f>
        <v>0</v>
      </c>
      <c r="BF51" s="58">
        <f>'2020'!AZ5</f>
        <v>0</v>
      </c>
      <c r="BG51" s="55">
        <f>'2020'!BA5</f>
        <v>183</v>
      </c>
      <c r="BH51" s="56">
        <f>'2020'!BB5</f>
        <v>1769.3999999999999</v>
      </c>
      <c r="BI51" s="56">
        <f>'2020'!BC5</f>
        <v>24</v>
      </c>
      <c r="BJ51" s="56">
        <f>'2020'!BD5</f>
        <v>10</v>
      </c>
      <c r="BK51" s="56">
        <f>'2020'!BE5</f>
        <v>4</v>
      </c>
      <c r="BL51" s="56">
        <f>'2020'!BF5</f>
        <v>12.600000000000001</v>
      </c>
      <c r="BM51" s="57">
        <f>'2020'!BG5</f>
        <v>0</v>
      </c>
      <c r="BN51" s="57">
        <f>'2020'!BH5</f>
        <v>0</v>
      </c>
      <c r="BO51" s="57">
        <f>'2020'!BI5</f>
        <v>1.54</v>
      </c>
      <c r="BP51" s="57">
        <f>'2020'!BJ5</f>
        <v>8.6999999999999993</v>
      </c>
      <c r="BQ51" s="57">
        <f>'2020'!BK5</f>
        <v>11.4</v>
      </c>
      <c r="BR51" s="57">
        <f>'2020'!BL5</f>
        <v>0</v>
      </c>
      <c r="BS51" s="58">
        <f>'2020'!BM5</f>
        <v>23.1</v>
      </c>
      <c r="BT51" s="55">
        <f>'2020'!BN5</f>
        <v>348</v>
      </c>
      <c r="BU51" s="56">
        <f>'2020'!BO5</f>
        <v>2766.5</v>
      </c>
      <c r="BV51" s="56">
        <f>'2020'!BP5</f>
        <v>51</v>
      </c>
      <c r="BW51" s="56">
        <f>'2020'!BQ5</f>
        <v>25</v>
      </c>
      <c r="BX51" s="56">
        <f>'2020'!BR5</f>
        <v>3</v>
      </c>
      <c r="BY51" s="56">
        <f>'2020'!BS5</f>
        <v>23.1</v>
      </c>
      <c r="BZ51" s="57">
        <f>'2020'!BT5</f>
        <v>0</v>
      </c>
      <c r="CA51" s="57">
        <f>'2020'!BU5</f>
        <v>0</v>
      </c>
      <c r="CB51" s="57">
        <f>'2020'!BV5</f>
        <v>1.33</v>
      </c>
      <c r="CC51" s="57">
        <f>'2020'!BW5</f>
        <v>6.4</v>
      </c>
      <c r="CD51" s="57">
        <f>'2020'!BX5</f>
        <v>8.6</v>
      </c>
      <c r="CE51" s="57">
        <f>'2020'!BY5</f>
        <v>30</v>
      </c>
      <c r="CF51" s="58">
        <f>'2020'!BZ5</f>
        <v>21.9</v>
      </c>
      <c r="CG51" s="55">
        <f>'2020'!CA5</f>
        <v>583</v>
      </c>
      <c r="CH51" s="56">
        <f>'2020'!CB5</f>
        <v>3690</v>
      </c>
      <c r="CI51" s="56">
        <f>'2020'!CC5</f>
        <v>52</v>
      </c>
      <c r="CJ51" s="56">
        <f>'2020'!CD5</f>
        <v>34</v>
      </c>
      <c r="CK51" s="56">
        <f>'2020'!CE5</f>
        <v>2</v>
      </c>
      <c r="CL51" s="56">
        <f>'2020'!CF5</f>
        <v>26.400000000000002</v>
      </c>
      <c r="CM51" s="57">
        <f>'2020'!CG5</f>
        <v>0</v>
      </c>
      <c r="CN51" s="57">
        <f>'2020'!CH5</f>
        <v>0</v>
      </c>
      <c r="CO51" s="57">
        <f>'2020'!CI5</f>
        <v>1.96</v>
      </c>
      <c r="CP51" s="57">
        <f>'2020'!CJ5</f>
        <v>8.3000000000000007</v>
      </c>
      <c r="CQ51" s="57">
        <f>'2020'!CK5</f>
        <v>9.6</v>
      </c>
      <c r="CR51" s="57">
        <f>'2020'!CL5</f>
        <v>28.6</v>
      </c>
      <c r="CS51" s="58">
        <f>'2020'!CM5</f>
        <v>10.5</v>
      </c>
      <c r="CT51" s="55">
        <f>'2020'!CN5</f>
        <v>832</v>
      </c>
      <c r="CU51" s="56">
        <f>'2020'!CO5</f>
        <v>3408.8999999999996</v>
      </c>
      <c r="CV51" s="56">
        <f>'2020'!CP5</f>
        <v>89</v>
      </c>
      <c r="CW51" s="56">
        <f>'2020'!CQ5</f>
        <v>61</v>
      </c>
      <c r="CX51" s="56">
        <f>'2020'!CR5</f>
        <v>7</v>
      </c>
      <c r="CY51" s="56">
        <f>'2020'!CS5</f>
        <v>26.4</v>
      </c>
      <c r="CZ51" s="57">
        <f>'2020'!CT5</f>
        <v>0</v>
      </c>
      <c r="DA51" s="57">
        <f>'2020'!CU5</f>
        <v>0</v>
      </c>
      <c r="DB51" s="57">
        <f>'2020'!CV5</f>
        <v>1.83</v>
      </c>
      <c r="DC51" s="57">
        <f>'2020'!CW5</f>
        <v>6.3</v>
      </c>
      <c r="DD51" s="57">
        <f>'2020'!CX5</f>
        <v>8.6</v>
      </c>
      <c r="DE51" s="57">
        <f>'2020'!CY5</f>
        <v>55.6</v>
      </c>
      <c r="DF51" s="58">
        <f>'2020'!CZ5</f>
        <v>11.6</v>
      </c>
    </row>
    <row r="52" spans="1:110" ht="15.75" customHeight="1" x14ac:dyDescent="0.2">
      <c r="A52" s="29">
        <f t="shared" si="0"/>
        <v>50</v>
      </c>
      <c r="B52" s="30">
        <f>'2020'!A6</f>
        <v>4</v>
      </c>
      <c r="C52" s="30">
        <v>2020</v>
      </c>
      <c r="D52" s="31" t="str">
        <f>'2020'!B6</f>
        <v>Albert Okwuegbunam</v>
      </c>
      <c r="E52" s="204" t="str" cm="1">
        <f t="array" ref="E52">_xlfn.IFS(F52&gt;=15,"Cornerstone",AND(F52&gt;=14,F52&lt;15),"Elite",AND(F52&gt;=11,F52&lt;14),"Elite Upside",AND(F52&gt;=9,F52&lt;11),"Upside",AND(F52&gt;=8,F52&lt;9),"Upside Lite",AND(F52&gt;=6,F52&lt;8),"Outlier",AND(F52&gt;=5,F52&lt;6),"Outlier Lite",F52&lt;5,"Purgatory")</f>
        <v>Upside</v>
      </c>
      <c r="F52" s="32">
        <f>'2020'!C6</f>
        <v>9.3714285714285701</v>
      </c>
      <c r="G52" s="32">
        <f t="shared" si="1"/>
        <v>76.599999999999994</v>
      </c>
      <c r="H52" s="33">
        <f t="shared" si="2"/>
        <v>0.39096361579417449</v>
      </c>
      <c r="I52" s="34" t="str">
        <f>'2020'!D6</f>
        <v>Missouri</v>
      </c>
      <c r="J52" s="35">
        <f>'2020'!E6</f>
        <v>1</v>
      </c>
      <c r="K52" s="36">
        <f>'2020'!F6</f>
        <v>35910</v>
      </c>
      <c r="L52" s="37">
        <f>'2020'!G6</f>
        <v>27.443835616438356</v>
      </c>
      <c r="M52" s="37" t="str">
        <f>'2020'!H6</f>
        <v>JR</v>
      </c>
      <c r="N52" s="37">
        <f>'2020'!I6</f>
        <v>22.010958904109589</v>
      </c>
      <c r="O52" s="38">
        <f>'2020'!J6</f>
        <v>77</v>
      </c>
      <c r="P52" s="38">
        <f>'2020'!K6</f>
        <v>258</v>
      </c>
      <c r="Q52" s="193">
        <f t="shared" si="4"/>
        <v>30.593996219195002</v>
      </c>
      <c r="R52" s="35">
        <f>'2020'!L6</f>
        <v>4.49</v>
      </c>
      <c r="S52" s="39">
        <f>'2020'!M6</f>
        <v>4</v>
      </c>
      <c r="T52" s="40">
        <f>'2020'!N6</f>
        <v>0</v>
      </c>
      <c r="U52" s="41">
        <f>'2020'!O6</f>
        <v>0</v>
      </c>
      <c r="V52" s="41">
        <f>'2020'!P6</f>
        <v>0.14726002736372146</v>
      </c>
      <c r="W52" s="41">
        <f>'2020'!Q6</f>
        <v>0.18571542193589438</v>
      </c>
      <c r="X52" s="41">
        <f>'2020'!R6</f>
        <v>0.1527403414195867</v>
      </c>
      <c r="Y52" s="42">
        <f>'2020'!S6</f>
        <v>0.16922788167774055</v>
      </c>
      <c r="Z52" s="43">
        <f>'2020'!T6</f>
        <v>0.16922788167774055</v>
      </c>
      <c r="AA52" s="44">
        <f>'2020'!U6</f>
        <v>20.364383561643837</v>
      </c>
      <c r="AB52" s="45">
        <f>'2020'!V6</f>
        <v>2.35</v>
      </c>
      <c r="AC52" s="45">
        <f>CT52/CW52</f>
        <v>11.76923076923077</v>
      </c>
      <c r="AD52" s="45">
        <f>'2020'!X6</f>
        <v>5.0999999999999996</v>
      </c>
      <c r="AE52" s="45">
        <f>'2020'!Y6</f>
        <v>9.4</v>
      </c>
      <c r="AF52" s="45">
        <f>'2020'!Z6</f>
        <v>0</v>
      </c>
      <c r="AG52" s="45">
        <f>'2020'!AA6</f>
        <v>0</v>
      </c>
      <c r="AH52" s="45">
        <f>CR52</f>
        <v>58.8</v>
      </c>
      <c r="AI52" s="46">
        <f>'2020'!AB6</f>
        <v>0.13300000000000001</v>
      </c>
      <c r="AJ52" s="45">
        <f>'2020'!AC6</f>
        <v>126.95924690532995</v>
      </c>
      <c r="AK52" s="47">
        <f>'2020'!AD6</f>
        <v>136.13488121665091</v>
      </c>
      <c r="AL52" s="48">
        <f>'2020'!AE6</f>
        <v>5</v>
      </c>
      <c r="AM52" s="49">
        <f>'2020'!AF6</f>
        <v>6</v>
      </c>
      <c r="AN52" s="49">
        <f>'2020'!AG6</f>
        <v>7</v>
      </c>
      <c r="AO52" s="49">
        <f>'2020'!AH6</f>
        <v>3</v>
      </c>
      <c r="AP52" s="49">
        <f>'2020'!AI6</f>
        <v>2</v>
      </c>
      <c r="AQ52" s="49">
        <f>'2020'!AK6</f>
        <v>10</v>
      </c>
      <c r="AR52" s="49">
        <f>'2020'!AL6</f>
        <v>5</v>
      </c>
      <c r="AS52" s="50">
        <f>'2020'!AM6</f>
        <v>0.25</v>
      </c>
      <c r="AT52" s="55">
        <f>'2020'!AN6</f>
        <v>0</v>
      </c>
      <c r="AU52" s="56">
        <f>'2020'!AO6</f>
        <v>1</v>
      </c>
      <c r="AV52" s="56">
        <f>'2020'!AP6</f>
        <v>0</v>
      </c>
      <c r="AW52" s="56">
        <f>'2020'!AQ6</f>
        <v>0</v>
      </c>
      <c r="AX52" s="56">
        <f>'2020'!AR6</f>
        <v>0</v>
      </c>
      <c r="AY52" s="56">
        <f>'2020'!AS6</f>
        <v>0</v>
      </c>
      <c r="AZ52" s="57">
        <f>'2020'!AT6</f>
        <v>0</v>
      </c>
      <c r="BA52" s="57">
        <f>'2020'!AU6</f>
        <v>0</v>
      </c>
      <c r="BB52" s="57">
        <f>'2020'!AV6</f>
        <v>0</v>
      </c>
      <c r="BC52" s="57">
        <f>'2020'!AW6</f>
        <v>0</v>
      </c>
      <c r="BD52" s="57">
        <f>'2020'!AX6</f>
        <v>0</v>
      </c>
      <c r="BE52" s="57">
        <f>'2020'!AY6</f>
        <v>0</v>
      </c>
      <c r="BF52" s="58">
        <f>'2020'!AZ6</f>
        <v>0</v>
      </c>
      <c r="BG52" s="55">
        <f>'2020'!BA6</f>
        <v>0</v>
      </c>
      <c r="BH52" s="56">
        <f>'2020'!BB6</f>
        <v>1</v>
      </c>
      <c r="BI52" s="56">
        <f>'2020'!BC6</f>
        <v>0</v>
      </c>
      <c r="BJ52" s="56">
        <f>'2020'!BD6</f>
        <v>0</v>
      </c>
      <c r="BK52" s="56">
        <f>'2020'!BE6</f>
        <v>0</v>
      </c>
      <c r="BL52" s="56">
        <f>'2020'!BF6</f>
        <v>0</v>
      </c>
      <c r="BM52" s="57">
        <f>'2020'!BG6</f>
        <v>0</v>
      </c>
      <c r="BN52" s="57">
        <f>'2020'!BH6</f>
        <v>0</v>
      </c>
      <c r="BO52" s="57">
        <f>'2020'!BI6</f>
        <v>0</v>
      </c>
      <c r="BP52" s="57">
        <f>'2020'!BJ6</f>
        <v>0</v>
      </c>
      <c r="BQ52" s="57">
        <f>'2020'!BK6</f>
        <v>0</v>
      </c>
      <c r="BR52" s="57">
        <f>'2020'!BL6</f>
        <v>0</v>
      </c>
      <c r="BS52" s="58">
        <f>'2020'!BM6</f>
        <v>0</v>
      </c>
      <c r="BT52" s="55">
        <f>'2020'!BN6</f>
        <v>409</v>
      </c>
      <c r="BU52" s="56">
        <f>'2020'!BO6</f>
        <v>2777.4</v>
      </c>
      <c r="BV52" s="56">
        <f>'2020'!BP6</f>
        <v>40</v>
      </c>
      <c r="BW52" s="56">
        <f>'2020'!BQ6</f>
        <v>29</v>
      </c>
      <c r="BX52" s="56">
        <f>'2020'!BR6</f>
        <v>11</v>
      </c>
      <c r="BY52" s="56">
        <f>'2020'!BS6</f>
        <v>30.599999999999998</v>
      </c>
      <c r="BZ52" s="57">
        <f>'2020'!BT6</f>
        <v>0</v>
      </c>
      <c r="CA52" s="57">
        <f>'2020'!BU6</f>
        <v>0</v>
      </c>
      <c r="CB52" s="57">
        <f>'2020'!BV6</f>
        <v>2.52</v>
      </c>
      <c r="CC52" s="57">
        <f>'2020'!BW6</f>
        <v>7.2</v>
      </c>
      <c r="CD52" s="57">
        <f>'2020'!BX6</f>
        <v>9.1999999999999993</v>
      </c>
      <c r="CE52" s="57">
        <f>'2020'!BY6</f>
        <v>62.5</v>
      </c>
      <c r="CF52" s="58">
        <f>'2020'!BZ6</f>
        <v>12.1</v>
      </c>
      <c r="CG52" s="55">
        <f>'2020'!CA6</f>
        <v>467</v>
      </c>
      <c r="CH52" s="56">
        <f>'2020'!CB6</f>
        <v>2514.6</v>
      </c>
      <c r="CI52" s="56">
        <f>'2020'!CC6</f>
        <v>56</v>
      </c>
      <c r="CJ52" s="56">
        <f>'2020'!CD6</f>
        <v>43</v>
      </c>
      <c r="CK52" s="56">
        <f>'2020'!CE6</f>
        <v>6</v>
      </c>
      <c r="CL52" s="56">
        <f>'2020'!CF6</f>
        <v>19.8</v>
      </c>
      <c r="CM52" s="57">
        <f>'2020'!CG6</f>
        <v>0</v>
      </c>
      <c r="CN52" s="57">
        <f>'2020'!CH6</f>
        <v>0</v>
      </c>
      <c r="CO52" s="57">
        <f>'2020'!CI6</f>
        <v>2.35</v>
      </c>
      <c r="CP52" s="57">
        <f>'2020'!CJ6</f>
        <v>4.5999999999999996</v>
      </c>
      <c r="CQ52" s="57">
        <f>'2020'!CK6</f>
        <v>7.4</v>
      </c>
      <c r="CR52" s="57">
        <f>'2020'!CL6</f>
        <v>58.8</v>
      </c>
      <c r="CS52" s="58">
        <f>'2020'!CM6</f>
        <v>8.5</v>
      </c>
      <c r="CT52" s="55">
        <f>'2020'!CN6</f>
        <v>306</v>
      </c>
      <c r="CU52" s="56">
        <f>'2020'!CO6</f>
        <v>2003.3999999999999</v>
      </c>
      <c r="CV52" s="56">
        <f>'2020'!CP6</f>
        <v>44</v>
      </c>
      <c r="CW52" s="56">
        <f>'2020'!CQ6</f>
        <v>26</v>
      </c>
      <c r="CX52" s="56">
        <f>'2020'!CR6</f>
        <v>6</v>
      </c>
      <c r="CY52" s="56">
        <f>'2020'!CS6</f>
        <v>8.3999999999999986</v>
      </c>
      <c r="CZ52" s="57">
        <f>'2020'!CT6</f>
        <v>0</v>
      </c>
      <c r="DA52" s="57">
        <f>'2020'!CU6</f>
        <v>0</v>
      </c>
      <c r="DB52" s="57">
        <f>'2020'!CV6</f>
        <v>1.32</v>
      </c>
      <c r="DC52" s="57">
        <f>'2020'!CW6</f>
        <v>5.0999999999999996</v>
      </c>
      <c r="DD52" s="57">
        <f>'2020'!CX6</f>
        <v>9.4</v>
      </c>
      <c r="DE52" s="57">
        <f>'2020'!CY6</f>
        <v>31.3</v>
      </c>
      <c r="DF52" s="58">
        <f>'2020'!CZ6</f>
        <v>13.3</v>
      </c>
    </row>
    <row r="53" spans="1:110" ht="15.75" customHeight="1" x14ac:dyDescent="0.2">
      <c r="A53" s="29">
        <f t="shared" si="0"/>
        <v>51</v>
      </c>
      <c r="B53" s="30">
        <f>'2026-WIP'!A6</f>
        <v>4</v>
      </c>
      <c r="C53" s="30">
        <v>2026</v>
      </c>
      <c r="D53" s="31" t="str">
        <f>'2026-WIP'!B6</f>
        <v>Jack Endries</v>
      </c>
      <c r="E53" s="204" t="str" cm="1">
        <f t="array" ref="E53">_xlfn.IFS(F53&gt;=15,"Cornerstone",AND(F53&gt;=14,F53&lt;15),"Elite",AND(F53&gt;=11,F53&lt;14),"Elite Upside",AND(F53&gt;=9,F53&lt;11),"Upside",AND(F53&gt;=8,F53&lt;9),"Upside Lite",AND(F53&gt;=6,F53&lt;8),"Outlier",AND(F53&gt;=5,F53&lt;6),"Outlier Lite",F53&lt;5,"Purgatory")</f>
        <v>Upside</v>
      </c>
      <c r="F53" s="32">
        <f>'2026-WIP'!C6</f>
        <v>9.3214285714285712</v>
      </c>
      <c r="G53" s="32">
        <f t="shared" si="1"/>
        <v>76.099999999999994</v>
      </c>
      <c r="H53" s="33">
        <f t="shared" si="2"/>
        <v>0.37028695529407329</v>
      </c>
      <c r="I53" s="34" t="str">
        <f>'2026-WIP'!D6</f>
        <v>Texas</v>
      </c>
      <c r="J53" s="35">
        <f>'2026-WIP'!E6</f>
        <v>1</v>
      </c>
      <c r="K53" s="36">
        <f>'2026-WIP'!F6</f>
        <v>38139</v>
      </c>
      <c r="L53" s="37">
        <f>'2026-WIP'!G6</f>
        <v>21.336986301369862</v>
      </c>
      <c r="M53" s="37" t="str">
        <f>'2026-WIP'!H6</f>
        <v>JR</v>
      </c>
      <c r="N53" s="37">
        <f>'2026-WIP'!I6</f>
        <v>21.917808219178081</v>
      </c>
      <c r="O53" s="38">
        <f>'2026-WIP'!J6</f>
        <v>76</v>
      </c>
      <c r="P53" s="38">
        <f>'2026-WIP'!K6</f>
        <v>240</v>
      </c>
      <c r="Q53" s="193">
        <f t="shared" si="4"/>
        <v>29.213393606842615</v>
      </c>
      <c r="R53" s="35">
        <f>'2026-WIP'!L6</f>
        <v>4.6500000000000004</v>
      </c>
      <c r="S53" s="39">
        <f>'2026-WIP'!M6</f>
        <v>4</v>
      </c>
      <c r="T53" s="40">
        <f>'2026-WIP'!N6</f>
        <v>0</v>
      </c>
      <c r="U53" s="41">
        <f>'2026-WIP'!O6</f>
        <v>0</v>
      </c>
      <c r="V53" s="41">
        <f>'2026-WIP'!P6</f>
        <v>0.14351198871650211</v>
      </c>
      <c r="W53" s="41">
        <f>'2026-WIP'!Q6</f>
        <v>0.18530636525877453</v>
      </c>
      <c r="X53" s="41">
        <f>'2026-WIP'!R6</f>
        <v>0.17637271214642264</v>
      </c>
      <c r="Y53" s="42">
        <f>'2026-WIP'!S6</f>
        <v>0.18083953870259858</v>
      </c>
      <c r="Z53" s="43">
        <f>'2026-WIP'!T6</f>
        <v>0.18083953870259858</v>
      </c>
      <c r="AA53" s="44">
        <f>'2026-WIP'!U6</f>
        <v>20.252054794520546</v>
      </c>
      <c r="AB53" s="45">
        <f>'2026-WIP'!V6</f>
        <v>2.2999999999999998</v>
      </c>
      <c r="AC53" s="45">
        <f>'2026-WIP'!W6</f>
        <v>11.125</v>
      </c>
      <c r="AD53" s="45">
        <f>'2026-WIP'!X6</f>
        <v>6.2</v>
      </c>
      <c r="AE53" s="45">
        <f>'2026-WIP'!Y6</f>
        <v>0</v>
      </c>
      <c r="AF53" s="45">
        <f>'2026-WIP'!Z6</f>
        <v>0</v>
      </c>
      <c r="AG53" s="45">
        <f>'2026-WIP'!AA6</f>
        <v>0</v>
      </c>
      <c r="AH53" s="45">
        <f>'2026-WIP'!AB6</f>
        <v>0.125</v>
      </c>
      <c r="AI53" s="46">
        <f>'2026-WIP'!AC6</f>
        <v>102.66665816458402</v>
      </c>
      <c r="AJ53" s="45">
        <f>'2026-WIP'!AD6</f>
        <v>107.94904525485427</v>
      </c>
      <c r="AK53" s="47">
        <f>'2026-WIP'!AE6</f>
        <v>6</v>
      </c>
      <c r="AL53" s="48">
        <f>'2026-WIP'!AF6</f>
        <v>6</v>
      </c>
      <c r="AM53" s="49">
        <f>'2026-WIP'!AG6</f>
        <v>7</v>
      </c>
      <c r="AN53" s="49">
        <f>'2026-WIP'!AH6</f>
        <v>2</v>
      </c>
      <c r="AO53" s="49">
        <f>'2026-WIP'!AI6</f>
        <v>3</v>
      </c>
      <c r="AP53" s="49">
        <f>'2026-WIP'!AJ6</f>
        <v>5</v>
      </c>
      <c r="AQ53" s="49">
        <f>'2026-WIP'!AK6</f>
        <v>5</v>
      </c>
      <c r="AR53" s="49">
        <f>'2026-WIP'!AL6</f>
        <v>5</v>
      </c>
      <c r="AS53" s="50">
        <f>'2026-WIP'!AM6</f>
        <v>1</v>
      </c>
      <c r="AT53" s="55">
        <f>'2026-WIP'!AN6</f>
        <v>0</v>
      </c>
      <c r="AU53" s="56">
        <f>'2026-WIP'!AO6</f>
        <v>1</v>
      </c>
      <c r="AV53" s="56">
        <f>'2026-WIP'!AP6</f>
        <v>0</v>
      </c>
      <c r="AW53" s="56">
        <f>'2026-WIP'!AQ6</f>
        <v>0</v>
      </c>
      <c r="AX53" s="56">
        <f>'2026-WIP'!AR6</f>
        <v>0</v>
      </c>
      <c r="AY53" s="56">
        <f>'2026-WIP'!AS6</f>
        <v>0</v>
      </c>
      <c r="AZ53" s="57">
        <f>'2026-WIP'!AT6</f>
        <v>0</v>
      </c>
      <c r="BA53" s="57">
        <f>'2026-WIP'!AU6</f>
        <v>0</v>
      </c>
      <c r="BB53" s="57">
        <f>'2026-WIP'!AV6</f>
        <v>0</v>
      </c>
      <c r="BC53" s="57">
        <f>'2026-WIP'!AW6</f>
        <v>0</v>
      </c>
      <c r="BD53" s="57">
        <f>'2026-WIP'!AX6</f>
        <v>0</v>
      </c>
      <c r="BE53" s="57">
        <f>'2026-WIP'!AY6</f>
        <v>0</v>
      </c>
      <c r="BF53" s="58">
        <f>'2026-WIP'!AZ6</f>
        <v>0</v>
      </c>
      <c r="BG53" s="55">
        <f>'2026-WIP'!BA6</f>
        <v>0</v>
      </c>
      <c r="BH53" s="56">
        <f>'2026-WIP'!BB6</f>
        <v>1</v>
      </c>
      <c r="BI53" s="56">
        <f>'2026-WIP'!BC6</f>
        <v>0</v>
      </c>
      <c r="BJ53" s="56">
        <f>'2026-WIP'!BD6</f>
        <v>0</v>
      </c>
      <c r="BK53" s="56">
        <f>'2026-WIP'!BE6</f>
        <v>0</v>
      </c>
      <c r="BL53" s="56">
        <f>'2026-WIP'!BF6</f>
        <v>0</v>
      </c>
      <c r="BM53" s="57">
        <f>'2026-WIP'!BG6</f>
        <v>0</v>
      </c>
      <c r="BN53" s="57">
        <f>'2026-WIP'!BH6</f>
        <v>0</v>
      </c>
      <c r="BO53" s="57">
        <f>'2026-WIP'!BI6</f>
        <v>0</v>
      </c>
      <c r="BP53" s="57">
        <f>'2026-WIP'!BJ6</f>
        <v>0</v>
      </c>
      <c r="BQ53" s="57">
        <f>'2026-WIP'!BK6</f>
        <v>0</v>
      </c>
      <c r="BR53" s="57">
        <f>'2026-WIP'!BL6</f>
        <v>0</v>
      </c>
      <c r="BS53" s="58">
        <f>'2026-WIP'!BM6</f>
        <v>0</v>
      </c>
      <c r="BT53" s="55">
        <f>'2026-WIP'!BN6</f>
        <v>407</v>
      </c>
      <c r="BU53" s="56">
        <f>'2026-WIP'!BO6</f>
        <v>2836</v>
      </c>
      <c r="BV53" s="56">
        <f>'2026-WIP'!BP6</f>
        <v>56</v>
      </c>
      <c r="BW53" s="56">
        <f>'2026-WIP'!BQ6</f>
        <v>35</v>
      </c>
      <c r="BX53" s="56">
        <f>'2026-WIP'!BR6</f>
        <v>2</v>
      </c>
      <c r="BY53" s="56">
        <f>'2026-WIP'!BS6</f>
        <v>22</v>
      </c>
      <c r="BZ53" s="57">
        <f>'2026-WIP'!BT6</f>
        <v>0</v>
      </c>
      <c r="CA53" s="57">
        <f>'2026-WIP'!BU6</f>
        <v>0</v>
      </c>
      <c r="CB53" s="57">
        <f>'2026-WIP'!BV6</f>
        <v>1.1299999999999999</v>
      </c>
      <c r="CC53" s="57">
        <f>'2026-WIP'!BW6</f>
        <v>4.2</v>
      </c>
      <c r="CD53" s="57">
        <f>'2026-WIP'!BX6</f>
        <v>7.6</v>
      </c>
      <c r="CE53" s="57">
        <f>'2026-WIP'!BY6</f>
        <v>46.7</v>
      </c>
      <c r="CF53" s="58">
        <f>'2026-WIP'!BZ6</f>
        <v>10.3</v>
      </c>
      <c r="CG53" s="55">
        <f>'2026-WIP'!CA6</f>
        <v>623</v>
      </c>
      <c r="CH53" s="56">
        <f>'2026-WIP'!CB6</f>
        <v>3362</v>
      </c>
      <c r="CI53" s="56">
        <f>'2026-WIP'!CC6</f>
        <v>61</v>
      </c>
      <c r="CJ53" s="56">
        <f>'2026-WIP'!CD6</f>
        <v>56</v>
      </c>
      <c r="CK53" s="56">
        <f>'2026-WIP'!CE6</f>
        <v>2</v>
      </c>
      <c r="CL53" s="56">
        <f>'2026-WIP'!CF6</f>
        <v>16</v>
      </c>
      <c r="CM53" s="57">
        <f>'2026-WIP'!CG6</f>
        <v>0</v>
      </c>
      <c r="CN53" s="57">
        <f>'2026-WIP'!CH6</f>
        <v>0</v>
      </c>
      <c r="CO53" s="57">
        <f>'2026-WIP'!CI6</f>
        <v>2.2999999999999998</v>
      </c>
      <c r="CP53" s="57">
        <f>'2026-WIP'!CJ6</f>
        <v>6.2</v>
      </c>
      <c r="CQ53" s="57">
        <f>'2026-WIP'!CK6</f>
        <v>5</v>
      </c>
      <c r="CR53" s="57">
        <f>'2026-WIP'!CL6</f>
        <v>75</v>
      </c>
      <c r="CS53" s="58">
        <f>'2026-WIP'!CM6</f>
        <v>1.8</v>
      </c>
      <c r="CT53" s="55">
        <f>'2026-WIP'!CN6</f>
        <v>106</v>
      </c>
      <c r="CU53" s="56">
        <f>'2026-WIP'!CO6</f>
        <v>601</v>
      </c>
      <c r="CV53" s="56">
        <f>'2026-WIP'!CP6</f>
        <v>10</v>
      </c>
      <c r="CW53" s="56">
        <f>'2026-WIP'!CQ6</f>
        <v>7</v>
      </c>
      <c r="CX53" s="56">
        <f>'2026-WIP'!CR6</f>
        <v>2</v>
      </c>
      <c r="CY53" s="56">
        <f>'2026-WIP'!CS6</f>
        <v>0</v>
      </c>
      <c r="CZ53" s="57">
        <f>'2026-WIP'!CT6</f>
        <v>0</v>
      </c>
      <c r="DA53" s="57">
        <f>'2026-WIP'!CU6</f>
        <v>0</v>
      </c>
      <c r="DB53" s="57">
        <f>'2026-WIP'!CV6</f>
        <v>1.83</v>
      </c>
      <c r="DC53" s="57">
        <f>'2026-WIP'!CW6</f>
        <v>5.4</v>
      </c>
      <c r="DD53" s="57">
        <f>'2026-WIP'!CX6</f>
        <v>0</v>
      </c>
      <c r="DE53" s="57">
        <f>'2026-WIP'!CY6</f>
        <v>66.7</v>
      </c>
      <c r="DF53" s="58">
        <f>'2026-WIP'!CZ6</f>
        <v>12.5</v>
      </c>
    </row>
    <row r="54" spans="1:110" ht="15.75" customHeight="1" x14ac:dyDescent="0.2">
      <c r="A54" s="29">
        <f t="shared" si="0"/>
        <v>52</v>
      </c>
      <c r="B54" s="30">
        <f>'2020'!A7</f>
        <v>5</v>
      </c>
      <c r="C54" s="30">
        <v>2020</v>
      </c>
      <c r="D54" s="31" t="str">
        <f>'2020'!B7</f>
        <v>Hunter Bryant</v>
      </c>
      <c r="E54" s="204" t="str" cm="1">
        <f t="array" ref="E54">_xlfn.IFS(F54&gt;=15,"Cornerstone",AND(F54&gt;=14,F54&lt;15),"Elite",AND(F54&gt;=11,F54&lt;14),"Elite Upside",AND(F54&gt;=9,F54&lt;11),"Upside",AND(F54&gt;=8,F54&lt;9),"Upside Lite",AND(F54&gt;=6,F54&lt;8),"Outlier",AND(F54&gt;=5,F54&lt;6),"Outlier Lite",F54&lt;5,"Purgatory")</f>
        <v>Upside</v>
      </c>
      <c r="F54" s="32">
        <f>'2020'!C7</f>
        <v>9.2214285714285715</v>
      </c>
      <c r="G54" s="32">
        <f t="shared" si="1"/>
        <v>75.7</v>
      </c>
      <c r="H54" s="33">
        <f t="shared" si="2"/>
        <v>0.32893363429387007</v>
      </c>
      <c r="I54" s="34" t="str">
        <f>'2020'!D7</f>
        <v>Washington</v>
      </c>
      <c r="J54" s="35">
        <f>'2020'!E7</f>
        <v>5</v>
      </c>
      <c r="K54" s="36">
        <f>'2020'!F7</f>
        <v>36027</v>
      </c>
      <c r="L54" s="37">
        <f>'2020'!G7</f>
        <v>27.123287671232877</v>
      </c>
      <c r="M54" s="37" t="str">
        <f>'2020'!H7</f>
        <v>JR</v>
      </c>
      <c r="N54" s="37">
        <f>'2020'!I7</f>
        <v>21.69041095890411</v>
      </c>
      <c r="O54" s="38">
        <f>'2020'!J7</f>
        <v>74</v>
      </c>
      <c r="P54" s="38">
        <f>'2020'!K7</f>
        <v>248</v>
      </c>
      <c r="Q54" s="193">
        <f t="shared" si="4"/>
        <v>31.840963024511876</v>
      </c>
      <c r="R54" s="35">
        <f>'2020'!L7</f>
        <v>4.74</v>
      </c>
      <c r="S54" s="39">
        <f>'2020'!M7</f>
        <v>0</v>
      </c>
      <c r="T54" s="40">
        <f>'2020'!N7</f>
        <v>0</v>
      </c>
      <c r="U54" s="41">
        <f>'2020'!O7</f>
        <v>0</v>
      </c>
      <c r="V54" s="41">
        <f>'2020'!P7</f>
        <v>0.16551655165516552</v>
      </c>
      <c r="W54" s="41">
        <f>'2020'!Q7</f>
        <v>0.19966442953020133</v>
      </c>
      <c r="X54" s="41">
        <f>'2020'!R7</f>
        <v>0.28245686113393587</v>
      </c>
      <c r="Y54" s="42">
        <f>'2020'!S7</f>
        <v>0.28245686113393587</v>
      </c>
      <c r="Z54" s="43">
        <f>'2020'!T7</f>
        <v>0.26833401807723906</v>
      </c>
      <c r="AA54" s="44">
        <f>'2020'!U7</f>
        <v>19.046575342465754</v>
      </c>
      <c r="AB54" s="45">
        <f>'2020'!V7</f>
        <v>3.45</v>
      </c>
      <c r="AC54" s="45">
        <f>CT54/CW54</f>
        <v>15.865384615384615</v>
      </c>
      <c r="AD54" s="45">
        <f>'2020'!X7</f>
        <v>7.8</v>
      </c>
      <c r="AE54" s="45">
        <f>'2020'!Y7</f>
        <v>14.9</v>
      </c>
      <c r="AF54" s="45">
        <f>'2020'!Z7</f>
        <v>0</v>
      </c>
      <c r="AG54" s="45">
        <f>'2020'!AA7</f>
        <v>0</v>
      </c>
      <c r="AH54" s="45">
        <f t="shared" ref="AH54:AH60" si="8">CR54</f>
        <v>66.7</v>
      </c>
      <c r="AI54" s="46">
        <f>'2020'!AB7</f>
        <v>8.8000000000000009E-2</v>
      </c>
      <c r="AJ54" s="45">
        <f>'2020'!AC7</f>
        <v>98.258088187985038</v>
      </c>
      <c r="AK54" s="47">
        <f>'2020'!AD7</f>
        <v>99.262424971655491</v>
      </c>
      <c r="AL54" s="48">
        <f>'2020'!AE7</f>
        <v>9</v>
      </c>
      <c r="AM54" s="49">
        <f>'2020'!AF7</f>
        <v>9</v>
      </c>
      <c r="AN54" s="49">
        <f>'2020'!AG7</f>
        <v>10</v>
      </c>
      <c r="AO54" s="49">
        <f>'2020'!AH7</f>
        <v>8</v>
      </c>
      <c r="AP54" s="49">
        <f>'2020'!AI7</f>
        <v>6</v>
      </c>
      <c r="AQ54" s="49">
        <f>'2020'!AK7</f>
        <v>2</v>
      </c>
      <c r="AR54" s="49">
        <f>'2020'!AL7</f>
        <v>0</v>
      </c>
      <c r="AS54" s="50">
        <f>'2020'!AM7</f>
        <v>0</v>
      </c>
      <c r="AT54" s="55">
        <f>'2020'!AN7</f>
        <v>0</v>
      </c>
      <c r="AU54" s="56">
        <f>'2020'!AO7</f>
        <v>1</v>
      </c>
      <c r="AV54" s="56">
        <f>'2020'!AP7</f>
        <v>0</v>
      </c>
      <c r="AW54" s="56">
        <f>'2020'!AQ7</f>
        <v>0</v>
      </c>
      <c r="AX54" s="56">
        <f>'2020'!AR7</f>
        <v>0</v>
      </c>
      <c r="AY54" s="56">
        <f>'2020'!AS7</f>
        <v>0</v>
      </c>
      <c r="AZ54" s="57">
        <f>'2020'!AT7</f>
        <v>0</v>
      </c>
      <c r="BA54" s="57">
        <f>'2020'!AU7</f>
        <v>0</v>
      </c>
      <c r="BB54" s="57">
        <f>'2020'!AV7</f>
        <v>0</v>
      </c>
      <c r="BC54" s="57">
        <f>'2020'!AW7</f>
        <v>0</v>
      </c>
      <c r="BD54" s="57">
        <f>'2020'!AX7</f>
        <v>0</v>
      </c>
      <c r="BE54" s="57">
        <f>'2020'!AY7</f>
        <v>0</v>
      </c>
      <c r="BF54" s="58">
        <f>'2020'!AZ7</f>
        <v>0</v>
      </c>
      <c r="BG54" s="55">
        <f>'2020'!BA7</f>
        <v>0</v>
      </c>
      <c r="BH54" s="56">
        <f>'2020'!BB7</f>
        <v>1</v>
      </c>
      <c r="BI54" s="56">
        <f>'2020'!BC7</f>
        <v>0</v>
      </c>
      <c r="BJ54" s="56">
        <f>'2020'!BD7</f>
        <v>0</v>
      </c>
      <c r="BK54" s="56">
        <f>'2020'!BE7</f>
        <v>0</v>
      </c>
      <c r="BL54" s="56">
        <f>'2020'!BF7</f>
        <v>0</v>
      </c>
      <c r="BM54" s="57">
        <f>'2020'!BG7</f>
        <v>0</v>
      </c>
      <c r="BN54" s="57">
        <f>'2020'!BH7</f>
        <v>0</v>
      </c>
      <c r="BO54" s="57">
        <f>'2020'!BI7</f>
        <v>0</v>
      </c>
      <c r="BP54" s="57">
        <f>'2020'!BJ7</f>
        <v>0</v>
      </c>
      <c r="BQ54" s="57">
        <f>'2020'!BK7</f>
        <v>0</v>
      </c>
      <c r="BR54" s="57">
        <f>'2020'!BL7</f>
        <v>0</v>
      </c>
      <c r="BS54" s="58">
        <f>'2020'!BM7</f>
        <v>0</v>
      </c>
      <c r="BT54" s="55">
        <f>'2020'!BN7</f>
        <v>331</v>
      </c>
      <c r="BU54" s="56">
        <f>'2020'!BO7</f>
        <v>1999.8</v>
      </c>
      <c r="BV54" s="56">
        <f>'2020'!BP7</f>
        <v>26</v>
      </c>
      <c r="BW54" s="56">
        <f>'2020'!BQ7</f>
        <v>22</v>
      </c>
      <c r="BX54" s="56">
        <f>'2020'!BR7</f>
        <v>1</v>
      </c>
      <c r="BY54" s="56">
        <f>'2020'!BS7</f>
        <v>13.5</v>
      </c>
      <c r="BZ54" s="57">
        <f>'2020'!BT7</f>
        <v>0</v>
      </c>
      <c r="CA54" s="57">
        <f>'2020'!BU7</f>
        <v>0</v>
      </c>
      <c r="CB54" s="57">
        <f>'2020'!BV7</f>
        <v>3.06</v>
      </c>
      <c r="CC54" s="57">
        <f>'2020'!BW7</f>
        <v>7.5</v>
      </c>
      <c r="CD54" s="57">
        <f>'2020'!BX7</f>
        <v>9.8000000000000007</v>
      </c>
      <c r="CE54" s="57">
        <f>'2020'!BY7</f>
        <v>100</v>
      </c>
      <c r="CF54" s="58">
        <f>'2020'!BZ7</f>
        <v>0</v>
      </c>
      <c r="CG54" s="55">
        <f>'2020'!CA7</f>
        <v>238</v>
      </c>
      <c r="CH54" s="56">
        <f>'2020'!CB7</f>
        <v>1192</v>
      </c>
      <c r="CI54" s="56">
        <f>'2020'!CC7</f>
        <v>14</v>
      </c>
      <c r="CJ54" s="56">
        <f>'2020'!CD7</f>
        <v>11</v>
      </c>
      <c r="CK54" s="56">
        <f>'2020'!CE7</f>
        <v>1</v>
      </c>
      <c r="CL54" s="56">
        <f>'2020'!CF7</f>
        <v>7</v>
      </c>
      <c r="CM54" s="57">
        <f>'2020'!CG7</f>
        <v>0</v>
      </c>
      <c r="CN54" s="57">
        <f>'2020'!CH7</f>
        <v>0</v>
      </c>
      <c r="CO54" s="57">
        <f>'2020'!CI7</f>
        <v>3.45</v>
      </c>
      <c r="CP54" s="57">
        <f>'2020'!CJ7</f>
        <v>7.8</v>
      </c>
      <c r="CQ54" s="57">
        <f>'2020'!CK7</f>
        <v>14.9</v>
      </c>
      <c r="CR54" s="57">
        <f>'2020'!CL7</f>
        <v>66.7</v>
      </c>
      <c r="CS54" s="58">
        <f>'2020'!CM7</f>
        <v>8.3000000000000007</v>
      </c>
      <c r="CT54" s="55">
        <f>'2020'!CN7</f>
        <v>825</v>
      </c>
      <c r="CU54" s="56">
        <f>'2020'!CO7</f>
        <v>2920.8</v>
      </c>
      <c r="CV54" s="56">
        <f>'2020'!CP7</f>
        <v>80</v>
      </c>
      <c r="CW54" s="56">
        <f>'2020'!CQ7</f>
        <v>52</v>
      </c>
      <c r="CX54" s="56">
        <f>'2020'!CR7</f>
        <v>3</v>
      </c>
      <c r="CY54" s="56">
        <f>'2020'!CS7</f>
        <v>21.6</v>
      </c>
      <c r="CZ54" s="57">
        <f>'2020'!CT7</f>
        <v>0</v>
      </c>
      <c r="DA54" s="57">
        <f>'2020'!CU7</f>
        <v>0</v>
      </c>
      <c r="DB54" s="57">
        <f>'2020'!CV7</f>
        <v>2.71</v>
      </c>
      <c r="DC54" s="57">
        <f>'2020'!CW7</f>
        <v>7.7</v>
      </c>
      <c r="DD54" s="57">
        <f>'2020'!CX7</f>
        <v>10.6</v>
      </c>
      <c r="DE54" s="57">
        <f>'2020'!CY7</f>
        <v>21.4</v>
      </c>
      <c r="DF54" s="58">
        <f>'2020'!CZ7</f>
        <v>8.8000000000000007</v>
      </c>
    </row>
    <row r="55" spans="1:110" ht="15.75" customHeight="1" x14ac:dyDescent="0.2">
      <c r="A55" s="29">
        <f t="shared" si="0"/>
        <v>53</v>
      </c>
      <c r="B55" s="30">
        <f>'2025'!A8</f>
        <v>6</v>
      </c>
      <c r="C55" s="30">
        <v>2025</v>
      </c>
      <c r="D55" s="31" t="str">
        <f>'2025'!B8</f>
        <v>Oronde Gadsden II</v>
      </c>
      <c r="E55" s="204" t="str" cm="1">
        <f t="array" ref="E55">_xlfn.IFS(F55&gt;=15,"Cornerstone",AND(F55&gt;=14,F55&lt;15),"Elite",AND(F55&gt;=11,F55&lt;14),"Elite Upside",AND(F55&gt;=9,F55&lt;11),"Upside",AND(F55&gt;=8,F55&lt;9),"Upside Lite",AND(F55&gt;=6,F55&lt;8),"Outlier",AND(F55&gt;=5,F55&lt;6),"Outlier Lite",F55&lt;5,"Purgatory")</f>
        <v>Upside</v>
      </c>
      <c r="F55" s="32">
        <f>'2025'!C8</f>
        <v>9.0214285714285722</v>
      </c>
      <c r="G55" s="32">
        <f t="shared" si="1"/>
        <v>75.2</v>
      </c>
      <c r="H55" s="33">
        <f t="shared" si="2"/>
        <v>0.24622699229346373</v>
      </c>
      <c r="I55" s="34" t="str">
        <f>'2025'!D8</f>
        <v>Syracuse</v>
      </c>
      <c r="J55" s="35">
        <f>'2025'!E8</f>
        <v>4</v>
      </c>
      <c r="K55" s="36">
        <f>'2025'!F8</f>
        <v>37797</v>
      </c>
      <c r="L55" s="37">
        <f>'2025'!G8</f>
        <v>22.273972602739725</v>
      </c>
      <c r="M55" s="37" t="str">
        <f>'2025'!H8</f>
        <v>SR</v>
      </c>
      <c r="N55" s="37">
        <f>'2025'!I8</f>
        <v>21.854794520547944</v>
      </c>
      <c r="O55" s="38">
        <f>'2025'!J8</f>
        <v>77</v>
      </c>
      <c r="P55" s="38">
        <f>'2025'!K8</f>
        <v>243</v>
      </c>
      <c r="Q55" s="193">
        <f t="shared" si="4"/>
        <v>28.815275508776686</v>
      </c>
      <c r="R55" s="35">
        <f>'2025'!L8</f>
        <v>4.62</v>
      </c>
      <c r="S55" s="39">
        <f>'2025'!M8</f>
        <v>5</v>
      </c>
      <c r="T55" s="40">
        <f>'2025'!N8</f>
        <v>0</v>
      </c>
      <c r="U55" s="41">
        <f>'2025'!O8</f>
        <v>1.9607843137254902E-2</v>
      </c>
      <c r="V55" s="41">
        <f>'2025'!P8</f>
        <v>0.32042989352174345</v>
      </c>
      <c r="W55" s="41">
        <f>'2025'!Q8</f>
        <v>0.195906432748538</v>
      </c>
      <c r="X55" s="41">
        <f>'2025'!R8</f>
        <v>0.19417879417879419</v>
      </c>
      <c r="Y55" s="42">
        <f>'2025'!S8</f>
        <v>0.25730434385026879</v>
      </c>
      <c r="Z55" s="43">
        <f>'2025'!T8</f>
        <v>0.24443912665775533</v>
      </c>
      <c r="AA55" s="44">
        <f>'2025'!U8</f>
        <v>19.210958904109589</v>
      </c>
      <c r="AB55" s="45">
        <f>'2025'!V8</f>
        <v>3.53</v>
      </c>
      <c r="AC55" s="45">
        <f>'2025'!W8</f>
        <v>12.794520547945206</v>
      </c>
      <c r="AD55" s="45">
        <f>'2025'!X8</f>
        <v>3.5</v>
      </c>
      <c r="AE55" s="45">
        <f>'2025'!Y8</f>
        <v>10.3</v>
      </c>
      <c r="AF55" s="45">
        <f>'2025'!Z8</f>
        <v>0</v>
      </c>
      <c r="AG55" s="45">
        <f>'2025'!AA8</f>
        <v>0</v>
      </c>
      <c r="AH55" s="45">
        <f t="shared" si="8"/>
        <v>50</v>
      </c>
      <c r="AI55" s="46">
        <f>'2025'!AB8</f>
        <v>5.2000000000000005E-2</v>
      </c>
      <c r="AJ55" s="45">
        <f>'2025'!AC8</f>
        <v>106.67640389916764</v>
      </c>
      <c r="AK55" s="47">
        <f>'2025'!AD8</f>
        <v>114.38615089030581</v>
      </c>
      <c r="AL55" s="48">
        <f>'2025'!AE8</f>
        <v>8</v>
      </c>
      <c r="AM55" s="49">
        <f>'2025'!AF8</f>
        <v>8</v>
      </c>
      <c r="AN55" s="49">
        <f>'2025'!AG8</f>
        <v>10</v>
      </c>
      <c r="AO55" s="49">
        <f>'2025'!AH8</f>
        <v>4</v>
      </c>
      <c r="AP55" s="49">
        <f>'2025'!AI8</f>
        <v>0</v>
      </c>
      <c r="AQ55" s="49">
        <f>'2025'!AK8</f>
        <v>7</v>
      </c>
      <c r="AR55" s="49">
        <f>'2025'!AL8</f>
        <v>3</v>
      </c>
      <c r="AS55" s="50">
        <f>'2025'!AM8</f>
        <v>0</v>
      </c>
      <c r="AT55" s="55">
        <f>'2025'!AN8</f>
        <v>0</v>
      </c>
      <c r="AU55" s="56">
        <f>'2025'!AO8</f>
        <v>1</v>
      </c>
      <c r="AV55" s="56">
        <f>'2025'!AP8</f>
        <v>0</v>
      </c>
      <c r="AW55" s="56">
        <f>'2025'!AQ8</f>
        <v>0</v>
      </c>
      <c r="AX55" s="56">
        <f>'2025'!AR8</f>
        <v>0</v>
      </c>
      <c r="AY55" s="56">
        <f>'2025'!AS8</f>
        <v>0</v>
      </c>
      <c r="AZ55" s="57">
        <f>'2025'!AT8</f>
        <v>0</v>
      </c>
      <c r="BA55" s="57">
        <f>'2025'!AU8</f>
        <v>0</v>
      </c>
      <c r="BB55" s="57">
        <f>'2025'!AV8</f>
        <v>0</v>
      </c>
      <c r="BC55" s="57">
        <f>'2025'!AW8</f>
        <v>0</v>
      </c>
      <c r="BD55" s="57">
        <f>'2025'!AX8</f>
        <v>0</v>
      </c>
      <c r="BE55" s="57">
        <f>'2025'!AY8</f>
        <v>0</v>
      </c>
      <c r="BF55" s="58">
        <f>'2025'!AZ8</f>
        <v>0</v>
      </c>
      <c r="BG55" s="55">
        <f>'2025'!BA8</f>
        <v>24</v>
      </c>
      <c r="BH55" s="56">
        <f>'2025'!BB8</f>
        <v>1224</v>
      </c>
      <c r="BI55" s="56">
        <f>'2025'!BC8</f>
        <v>4</v>
      </c>
      <c r="BJ55" s="56">
        <f>'2025'!BD8</f>
        <v>2</v>
      </c>
      <c r="BK55" s="56">
        <f>'2025'!BE8</f>
        <v>0</v>
      </c>
      <c r="BL55" s="56">
        <f>'2025'!BF8</f>
        <v>0</v>
      </c>
      <c r="BM55" s="57">
        <f>'2025'!BG8</f>
        <v>0</v>
      </c>
      <c r="BN55" s="57">
        <f>'2025'!BH8</f>
        <v>0</v>
      </c>
      <c r="BO55" s="57">
        <f>'2025'!BI8</f>
        <v>0.43</v>
      </c>
      <c r="BP55" s="57">
        <f>'2025'!BJ8</f>
        <v>1</v>
      </c>
      <c r="BQ55" s="57">
        <f>'2025'!BK8</f>
        <v>9</v>
      </c>
      <c r="BR55" s="57">
        <f>'2025'!BL8</f>
        <v>0</v>
      </c>
      <c r="BS55" s="58">
        <f>'2025'!BM8</f>
        <v>0</v>
      </c>
      <c r="BT55" s="55">
        <f>'2025'!BN8</f>
        <v>966</v>
      </c>
      <c r="BU55" s="56">
        <f>'2025'!BO8</f>
        <v>3014.7000000000003</v>
      </c>
      <c r="BV55" s="56">
        <f>'2025'!BP8</f>
        <v>93</v>
      </c>
      <c r="BW55" s="56">
        <f>'2025'!BQ8</f>
        <v>61</v>
      </c>
      <c r="BX55" s="56">
        <f>'2025'!BR8</f>
        <v>6</v>
      </c>
      <c r="BY55" s="56">
        <f>'2025'!BS8</f>
        <v>0</v>
      </c>
      <c r="BZ55" s="57">
        <f>'2025'!BT8</f>
        <v>0</v>
      </c>
      <c r="CA55" s="57">
        <f>'2025'!BU8</f>
        <v>0</v>
      </c>
      <c r="CB55" s="57">
        <f>'2025'!BV8</f>
        <v>2.2999999999999998</v>
      </c>
      <c r="CC55" s="57">
        <f>'2025'!BW8</f>
        <v>4</v>
      </c>
      <c r="CD55" s="57">
        <f>'2025'!BX8</f>
        <v>12.2</v>
      </c>
      <c r="CE55" s="57">
        <f>'2025'!BY8</f>
        <v>52.6</v>
      </c>
      <c r="CF55" s="58">
        <f>'2025'!BZ8</f>
        <v>6.2</v>
      </c>
      <c r="CG55" s="55">
        <f>'2025'!CA8</f>
        <v>67</v>
      </c>
      <c r="CH55" s="56">
        <f>'2025'!CB8</f>
        <v>342</v>
      </c>
      <c r="CI55" s="56">
        <f>'2025'!CC8</f>
        <v>9</v>
      </c>
      <c r="CJ55" s="56">
        <f>'2025'!CD8</f>
        <v>7</v>
      </c>
      <c r="CK55" s="56">
        <f>'2025'!CE8</f>
        <v>1</v>
      </c>
      <c r="CL55" s="56">
        <f>'2025'!CF8</f>
        <v>0</v>
      </c>
      <c r="CM55" s="57">
        <f>'2025'!CG8</f>
        <v>0</v>
      </c>
      <c r="CN55" s="57">
        <f>'2025'!CH8</f>
        <v>0</v>
      </c>
      <c r="CO55" s="57">
        <f>'2025'!CI8</f>
        <v>3.53</v>
      </c>
      <c r="CP55" s="57">
        <f>'2025'!CJ8</f>
        <v>3.3</v>
      </c>
      <c r="CQ55" s="57">
        <f>'2025'!CK8</f>
        <v>9.1999999999999993</v>
      </c>
      <c r="CR55" s="57">
        <f>'2025'!CL8</f>
        <v>50</v>
      </c>
      <c r="CS55" s="58">
        <f>'2025'!CM8</f>
        <v>0</v>
      </c>
      <c r="CT55" s="55">
        <f>'2025'!CN8</f>
        <v>934</v>
      </c>
      <c r="CU55" s="56">
        <f>'2025'!CO8</f>
        <v>4810</v>
      </c>
      <c r="CV55" s="56">
        <f>'2025'!CP8</f>
        <v>103</v>
      </c>
      <c r="CW55" s="56">
        <f>'2025'!CQ8</f>
        <v>73</v>
      </c>
      <c r="CX55" s="56">
        <f>'2025'!CR8</f>
        <v>7</v>
      </c>
      <c r="CY55" s="56">
        <f>'2025'!CS8</f>
        <v>28.799999999999997</v>
      </c>
      <c r="CZ55" s="57">
        <f>'2025'!CT8</f>
        <v>0</v>
      </c>
      <c r="DA55" s="57">
        <f>'2025'!CU8</f>
        <v>0</v>
      </c>
      <c r="DB55" s="57">
        <f>'2025'!CV8</f>
        <v>1.93</v>
      </c>
      <c r="DC55" s="57">
        <f>'2025'!CW8</f>
        <v>3.5</v>
      </c>
      <c r="DD55" s="57">
        <f>'2025'!CX8</f>
        <v>10.3</v>
      </c>
      <c r="DE55" s="57">
        <f>'2025'!CY8</f>
        <v>60.7</v>
      </c>
      <c r="DF55" s="58">
        <f>'2025'!CZ8</f>
        <v>5.2</v>
      </c>
    </row>
    <row r="56" spans="1:110" ht="15.75" customHeight="1" x14ac:dyDescent="0.2">
      <c r="A56" s="29">
        <f t="shared" si="0"/>
        <v>54</v>
      </c>
      <c r="B56" s="30">
        <f>'2020'!A8</f>
        <v>6</v>
      </c>
      <c r="C56" s="30">
        <v>2020</v>
      </c>
      <c r="D56" s="31" t="str">
        <f>'2020'!B8</f>
        <v>Adam Trautman</v>
      </c>
      <c r="E56" s="204" t="str" cm="1">
        <f t="array" ref="E56">_xlfn.IFS(F56&gt;=15,"Cornerstone",AND(F56&gt;=14,F56&lt;15),"Elite",AND(F56&gt;=11,F56&lt;14),"Elite Upside",AND(F56&gt;=9,F56&lt;11),"Upside",AND(F56&gt;=8,F56&lt;9),"Upside Lite",AND(F56&gt;=6,F56&lt;8),"Outlier",AND(F56&gt;=5,F56&lt;6),"Outlier Lite",F56&lt;5,"Purgatory")</f>
        <v>Upside Lite</v>
      </c>
      <c r="F56" s="32">
        <f>'2020'!C8</f>
        <v>8.9357142857142851</v>
      </c>
      <c r="G56" s="32">
        <f t="shared" si="1"/>
        <v>74.7</v>
      </c>
      <c r="H56" s="33">
        <f t="shared" si="2"/>
        <v>0.21078128857900313</v>
      </c>
      <c r="I56" s="34" t="str">
        <f>'2020'!D8</f>
        <v>Dayton</v>
      </c>
      <c r="J56" s="35">
        <f>'2020'!E8</f>
        <v>11</v>
      </c>
      <c r="K56" s="36">
        <f>'2020'!F8</f>
        <v>35466</v>
      </c>
      <c r="L56" s="37">
        <f>'2020'!G8</f>
        <v>28.660273972602738</v>
      </c>
      <c r="M56" s="37" t="str">
        <f>'2020'!H8</f>
        <v>SR</v>
      </c>
      <c r="N56" s="37">
        <f>'2020'!I8</f>
        <v>23.227397260273971</v>
      </c>
      <c r="O56" s="38">
        <f>'2020'!J8</f>
        <v>77</v>
      </c>
      <c r="P56" s="38">
        <f>'2020'!K8</f>
        <v>255</v>
      </c>
      <c r="Q56" s="193">
        <f t="shared" si="4"/>
        <v>30.238252077111341</v>
      </c>
      <c r="R56" s="35">
        <f>'2020'!L8</f>
        <v>4.8</v>
      </c>
      <c r="S56" s="39">
        <f>'2020'!M8</f>
        <v>3</v>
      </c>
      <c r="T56" s="40">
        <f>'2020'!N8</f>
        <v>0</v>
      </c>
      <c r="U56" s="41">
        <f>'2020'!O8</f>
        <v>0.12293388429752067</v>
      </c>
      <c r="V56" s="41">
        <f>'2020'!P8</f>
        <v>0.27723283427981416</v>
      </c>
      <c r="W56" s="41">
        <f>'2020'!Q8</f>
        <v>0.24131042748701559</v>
      </c>
      <c r="X56" s="41">
        <f>'2020'!R8</f>
        <v>0.33726067746686306</v>
      </c>
      <c r="Y56" s="42">
        <f>'2020'!S8</f>
        <v>0.33726067746686306</v>
      </c>
      <c r="Z56" s="43">
        <f>'2020'!T8</f>
        <v>0.20235640648011782</v>
      </c>
      <c r="AA56" s="44">
        <f>'2020'!U8</f>
        <v>20.583561643835615</v>
      </c>
      <c r="AB56" s="45">
        <f>'2020'!V8</f>
        <v>2.06</v>
      </c>
      <c r="AC56" s="45">
        <f>CT56/CW56</f>
        <v>13.085714285714285</v>
      </c>
      <c r="AD56" s="45">
        <f>'2020'!X8</f>
        <v>7.47</v>
      </c>
      <c r="AE56" s="45">
        <f>'2020'!Y8</f>
        <v>0</v>
      </c>
      <c r="AF56" s="45">
        <f>'2020'!Z8</f>
        <v>0</v>
      </c>
      <c r="AG56" s="45">
        <f>'2020'!AA8</f>
        <v>0</v>
      </c>
      <c r="AH56" s="45">
        <f t="shared" si="8"/>
        <v>0</v>
      </c>
      <c r="AI56" s="46">
        <f>'2020'!AB8</f>
        <v>0</v>
      </c>
      <c r="AJ56" s="45">
        <f>'2020'!AC8</f>
        <v>96.07385706018519</v>
      </c>
      <c r="AK56" s="47">
        <f>'2020'!AD8</f>
        <v>103.01733381158495</v>
      </c>
      <c r="AL56" s="48">
        <f>'2020'!AE8</f>
        <v>7</v>
      </c>
      <c r="AM56" s="49">
        <f>'2020'!AF8</f>
        <v>5</v>
      </c>
      <c r="AN56" s="49">
        <f>'2020'!AG8</f>
        <v>6</v>
      </c>
      <c r="AO56" s="49">
        <f>'2020'!AH8</f>
        <v>4</v>
      </c>
      <c r="AP56" s="49">
        <f>'2020'!AI8</f>
        <v>6</v>
      </c>
      <c r="AQ56" s="49">
        <f>'2020'!AK8</f>
        <v>2</v>
      </c>
      <c r="AR56" s="49">
        <f>'2020'!AL8</f>
        <v>6</v>
      </c>
      <c r="AS56" s="50">
        <f>'2020'!AM8</f>
        <v>0</v>
      </c>
      <c r="AT56" s="55">
        <f>'2020'!AN8</f>
        <v>0</v>
      </c>
      <c r="AU56" s="56">
        <f>'2020'!AO8</f>
        <v>1</v>
      </c>
      <c r="AV56" s="56">
        <f>'2020'!AP8</f>
        <v>0</v>
      </c>
      <c r="AW56" s="56">
        <f>'2020'!AQ8</f>
        <v>0</v>
      </c>
      <c r="AX56" s="56">
        <f>'2020'!AR8</f>
        <v>0</v>
      </c>
      <c r="AY56" s="56">
        <f>'2020'!AS8</f>
        <v>0</v>
      </c>
      <c r="AZ56" s="57">
        <f>'2020'!AT8</f>
        <v>0</v>
      </c>
      <c r="BA56" s="57">
        <f>'2020'!AU8</f>
        <v>0</v>
      </c>
      <c r="BB56" s="57">
        <f>'2020'!AV8</f>
        <v>0</v>
      </c>
      <c r="BC56" s="57">
        <f>'2020'!AW8</f>
        <v>0</v>
      </c>
      <c r="BD56" s="57">
        <f>'2020'!AX8</f>
        <v>0</v>
      </c>
      <c r="BE56" s="57">
        <f>'2020'!AY8</f>
        <v>0</v>
      </c>
      <c r="BF56" s="58">
        <f>'2020'!AZ8</f>
        <v>0</v>
      </c>
      <c r="BG56" s="55">
        <f>'2020'!BA8</f>
        <v>238</v>
      </c>
      <c r="BH56" s="56">
        <f>'2020'!BB8</f>
        <v>1936</v>
      </c>
      <c r="BI56" s="56">
        <f>'2020'!BC8</f>
        <v>0</v>
      </c>
      <c r="BJ56" s="56">
        <f>'2020'!BD8</f>
        <v>24</v>
      </c>
      <c r="BK56" s="56">
        <f>'2020'!BE8</f>
        <v>3</v>
      </c>
      <c r="BL56" s="56">
        <f>'2020'!BF8</f>
        <v>15</v>
      </c>
      <c r="BM56" s="57">
        <f>'2020'!BG8</f>
        <v>0</v>
      </c>
      <c r="BN56" s="57">
        <f>'2020'!BH8</f>
        <v>0</v>
      </c>
      <c r="BO56" s="57">
        <f>'2020'!BI8</f>
        <v>0</v>
      </c>
      <c r="BP56" s="57">
        <f>'2020'!BJ8</f>
        <v>0</v>
      </c>
      <c r="BQ56" s="57">
        <f>'2020'!BK8</f>
        <v>0</v>
      </c>
      <c r="BR56" s="57">
        <f>'2020'!BL8</f>
        <v>0</v>
      </c>
      <c r="BS56" s="58">
        <f>'2020'!BM8</f>
        <v>0</v>
      </c>
      <c r="BT56" s="55">
        <f>'2020'!BN8</f>
        <v>537</v>
      </c>
      <c r="BU56" s="56">
        <f>'2020'!BO8</f>
        <v>1937</v>
      </c>
      <c r="BV56" s="56">
        <f>'2020'!BP8</f>
        <v>0</v>
      </c>
      <c r="BW56" s="56">
        <f>'2020'!BQ8</f>
        <v>43</v>
      </c>
      <c r="BX56" s="56">
        <f>'2020'!BR8</f>
        <v>5</v>
      </c>
      <c r="BY56" s="56">
        <f>'2020'!BS8</f>
        <v>11</v>
      </c>
      <c r="BZ56" s="57">
        <f>'2020'!BT8</f>
        <v>0</v>
      </c>
      <c r="CA56" s="57">
        <f>'2020'!BU8</f>
        <v>0</v>
      </c>
      <c r="CB56" s="57">
        <f>'2020'!BV8</f>
        <v>0</v>
      </c>
      <c r="CC56" s="57">
        <f>'2020'!BW8</f>
        <v>0</v>
      </c>
      <c r="CD56" s="57">
        <f>'2020'!BX8</f>
        <v>0</v>
      </c>
      <c r="CE56" s="57">
        <f>'2020'!BY8</f>
        <v>0</v>
      </c>
      <c r="CF56" s="58">
        <f>'2020'!BZ8</f>
        <v>0</v>
      </c>
      <c r="CG56" s="55">
        <f>'2020'!CA8</f>
        <v>604</v>
      </c>
      <c r="CH56" s="56">
        <f>'2020'!CB8</f>
        <v>2503</v>
      </c>
      <c r="CI56" s="56">
        <f>'2020'!CC8</f>
        <v>0</v>
      </c>
      <c r="CJ56" s="56">
        <f>'2020'!CD8</f>
        <v>41</v>
      </c>
      <c r="CK56" s="56">
        <f>'2020'!CE8</f>
        <v>9</v>
      </c>
      <c r="CL56" s="56">
        <f>'2020'!CF8</f>
        <v>21</v>
      </c>
      <c r="CM56" s="57">
        <f>'2020'!CG8</f>
        <v>0</v>
      </c>
      <c r="CN56" s="57">
        <f>'2020'!CH8</f>
        <v>0</v>
      </c>
      <c r="CO56" s="57">
        <f>'2020'!CI8</f>
        <v>0</v>
      </c>
      <c r="CP56" s="57">
        <f>'2020'!CJ8</f>
        <v>0</v>
      </c>
      <c r="CQ56" s="57">
        <f>'2020'!CK8</f>
        <v>0</v>
      </c>
      <c r="CR56" s="57">
        <f>'2020'!CL8</f>
        <v>0</v>
      </c>
      <c r="CS56" s="58">
        <f>'2020'!CM8</f>
        <v>0</v>
      </c>
      <c r="CT56" s="55">
        <f>'2020'!CN8</f>
        <v>916</v>
      </c>
      <c r="CU56" s="56">
        <f>'2020'!CO8</f>
        <v>2716</v>
      </c>
      <c r="CV56" s="56">
        <f>'2020'!CP8</f>
        <v>0</v>
      </c>
      <c r="CW56" s="56">
        <f>'2020'!CQ8</f>
        <v>70</v>
      </c>
      <c r="CX56" s="56">
        <f>'2020'!CR8</f>
        <v>14</v>
      </c>
      <c r="CY56" s="56">
        <f>'2020'!CS8</f>
        <v>33</v>
      </c>
      <c r="CZ56" s="57">
        <f>'2020'!CT8</f>
        <v>0</v>
      </c>
      <c r="DA56" s="57">
        <f>'2020'!CU8</f>
        <v>0</v>
      </c>
      <c r="DB56" s="57">
        <f>'2020'!CV8</f>
        <v>0</v>
      </c>
      <c r="DC56" s="57">
        <f>'2020'!CW8</f>
        <v>0</v>
      </c>
      <c r="DD56" s="57">
        <f>'2020'!CX8</f>
        <v>0</v>
      </c>
      <c r="DE56" s="57">
        <f>'2020'!CY8</f>
        <v>0</v>
      </c>
      <c r="DF56" s="58">
        <f>'2020'!CZ8</f>
        <v>0</v>
      </c>
    </row>
    <row r="57" spans="1:110" ht="15.75" customHeight="1" x14ac:dyDescent="0.2">
      <c r="A57" s="29">
        <f t="shared" si="0"/>
        <v>55</v>
      </c>
      <c r="B57" s="30">
        <f>'2022'!A6</f>
        <v>4</v>
      </c>
      <c r="C57" s="30">
        <v>2022</v>
      </c>
      <c r="D57" s="31" t="str">
        <f>'2022'!B6</f>
        <v>Jelani Woods</v>
      </c>
      <c r="E57" s="204" t="str" cm="1">
        <f t="array" ref="E57">_xlfn.IFS(F57&gt;=15,"Cornerstone",AND(F57&gt;=14,F57&lt;15),"Elite",AND(F57&gt;=11,F57&lt;14),"Elite Upside",AND(F57&gt;=9,F57&lt;11),"Upside",AND(F57&gt;=8,F57&lt;9),"Upside Lite",AND(F57&gt;=6,F57&lt;8),"Outlier",AND(F57&gt;=5,F57&lt;6),"Outlier Lite",F57&lt;5,"Purgatory")</f>
        <v>Upside Lite</v>
      </c>
      <c r="F57" s="32">
        <f>'2022'!C6</f>
        <v>8.9214285714285726</v>
      </c>
      <c r="G57" s="32">
        <f t="shared" si="1"/>
        <v>74.2</v>
      </c>
      <c r="H57" s="33">
        <f t="shared" si="2"/>
        <v>0.20487367129326056</v>
      </c>
      <c r="I57" s="34" t="str">
        <f>'2022'!D6</f>
        <v>Virginia</v>
      </c>
      <c r="J57" s="35">
        <f>'2022'!E6</f>
        <v>4</v>
      </c>
      <c r="K57" s="36">
        <f>'2022'!F6</f>
        <v>36077</v>
      </c>
      <c r="L57" s="37">
        <f>'2022'!G6</f>
        <v>26.986301369863014</v>
      </c>
      <c r="M57" s="37" t="str">
        <f>'2022'!H6</f>
        <v>SR</v>
      </c>
      <c r="N57" s="37">
        <f>'2022'!I6</f>
        <v>23.567123287671233</v>
      </c>
      <c r="O57" s="38">
        <f>'2022'!J6</f>
        <v>79</v>
      </c>
      <c r="P57" s="38">
        <f>'2022'!K6</f>
        <v>259</v>
      </c>
      <c r="Q57" s="193">
        <f t="shared" si="4"/>
        <v>29.177194774834998</v>
      </c>
      <c r="R57" s="35">
        <f>'2022'!L6</f>
        <v>4.6100000000000003</v>
      </c>
      <c r="S57" s="39">
        <f>'2022'!M6</f>
        <v>3</v>
      </c>
      <c r="T57" s="40">
        <f>'2022'!N6</f>
        <v>0</v>
      </c>
      <c r="U57" s="41">
        <f>'2022'!O6</f>
        <v>6.4787819889860709E-2</v>
      </c>
      <c r="V57" s="41">
        <f>'2022'!P6</f>
        <v>5.5481250309605191E-2</v>
      </c>
      <c r="W57" s="41">
        <f>'2022'!Q6</f>
        <v>7.694601849090367E-2</v>
      </c>
      <c r="X57" s="41">
        <f>'2022'!R6</f>
        <v>0.13847080072245635</v>
      </c>
      <c r="Y57" s="42">
        <f>'2022'!S6</f>
        <v>0.13847080072245635</v>
      </c>
      <c r="Z57" s="43">
        <f>'2022'!T6</f>
        <v>0.13154726068633352</v>
      </c>
      <c r="AA57" s="44" t="str">
        <f>'2022'!U6</f>
        <v>N/A</v>
      </c>
      <c r="AB57" s="45">
        <f>'2022'!V6</f>
        <v>1.8</v>
      </c>
      <c r="AC57" s="45">
        <f>CT57/CW57</f>
        <v>13.590909090909092</v>
      </c>
      <c r="AD57" s="45">
        <f>'2022'!X6</f>
        <v>10.4</v>
      </c>
      <c r="AE57" s="45">
        <f>'2022'!Y6</f>
        <v>11.1</v>
      </c>
      <c r="AF57" s="45">
        <f>'2022'!Z6</f>
        <v>0</v>
      </c>
      <c r="AG57" s="45">
        <f>'2022'!AA6</f>
        <v>0</v>
      </c>
      <c r="AH57" s="45">
        <f t="shared" si="8"/>
        <v>0</v>
      </c>
      <c r="AI57" s="46">
        <f>'2022'!AB6</f>
        <v>0.10199999999999999</v>
      </c>
      <c r="AJ57" s="45">
        <f>'2022'!AC6</f>
        <v>114.6901334805334</v>
      </c>
      <c r="AK57" s="47">
        <f>'2022'!AD6</f>
        <v>127.80142212059287</v>
      </c>
      <c r="AL57" s="48">
        <f>'2022'!AE6</f>
        <v>3</v>
      </c>
      <c r="AM57" s="49">
        <f>'2022'!AF6</f>
        <v>0</v>
      </c>
      <c r="AN57" s="49">
        <f>'2022'!AG6</f>
        <v>4</v>
      </c>
      <c r="AO57" s="49">
        <f>'2022'!AH6</f>
        <v>6</v>
      </c>
      <c r="AP57" s="49">
        <f>'2022'!AI6</f>
        <v>9</v>
      </c>
      <c r="AQ57" s="49">
        <f>'2022'!AK6</f>
        <v>9</v>
      </c>
      <c r="AR57" s="49">
        <f>'2022'!AL6</f>
        <v>6</v>
      </c>
      <c r="AS57" s="50">
        <f>'2022'!AM6</f>
        <v>0</v>
      </c>
      <c r="AT57" s="55">
        <f>'2022'!AN6</f>
        <v>0</v>
      </c>
      <c r="AU57" s="56">
        <f>'2022'!AO6</f>
        <v>1</v>
      </c>
      <c r="AV57" s="56">
        <f>'2022'!AP6</f>
        <v>0</v>
      </c>
      <c r="AW57" s="56">
        <f>'2022'!AQ6</f>
        <v>0</v>
      </c>
      <c r="AX57" s="56">
        <f>'2022'!AR6</f>
        <v>0</v>
      </c>
      <c r="AY57" s="56">
        <f>'2022'!AS6</f>
        <v>0</v>
      </c>
      <c r="AZ57" s="57">
        <f>'2022'!AT6</f>
        <v>0</v>
      </c>
      <c r="BA57" s="57">
        <f>'2022'!AU6</f>
        <v>0</v>
      </c>
      <c r="BB57" s="57">
        <f>'2022'!AV6</f>
        <v>0</v>
      </c>
      <c r="BC57" s="57">
        <f>'2022'!AW6</f>
        <v>0</v>
      </c>
      <c r="BD57" s="57">
        <f>'2022'!AX6</f>
        <v>0</v>
      </c>
      <c r="BE57" s="57">
        <f>'2022'!AY6</f>
        <v>0</v>
      </c>
      <c r="BF57" s="58">
        <f>'2022'!AZ6</f>
        <v>0</v>
      </c>
      <c r="BG57" s="55">
        <f>'2022'!BA6</f>
        <v>120</v>
      </c>
      <c r="BH57" s="56">
        <f>'2022'!BB6</f>
        <v>1852.1999999999998</v>
      </c>
      <c r="BI57" s="56">
        <f>'2022'!BC6</f>
        <v>9</v>
      </c>
      <c r="BJ57" s="56">
        <f>'2022'!BD6</f>
        <v>7</v>
      </c>
      <c r="BK57" s="56">
        <f>'2022'!BE6</f>
        <v>2</v>
      </c>
      <c r="BL57" s="56">
        <f>'2022'!BF6</f>
        <v>15</v>
      </c>
      <c r="BM57" s="57">
        <f>'2022'!BG6</f>
        <v>0</v>
      </c>
      <c r="BN57" s="57">
        <f>'2022'!BH6</f>
        <v>0</v>
      </c>
      <c r="BO57" s="57">
        <f>'2022'!BI6</f>
        <v>1.19</v>
      </c>
      <c r="BP57" s="57">
        <f>'2022'!BJ6</f>
        <v>6.3</v>
      </c>
      <c r="BQ57" s="57">
        <f>'2022'!BK6</f>
        <v>12.3</v>
      </c>
      <c r="BR57" s="57">
        <f>'2022'!BL6</f>
        <v>0</v>
      </c>
      <c r="BS57" s="58">
        <f>'2022'!BM6</f>
        <v>12.5</v>
      </c>
      <c r="BT57" s="55">
        <f>'2022'!BN6</f>
        <v>112</v>
      </c>
      <c r="BU57" s="56">
        <f>'2022'!BO6</f>
        <v>2018.7</v>
      </c>
      <c r="BV57" s="56">
        <f>'2022'!BP6</f>
        <v>20</v>
      </c>
      <c r="BW57" s="56">
        <f>'2022'!BQ6</f>
        <v>16</v>
      </c>
      <c r="BX57" s="56">
        <f>'2022'!BR6</f>
        <v>1</v>
      </c>
      <c r="BY57" s="56">
        <f>'2022'!BS6</f>
        <v>16.2</v>
      </c>
      <c r="BZ57" s="57">
        <f>'2022'!BT6</f>
        <v>0</v>
      </c>
      <c r="CA57" s="57">
        <f>'2022'!BU6</f>
        <v>0</v>
      </c>
      <c r="CB57" s="57">
        <f>'2022'!BV6</f>
        <v>0.67</v>
      </c>
      <c r="CC57" s="57">
        <f>'2022'!BW6</f>
        <v>4.7</v>
      </c>
      <c r="CD57" s="57">
        <f>'2022'!BX6</f>
        <v>3.3</v>
      </c>
      <c r="CE57" s="57">
        <f>'2022'!BY6</f>
        <v>100</v>
      </c>
      <c r="CF57" s="58">
        <f>'2022'!BZ6</f>
        <v>0</v>
      </c>
      <c r="CG57" s="55">
        <f>'2022'!CA6</f>
        <v>129</v>
      </c>
      <c r="CH57" s="56">
        <f>'2022'!CB6</f>
        <v>1676.5</v>
      </c>
      <c r="CI57" s="56">
        <f>'2022'!CC6</f>
        <v>16</v>
      </c>
      <c r="CJ57" s="56">
        <f>'2022'!CD6</f>
        <v>8</v>
      </c>
      <c r="CK57" s="56">
        <f>'2022'!CE6</f>
        <v>1</v>
      </c>
      <c r="CL57" s="56">
        <f>'2022'!CF6</f>
        <v>11.200000000000001</v>
      </c>
      <c r="CM57" s="57">
        <f>'2022'!CG6</f>
        <v>0</v>
      </c>
      <c r="CN57" s="57">
        <f>'2022'!CH6</f>
        <v>0</v>
      </c>
      <c r="CO57" s="57">
        <f>'2022'!CI6</f>
        <v>0.92</v>
      </c>
      <c r="CP57" s="57">
        <f>'2022'!CJ6</f>
        <v>10.4</v>
      </c>
      <c r="CQ57" s="57">
        <f>'2022'!CK6</f>
        <v>6.9</v>
      </c>
      <c r="CR57" s="57">
        <f>'2022'!CL6</f>
        <v>0</v>
      </c>
      <c r="CS57" s="58">
        <f>'2022'!CM6</f>
        <v>27.3</v>
      </c>
      <c r="CT57" s="55">
        <f>'2022'!CN6</f>
        <v>598</v>
      </c>
      <c r="CU57" s="56">
        <f>'2022'!CO6</f>
        <v>4318.6000000000004</v>
      </c>
      <c r="CV57" s="56">
        <f>'2022'!CP6</f>
        <v>71</v>
      </c>
      <c r="CW57" s="56">
        <f>'2022'!CQ6</f>
        <v>44</v>
      </c>
      <c r="CX57" s="56">
        <f>'2022'!CR6</f>
        <v>8</v>
      </c>
      <c r="CY57" s="56">
        <f>'2022'!CS6</f>
        <v>28.6</v>
      </c>
      <c r="CZ57" s="57">
        <f>'2022'!CT6</f>
        <v>0</v>
      </c>
      <c r="DA57" s="57">
        <f>'2022'!CU6</f>
        <v>0</v>
      </c>
      <c r="DB57" s="57">
        <f>'2022'!CV6</f>
        <v>1.8</v>
      </c>
      <c r="DC57" s="57">
        <f>'2022'!CW6</f>
        <v>5.3</v>
      </c>
      <c r="DD57" s="57">
        <f>'2022'!CX6</f>
        <v>11.1</v>
      </c>
      <c r="DE57" s="57">
        <f>'2022'!CY6</f>
        <v>61.1</v>
      </c>
      <c r="DF57" s="58">
        <f>'2022'!CZ6</f>
        <v>10.199999999999999</v>
      </c>
    </row>
    <row r="58" spans="1:110" ht="15.75" customHeight="1" x14ac:dyDescent="0.2">
      <c r="A58" s="29">
        <f t="shared" si="0"/>
        <v>56</v>
      </c>
      <c r="B58" s="30">
        <f>'2017'!A10</f>
        <v>8</v>
      </c>
      <c r="C58" s="30">
        <v>2017</v>
      </c>
      <c r="D58" s="31" t="str">
        <f>'2017'!B10</f>
        <v>Jake Butt</v>
      </c>
      <c r="E58" s="204" t="str" cm="1">
        <f t="array" ref="E58">_xlfn.IFS(F58&gt;=15,"Cornerstone",AND(F58&gt;=14,F58&lt;15),"Elite",AND(F58&gt;=11,F58&lt;14),"Elite Upside",AND(F58&gt;=9,F58&lt;11),"Upside",AND(F58&gt;=8,F58&lt;9),"Upside Lite",AND(F58&gt;=6,F58&lt;8),"Outlier",AND(F58&gt;=5,F58&lt;6),"Outlier Lite",F58&lt;5,"Purgatory")</f>
        <v>Upside Lite</v>
      </c>
      <c r="F58" s="32">
        <f>'2017'!C10</f>
        <v>8.6714285714285726</v>
      </c>
      <c r="G58" s="32">
        <f t="shared" si="1"/>
        <v>73.8</v>
      </c>
      <c r="H58" s="33">
        <f t="shared" si="2"/>
        <v>0.10149036879275224</v>
      </c>
      <c r="I58" s="34" t="str">
        <f>'2017'!D10</f>
        <v>Michigan</v>
      </c>
      <c r="J58" s="35">
        <f>'2017'!E10</f>
        <v>2</v>
      </c>
      <c r="K58" s="36">
        <f>'2017'!F10</f>
        <v>34891</v>
      </c>
      <c r="L58" s="37">
        <f>'2017'!G10</f>
        <v>30.235616438356164</v>
      </c>
      <c r="M58" s="37" t="str">
        <f>'2017'!H10</f>
        <v>SR</v>
      </c>
      <c r="N58" s="37">
        <f>'2017'!I10</f>
        <v>21.81095890410959</v>
      </c>
      <c r="O58" s="38">
        <f>'2017'!J10</f>
        <v>77</v>
      </c>
      <c r="P58" s="38">
        <f>'2017'!K10</f>
        <v>246</v>
      </c>
      <c r="Q58" s="193">
        <f t="shared" si="4"/>
        <v>29.171019650860352</v>
      </c>
      <c r="R58" s="37">
        <f>'2017'!L10</f>
        <v>4.74</v>
      </c>
      <c r="S58" s="39">
        <f>'2017'!M10</f>
        <v>5</v>
      </c>
      <c r="T58" s="40">
        <f>'2017'!N10</f>
        <v>0</v>
      </c>
      <c r="U58" s="41">
        <f>'2017'!O10</f>
        <v>0.10537171554120706</v>
      </c>
      <c r="V58" s="41">
        <f>'2017'!P10</f>
        <v>0.13774644209426817</v>
      </c>
      <c r="W58" s="41">
        <f>'2017'!Q10</f>
        <v>0.21132002200576033</v>
      </c>
      <c r="X58" s="41">
        <f>'2017'!R10</f>
        <v>0.21462264150943397</v>
      </c>
      <c r="Y58" s="42">
        <f>'2017'!S10</f>
        <v>0.21462264150943397</v>
      </c>
      <c r="Z58" s="43">
        <f>'2017'!T10</f>
        <v>0.21462264150943397</v>
      </c>
      <c r="AA58" s="44">
        <f>'2017'!U10</f>
        <v>20.153424657534245</v>
      </c>
      <c r="AB58" s="45">
        <f>'2017'!V10</f>
        <v>1.99</v>
      </c>
      <c r="AC58" s="45">
        <f>CT58/CW58</f>
        <v>11.869565217391305</v>
      </c>
      <c r="AD58" s="45">
        <f>'2017'!X10</f>
        <v>6.4</v>
      </c>
      <c r="AE58" s="45">
        <f>'2017'!Y10</f>
        <v>8.6</v>
      </c>
      <c r="AF58" s="45">
        <f>'2017'!Z10</f>
        <v>0</v>
      </c>
      <c r="AG58" s="45">
        <f>'2017'!AA10</f>
        <v>0</v>
      </c>
      <c r="AH58" s="45">
        <f t="shared" si="8"/>
        <v>0</v>
      </c>
      <c r="AI58" s="46">
        <f>'2017'!AB10</f>
        <v>9.8000000000000004E-2</v>
      </c>
      <c r="AJ58" s="45">
        <f>'2017'!AC10</f>
        <v>97.465684250985149</v>
      </c>
      <c r="AK58" s="47">
        <f>'2017'!AD10</f>
        <v>104.50975152760169</v>
      </c>
      <c r="AL58" s="48">
        <f>'2017'!AE10</f>
        <v>8</v>
      </c>
      <c r="AM58" s="49">
        <f>'2017'!AF10</f>
        <v>7</v>
      </c>
      <c r="AN58" s="49">
        <f>'2017'!AG10</f>
        <v>6</v>
      </c>
      <c r="AO58" s="49">
        <f>'2017'!AH10</f>
        <v>3</v>
      </c>
      <c r="AP58" s="49">
        <f>'2017'!AI10</f>
        <v>4</v>
      </c>
      <c r="AQ58" s="49">
        <f>'2017'!AK10</f>
        <v>4</v>
      </c>
      <c r="AR58" s="49">
        <f>'2017'!AL10</f>
        <v>3</v>
      </c>
      <c r="AS58" s="50">
        <f>'2017'!AM10</f>
        <v>0.5</v>
      </c>
      <c r="AT58" s="55">
        <f>'2017'!AN10</f>
        <v>0</v>
      </c>
      <c r="AU58" s="56">
        <f>'2017'!AO10</f>
        <v>1</v>
      </c>
      <c r="AV58" s="56">
        <f>'2017'!AP10</f>
        <v>0</v>
      </c>
      <c r="AW58" s="56">
        <f>'2017'!AQ10</f>
        <v>0</v>
      </c>
      <c r="AX58" s="56">
        <f>'2017'!AR10</f>
        <v>0</v>
      </c>
      <c r="AY58" s="56">
        <f>'2017'!AS10</f>
        <v>0</v>
      </c>
      <c r="AZ58" s="57">
        <f>'2017'!AT10</f>
        <v>0</v>
      </c>
      <c r="BA58" s="57">
        <f>'2017'!AU10</f>
        <v>0</v>
      </c>
      <c r="BB58" s="57">
        <f>'2017'!AV10</f>
        <v>0</v>
      </c>
      <c r="BC58" s="57">
        <f>'2017'!AW10</f>
        <v>0</v>
      </c>
      <c r="BD58" s="57">
        <f>'2017'!AX10</f>
        <v>0</v>
      </c>
      <c r="BE58" s="57">
        <f>'2017'!AY10</f>
        <v>0</v>
      </c>
      <c r="BF58" s="58">
        <f>'2017'!AZ10</f>
        <v>0</v>
      </c>
      <c r="BG58" s="55">
        <f>'2017'!BA10</f>
        <v>235</v>
      </c>
      <c r="BH58" s="56">
        <f>'2017'!BB10</f>
        <v>2230.2000000000003</v>
      </c>
      <c r="BI58" s="56">
        <f>'2017'!BC10</f>
        <v>0</v>
      </c>
      <c r="BJ58" s="56">
        <f>'2017'!BD10</f>
        <v>20</v>
      </c>
      <c r="BK58" s="56">
        <f>'2017'!BE10</f>
        <v>2</v>
      </c>
      <c r="BL58" s="56">
        <f>'2017'!BF10</f>
        <v>14.4</v>
      </c>
      <c r="BM58" s="57">
        <f>'2017'!BG10</f>
        <v>0</v>
      </c>
      <c r="BN58" s="57">
        <f>'2017'!BH10</f>
        <v>0</v>
      </c>
      <c r="BO58" s="57">
        <f>'2017'!BI10</f>
        <v>0</v>
      </c>
      <c r="BP58" s="57">
        <f>'2017'!BJ10</f>
        <v>0</v>
      </c>
      <c r="BQ58" s="57">
        <f>'2017'!BK10</f>
        <v>0</v>
      </c>
      <c r="BR58" s="57">
        <f>'2017'!BL10</f>
        <v>0</v>
      </c>
      <c r="BS58" s="58">
        <f>'2017'!BM10</f>
        <v>0</v>
      </c>
      <c r="BT58" s="55">
        <f>'2017'!BN10</f>
        <v>211</v>
      </c>
      <c r="BU58" s="56">
        <f>'2017'!BO10</f>
        <v>1531.8</v>
      </c>
      <c r="BV58" s="56">
        <f>'2017'!BP10</f>
        <v>28</v>
      </c>
      <c r="BW58" s="56">
        <f>'2017'!BQ10</f>
        <v>21</v>
      </c>
      <c r="BX58" s="56">
        <f>'2017'!BR10</f>
        <v>2</v>
      </c>
      <c r="BY58" s="56">
        <f>'2017'!BS10</f>
        <v>7.2</v>
      </c>
      <c r="BZ58" s="57">
        <f>'2017'!BT10</f>
        <v>0</v>
      </c>
      <c r="CA58" s="57">
        <f>'2017'!BU10</f>
        <v>0</v>
      </c>
      <c r="CB58" s="57">
        <f>'2017'!BV10</f>
        <v>1.1100000000000001</v>
      </c>
      <c r="CC58" s="57">
        <f>'2017'!BW10</f>
        <v>2.4</v>
      </c>
      <c r="CD58" s="57">
        <f>'2017'!BX10</f>
        <v>8.6</v>
      </c>
      <c r="CE58" s="57">
        <f>'2017'!BY10</f>
        <v>0</v>
      </c>
      <c r="CF58" s="58">
        <f>'2017'!BZ10</f>
        <v>4.5</v>
      </c>
      <c r="CG58" s="55">
        <f>'2017'!CA10</f>
        <v>653</v>
      </c>
      <c r="CH58" s="56">
        <f>'2017'!CB10</f>
        <v>3090.1</v>
      </c>
      <c r="CI58" s="56">
        <f>'2017'!CC10</f>
        <v>70</v>
      </c>
      <c r="CJ58" s="56">
        <f>'2017'!CD10</f>
        <v>51</v>
      </c>
      <c r="CK58" s="56">
        <f>'2017'!CE10</f>
        <v>4</v>
      </c>
      <c r="CL58" s="56">
        <f>'2017'!CF10</f>
        <v>20.8</v>
      </c>
      <c r="CM58" s="57">
        <f>'2017'!CG10</f>
        <v>0</v>
      </c>
      <c r="CN58" s="57">
        <f>'2017'!CH10</f>
        <v>0</v>
      </c>
      <c r="CO58" s="57">
        <f>'2017'!CI10</f>
        <v>1.88</v>
      </c>
      <c r="CP58" s="57">
        <f>'2017'!CJ10</f>
        <v>5.0999999999999996</v>
      </c>
      <c r="CQ58" s="57">
        <f>'2017'!CK10</f>
        <v>8</v>
      </c>
      <c r="CR58" s="57">
        <f>'2017'!CL10</f>
        <v>0</v>
      </c>
      <c r="CS58" s="58">
        <f>'2017'!CM10</f>
        <v>1.9</v>
      </c>
      <c r="CT58" s="55">
        <f>'2017'!CN10</f>
        <v>546</v>
      </c>
      <c r="CU58" s="56">
        <f>'2017'!CO10</f>
        <v>2544</v>
      </c>
      <c r="CV58" s="56">
        <f>'2017'!CP10</f>
        <v>66</v>
      </c>
      <c r="CW58" s="56">
        <f>'2017'!CQ10</f>
        <v>46</v>
      </c>
      <c r="CX58" s="56">
        <f>'2017'!CR10</f>
        <v>4</v>
      </c>
      <c r="CY58" s="56">
        <f>'2017'!CS10</f>
        <v>18</v>
      </c>
      <c r="CZ58" s="57">
        <f>'2017'!CT10</f>
        <v>0</v>
      </c>
      <c r="DA58" s="57">
        <f>'2017'!CU10</f>
        <v>0</v>
      </c>
      <c r="DB58" s="57">
        <f>'2017'!CV10</f>
        <v>1.99</v>
      </c>
      <c r="DC58" s="57">
        <f>'2017'!CW10</f>
        <v>6.4</v>
      </c>
      <c r="DD58" s="57">
        <f>'2017'!CX10</f>
        <v>7.2</v>
      </c>
      <c r="DE58" s="57">
        <f>'2017'!CY10</f>
        <v>0</v>
      </c>
      <c r="DF58" s="58">
        <f>'2017'!CZ10</f>
        <v>9.8000000000000007</v>
      </c>
    </row>
    <row r="59" spans="1:110" ht="15.75" customHeight="1" x14ac:dyDescent="0.2">
      <c r="A59" s="29">
        <f t="shared" si="0"/>
        <v>57</v>
      </c>
      <c r="B59" s="30">
        <f>'2023'!A9</f>
        <v>7</v>
      </c>
      <c r="C59" s="30">
        <v>2023</v>
      </c>
      <c r="D59" s="31" t="str">
        <f>'2023'!B9</f>
        <v>Luke Schoonmaker</v>
      </c>
      <c r="E59" s="204" t="str" cm="1">
        <f t="array" ref="E59">_xlfn.IFS(F59&gt;=15,"Cornerstone",AND(F59&gt;=14,F59&lt;15),"Elite",AND(F59&gt;=11,F59&lt;14),"Elite Upside",AND(F59&gt;=9,F59&lt;11),"Upside",AND(F59&gt;=8,F59&lt;9),"Upside Lite",AND(F59&gt;=6,F59&lt;8),"Outlier",AND(F59&gt;=5,F59&lt;6),"Outlier Lite",F59&lt;5,"Purgatory")</f>
        <v>Upside Lite</v>
      </c>
      <c r="F59" s="32">
        <f>'2023'!C9</f>
        <v>8.6214285714285701</v>
      </c>
      <c r="G59" s="32">
        <f t="shared" si="1"/>
        <v>73.3</v>
      </c>
      <c r="H59" s="33">
        <f t="shared" si="2"/>
        <v>8.0813708292649541E-2</v>
      </c>
      <c r="I59" s="34" t="str">
        <f>'2023'!D9</f>
        <v>Michigan</v>
      </c>
      <c r="J59" s="35">
        <f>'2023'!E9</f>
        <v>2</v>
      </c>
      <c r="K59" s="36">
        <f>'2023'!F9</f>
        <v>36066</v>
      </c>
      <c r="L59" s="37">
        <f>'2023'!G9</f>
        <v>27.016438356164382</v>
      </c>
      <c r="M59" s="37" t="str">
        <f>'2023'!H9</f>
        <v>SR</v>
      </c>
      <c r="N59" s="37">
        <f>'2023'!I9</f>
        <v>24.594520547945205</v>
      </c>
      <c r="O59" s="35">
        <f>'2023'!J9</f>
        <v>77</v>
      </c>
      <c r="P59" s="35">
        <f>'2023'!K9</f>
        <v>251</v>
      </c>
      <c r="Q59" s="193">
        <f t="shared" si="4"/>
        <v>29.763926554333121</v>
      </c>
      <c r="R59" s="35">
        <f>'2023'!L9</f>
        <v>4.63</v>
      </c>
      <c r="S59" s="59">
        <f>'2023'!M9</f>
        <v>2</v>
      </c>
      <c r="T59" s="40">
        <f>'2023'!N9</f>
        <v>0</v>
      </c>
      <c r="U59" s="41">
        <f>'2023'!O9</f>
        <v>0.10765550239234449</v>
      </c>
      <c r="V59" s="41">
        <f>'2023'!P9</f>
        <v>0</v>
      </c>
      <c r="W59" s="41">
        <f>'2023'!Q9</f>
        <v>8.0163241509983982E-2</v>
      </c>
      <c r="X59" s="41">
        <f>'2023'!R9</f>
        <v>0.15840533575867818</v>
      </c>
      <c r="Y59" s="42">
        <f>'2023'!S9</f>
        <v>0.15840533575867818</v>
      </c>
      <c r="Z59" s="43">
        <f>'2023'!T9</f>
        <v>0.15840533575867818</v>
      </c>
      <c r="AA59" s="44">
        <f>'2023'!U9</f>
        <v>23.92876712328767</v>
      </c>
      <c r="AB59" s="45">
        <f>'2023'!V9</f>
        <v>2.15</v>
      </c>
      <c r="AC59" s="45">
        <f>CT59/CW59</f>
        <v>11.942857142857143</v>
      </c>
      <c r="AD59" s="45">
        <f>'2023'!X9</f>
        <v>5.4</v>
      </c>
      <c r="AE59" s="45">
        <f>'2023'!Y9</f>
        <v>7.8</v>
      </c>
      <c r="AF59" s="45">
        <f>'2023'!Z9</f>
        <v>0</v>
      </c>
      <c r="AG59" s="45">
        <f>'2023'!AA9</f>
        <v>0</v>
      </c>
      <c r="AH59" s="45">
        <f t="shared" si="8"/>
        <v>20</v>
      </c>
      <c r="AI59" s="46">
        <f>'2023'!AB9</f>
        <v>5.4000000000000006E-2</v>
      </c>
      <c r="AJ59" s="45">
        <f>'2023'!AC9</f>
        <v>109.23951242820199</v>
      </c>
      <c r="AK59" s="47">
        <f>'2023'!AD9</f>
        <v>117.13450111804198</v>
      </c>
      <c r="AL59" s="48">
        <f>'2023'!AE9</f>
        <v>4</v>
      </c>
      <c r="AM59" s="49">
        <f>'2023'!AF9</f>
        <v>1</v>
      </c>
      <c r="AN59" s="49">
        <f>'2023'!AG9</f>
        <v>7</v>
      </c>
      <c r="AO59" s="49">
        <f>'2023'!AH9</f>
        <v>3</v>
      </c>
      <c r="AP59" s="49">
        <f>'2023'!AI9</f>
        <v>2</v>
      </c>
      <c r="AQ59" s="49">
        <f>'2023'!AK9</f>
        <v>8</v>
      </c>
      <c r="AR59" s="49">
        <f>'2023'!AL9</f>
        <v>7</v>
      </c>
      <c r="AS59" s="50">
        <f>'2023'!AM9</f>
        <v>0.25</v>
      </c>
      <c r="AT59" s="55">
        <f>'2023'!AN9</f>
        <v>0</v>
      </c>
      <c r="AU59" s="56">
        <f>'2023'!AO9</f>
        <v>1</v>
      </c>
      <c r="AV59" s="56">
        <f>'2023'!AP9</f>
        <v>0</v>
      </c>
      <c r="AW59" s="56">
        <f>'2023'!AQ9</f>
        <v>0</v>
      </c>
      <c r="AX59" s="56">
        <f>'2023'!AR9</f>
        <v>0</v>
      </c>
      <c r="AY59" s="56">
        <f>'2023'!AS9</f>
        <v>0</v>
      </c>
      <c r="AZ59" s="57">
        <f>'2023'!AT9</f>
        <v>0</v>
      </c>
      <c r="BA59" s="57">
        <f>'2023'!AU9</f>
        <v>0</v>
      </c>
      <c r="BB59" s="57">
        <f>'2023'!AV9</f>
        <v>0</v>
      </c>
      <c r="BC59" s="57">
        <f>'2023'!AW9</f>
        <v>0</v>
      </c>
      <c r="BD59" s="57">
        <f>'2023'!AX9</f>
        <v>0</v>
      </c>
      <c r="BE59" s="57">
        <f>'2023'!AY9</f>
        <v>0</v>
      </c>
      <c r="BF59" s="58">
        <f>'2023'!AZ9</f>
        <v>0</v>
      </c>
      <c r="BG59" s="55">
        <f>'2023'!BA9</f>
        <v>54</v>
      </c>
      <c r="BH59" s="56">
        <f>'2023'!BB9</f>
        <v>501.6</v>
      </c>
      <c r="BI59" s="56">
        <f>'2023'!BC9</f>
        <v>2</v>
      </c>
      <c r="BJ59" s="56">
        <f>'2023'!BD9</f>
        <v>2</v>
      </c>
      <c r="BK59" s="56">
        <f>'2023'!BE9</f>
        <v>1</v>
      </c>
      <c r="BL59" s="56">
        <f>'2023'!BF9</f>
        <v>3.8</v>
      </c>
      <c r="BM59" s="57">
        <f>'2023'!BG9</f>
        <v>0</v>
      </c>
      <c r="BN59" s="57">
        <f>'2023'!BH9</f>
        <v>0</v>
      </c>
      <c r="BO59" s="57">
        <f>'2023'!BI9</f>
        <v>3.38</v>
      </c>
      <c r="BP59" s="57">
        <f>'2023'!BJ9</f>
        <v>17.5</v>
      </c>
      <c r="BQ59" s="57">
        <f>'2023'!BK9</f>
        <v>9.5</v>
      </c>
      <c r="BR59" s="57">
        <f>'2023'!BL9</f>
        <v>0</v>
      </c>
      <c r="BS59" s="58">
        <f>'2023'!BM9</f>
        <v>0</v>
      </c>
      <c r="BT59" s="55">
        <f>'2023'!BN9</f>
        <v>0</v>
      </c>
      <c r="BU59" s="56">
        <f>'2023'!BO9</f>
        <v>1</v>
      </c>
      <c r="BV59" s="56">
        <f>'2023'!BP9</f>
        <v>0</v>
      </c>
      <c r="BW59" s="56">
        <f>'2023'!BQ9</f>
        <v>0</v>
      </c>
      <c r="BX59" s="56">
        <f>'2023'!BR9</f>
        <v>0</v>
      </c>
      <c r="BY59" s="56">
        <f>'2023'!BS9</f>
        <v>0</v>
      </c>
      <c r="BZ59" s="57">
        <f>'2023'!BT9</f>
        <v>0</v>
      </c>
      <c r="CA59" s="57">
        <f>'2023'!BU9</f>
        <v>0</v>
      </c>
      <c r="CB59" s="57">
        <f>'2023'!BV9</f>
        <v>0</v>
      </c>
      <c r="CC59" s="57">
        <f>'2023'!BW9</f>
        <v>0</v>
      </c>
      <c r="CD59" s="57">
        <f>'2023'!BX9</f>
        <v>0</v>
      </c>
      <c r="CE59" s="57">
        <f>'2023'!BY9</f>
        <v>0</v>
      </c>
      <c r="CF59" s="58">
        <f>'2023'!BZ9</f>
        <v>0</v>
      </c>
      <c r="CG59" s="55">
        <f>'2023'!CA9</f>
        <v>165</v>
      </c>
      <c r="CH59" s="56">
        <f>'2023'!CB9</f>
        <v>2058.2999999999997</v>
      </c>
      <c r="CI59" s="56">
        <f>'2023'!CC9</f>
        <v>23</v>
      </c>
      <c r="CJ59" s="56">
        <f>'2023'!CD9</f>
        <v>17</v>
      </c>
      <c r="CK59" s="56">
        <f>'2023'!CE9</f>
        <v>3</v>
      </c>
      <c r="CL59" s="56">
        <f>'2023'!CF9</f>
        <v>13.5</v>
      </c>
      <c r="CM59" s="57">
        <f>'2023'!CG9</f>
        <v>0</v>
      </c>
      <c r="CN59" s="57">
        <f>'2023'!CH9</f>
        <v>0</v>
      </c>
      <c r="CO59" s="57">
        <f>'2023'!CI9</f>
        <v>0.91</v>
      </c>
      <c r="CP59" s="57">
        <f>'2023'!CJ9</f>
        <v>4.5999999999999996</v>
      </c>
      <c r="CQ59" s="57">
        <f>'2023'!CK9</f>
        <v>7.8</v>
      </c>
      <c r="CR59" s="57">
        <f>'2023'!CL9</f>
        <v>20</v>
      </c>
      <c r="CS59" s="58">
        <f>'2023'!CM9</f>
        <v>5.6</v>
      </c>
      <c r="CT59" s="55">
        <f>'2023'!CN9</f>
        <v>418</v>
      </c>
      <c r="CU59" s="56">
        <f>'2023'!CO9</f>
        <v>2638.8</v>
      </c>
      <c r="CV59" s="56">
        <f>'2023'!CP9</f>
        <v>45</v>
      </c>
      <c r="CW59" s="56">
        <f>'2023'!CQ9</f>
        <v>35</v>
      </c>
      <c r="CX59" s="56">
        <f>'2023'!CR9</f>
        <v>3</v>
      </c>
      <c r="CY59" s="56">
        <f>'2023'!CS9</f>
        <v>20.399999999999999</v>
      </c>
      <c r="CZ59" s="57">
        <f>'2023'!CT9</f>
        <v>0</v>
      </c>
      <c r="DA59" s="57">
        <f>'2023'!CU9</f>
        <v>0</v>
      </c>
      <c r="DB59" s="57">
        <f>'2023'!CV9</f>
        <v>2.15</v>
      </c>
      <c r="DC59" s="57">
        <f>'2023'!CW9</f>
        <v>5.4</v>
      </c>
      <c r="DD59" s="57">
        <f>'2023'!CX9</f>
        <v>7.8</v>
      </c>
      <c r="DE59" s="57">
        <f>'2023'!CY9</f>
        <v>28.6</v>
      </c>
      <c r="DF59" s="58">
        <f>'2023'!CZ9</f>
        <v>5.4</v>
      </c>
    </row>
    <row r="60" spans="1:110" ht="15.75" customHeight="1" x14ac:dyDescent="0.2">
      <c r="A60" s="29">
        <f t="shared" si="0"/>
        <v>58</v>
      </c>
      <c r="B60" s="30">
        <f>'2020'!A9</f>
        <v>7</v>
      </c>
      <c r="C60" s="30">
        <v>2020</v>
      </c>
      <c r="D60" s="31" t="str">
        <f>'2020'!B9</f>
        <v>Jacob Breeland</v>
      </c>
      <c r="E60" s="204" t="str" cm="1">
        <f t="array" ref="E60">_xlfn.IFS(F60&gt;=15,"Cornerstone",AND(F60&gt;=14,F60&lt;15),"Elite",AND(F60&gt;=11,F60&lt;14),"Elite Upside",AND(F60&gt;=9,F60&lt;11),"Upside",AND(F60&gt;=8,F60&lt;9),"Upside Lite",AND(F60&gt;=6,F60&lt;8),"Outlier",AND(F60&gt;=5,F60&lt;6),"Outlier Lite",F60&lt;5,"Purgatory")</f>
        <v>Upside Lite</v>
      </c>
      <c r="F60" s="32">
        <f>'2020'!C9</f>
        <v>8.5571428571428587</v>
      </c>
      <c r="G60" s="32">
        <f t="shared" si="1"/>
        <v>72.8</v>
      </c>
      <c r="H60" s="33">
        <f t="shared" si="2"/>
        <v>5.4229430506805745E-2</v>
      </c>
      <c r="I60" s="34" t="str">
        <f>'2020'!D9</f>
        <v>Oregon</v>
      </c>
      <c r="J60" s="35">
        <f>'2020'!E9</f>
        <v>5</v>
      </c>
      <c r="K60" s="36">
        <f>'2020'!F9</f>
        <v>35754</v>
      </c>
      <c r="L60" s="37">
        <f>'2020'!G9</f>
        <v>27.87123287671233</v>
      </c>
      <c r="M60" s="37" t="str">
        <f>'2020'!H9</f>
        <v>RS SR</v>
      </c>
      <c r="N60" s="37">
        <f>'2020'!I9</f>
        <v>22.438356164383563</v>
      </c>
      <c r="O60" s="38">
        <f>'2020'!J9</f>
        <v>77</v>
      </c>
      <c r="P60" s="38">
        <f>'2020'!K9</f>
        <v>252</v>
      </c>
      <c r="Q60" s="193">
        <f t="shared" si="4"/>
        <v>29.882507935027675</v>
      </c>
      <c r="R60" s="35">
        <f>'2020'!L9</f>
        <v>4.79</v>
      </c>
      <c r="S60" s="39">
        <f>'2020'!M9</f>
        <v>0</v>
      </c>
      <c r="T60" s="40">
        <f>'2020'!N9</f>
        <v>0</v>
      </c>
      <c r="U60" s="41">
        <f>'2020'!O9</f>
        <v>0.15454202789295135</v>
      </c>
      <c r="V60" s="41">
        <f>'2020'!P9</f>
        <v>0.15319067451768872</v>
      </c>
      <c r="W60" s="41">
        <f>'2020'!Q9</f>
        <v>0.15213882163034706</v>
      </c>
      <c r="X60" s="41">
        <f>'2020'!R9</f>
        <v>0.26142525174283504</v>
      </c>
      <c r="Y60" s="42">
        <f>'2020'!S9</f>
        <v>0.26142525174283504</v>
      </c>
      <c r="Z60" s="43">
        <f>'2020'!T9</f>
        <v>0.24835398915569329</v>
      </c>
      <c r="AA60" s="44">
        <f>'2020'!U9</f>
        <v>18.791780821917808</v>
      </c>
      <c r="AB60" s="45">
        <f>'2020'!V9</f>
        <v>2.81</v>
      </c>
      <c r="AC60" s="45">
        <f>CT60/CW60</f>
        <v>15.576923076923077</v>
      </c>
      <c r="AD60" s="45">
        <f>'2020'!X9</f>
        <v>7.2</v>
      </c>
      <c r="AE60" s="45">
        <f>'2020'!Y9</f>
        <v>10</v>
      </c>
      <c r="AF60" s="45">
        <f>'2020'!Z9</f>
        <v>0</v>
      </c>
      <c r="AG60" s="45">
        <f>'2020'!AA9</f>
        <v>0</v>
      </c>
      <c r="AH60" s="45">
        <f t="shared" si="8"/>
        <v>25</v>
      </c>
      <c r="AI60" s="46">
        <f>'2020'!AB9</f>
        <v>7.0999999999999994E-2</v>
      </c>
      <c r="AJ60" s="45">
        <f>'2020'!AC9</f>
        <v>95.738910906614521</v>
      </c>
      <c r="AK60" s="47">
        <f>'2020'!AD9</f>
        <v>102.65818033563279</v>
      </c>
      <c r="AL60" s="48">
        <f>'2020'!AE9</f>
        <v>8</v>
      </c>
      <c r="AM60" s="49">
        <f>'2020'!AF9</f>
        <v>9</v>
      </c>
      <c r="AN60" s="49">
        <f>'2020'!AG9</f>
        <v>9</v>
      </c>
      <c r="AO60" s="49">
        <f>'2020'!AH9</f>
        <v>8</v>
      </c>
      <c r="AP60" s="49">
        <f>'2020'!AI9</f>
        <v>5</v>
      </c>
      <c r="AQ60" s="49">
        <f>'2020'!AK9</f>
        <v>2</v>
      </c>
      <c r="AR60" s="49">
        <f>'2020'!AL9</f>
        <v>0</v>
      </c>
      <c r="AS60" s="50">
        <f>'2020'!AM9</f>
        <v>0</v>
      </c>
      <c r="AT60" s="55">
        <f>'2020'!AN9</f>
        <v>0</v>
      </c>
      <c r="AU60" s="56">
        <f>'2020'!AO9</f>
        <v>1</v>
      </c>
      <c r="AV60" s="56">
        <f>'2020'!AP9</f>
        <v>0</v>
      </c>
      <c r="AW60" s="56">
        <f>'2020'!AQ9</f>
        <v>0</v>
      </c>
      <c r="AX60" s="56">
        <f>'2020'!AR9</f>
        <v>0</v>
      </c>
      <c r="AY60" s="56">
        <f>'2020'!AS9</f>
        <v>0</v>
      </c>
      <c r="AZ60" s="57">
        <f>'2020'!AT9</f>
        <v>0</v>
      </c>
      <c r="BA60" s="57">
        <f>'2020'!AU9</f>
        <v>0</v>
      </c>
      <c r="BB60" s="57">
        <f>'2020'!AV9</f>
        <v>0</v>
      </c>
      <c r="BC60" s="57">
        <f>'2020'!AW9</f>
        <v>0</v>
      </c>
      <c r="BD60" s="57">
        <f>'2020'!AX9</f>
        <v>0</v>
      </c>
      <c r="BE60" s="57">
        <f>'2020'!AY9</f>
        <v>0</v>
      </c>
      <c r="BF60" s="58">
        <f>'2020'!AZ9</f>
        <v>0</v>
      </c>
      <c r="BG60" s="55">
        <f>'2020'!BA9</f>
        <v>123</v>
      </c>
      <c r="BH60" s="56">
        <f>'2020'!BB9</f>
        <v>795.90000000000009</v>
      </c>
      <c r="BI60" s="56">
        <f>'2020'!BC9</f>
        <v>8</v>
      </c>
      <c r="BJ60" s="56">
        <f>'2020'!BD9</f>
        <v>6</v>
      </c>
      <c r="BK60" s="56">
        <f>'2020'!BE9</f>
        <v>0</v>
      </c>
      <c r="BL60" s="56">
        <f>'2020'!BF9</f>
        <v>6.8999999999999995</v>
      </c>
      <c r="BM60" s="57">
        <f>'2020'!BG9</f>
        <v>0</v>
      </c>
      <c r="BN60" s="57">
        <f>'2020'!BH9</f>
        <v>0</v>
      </c>
      <c r="BO60" s="57">
        <f>'2020'!BI9</f>
        <v>2.41</v>
      </c>
      <c r="BP60" s="57">
        <f>'2020'!BJ9</f>
        <v>14</v>
      </c>
      <c r="BQ60" s="57">
        <f>'2020'!BK9</f>
        <v>10.6</v>
      </c>
      <c r="BR60" s="57">
        <f>'2020'!BL9</f>
        <v>0</v>
      </c>
      <c r="BS60" s="58">
        <f>'2020'!BM9</f>
        <v>14.3</v>
      </c>
      <c r="BT60" s="55">
        <f>'2020'!BN9</f>
        <v>320</v>
      </c>
      <c r="BU60" s="56">
        <f>'2020'!BO9</f>
        <v>2088.9</v>
      </c>
      <c r="BV60" s="56">
        <f>'2020'!BP9</f>
        <v>29</v>
      </c>
      <c r="BW60" s="56">
        <f>'2020'!BQ9</f>
        <v>18</v>
      </c>
      <c r="BX60" s="56">
        <f>'2020'!BR9</f>
        <v>5</v>
      </c>
      <c r="BY60" s="56">
        <f>'2020'!BS9</f>
        <v>15.399999999999999</v>
      </c>
      <c r="BZ60" s="57">
        <f>'2020'!BT9</f>
        <v>0</v>
      </c>
      <c r="CA60" s="57">
        <f>'2020'!BU9</f>
        <v>0</v>
      </c>
      <c r="CB60" s="57">
        <f>'2020'!BV9</f>
        <v>1.74</v>
      </c>
      <c r="CC60" s="57">
        <f>'2020'!BW9</f>
        <v>6</v>
      </c>
      <c r="CD60" s="57">
        <f>'2020'!BX9</f>
        <v>13</v>
      </c>
      <c r="CE60" s="57">
        <f>'2020'!BY9</f>
        <v>60</v>
      </c>
      <c r="CF60" s="58">
        <f>'2020'!BZ9</f>
        <v>5.3</v>
      </c>
      <c r="CG60" s="55">
        <f>'2020'!CA9</f>
        <v>377</v>
      </c>
      <c r="CH60" s="56">
        <f>'2020'!CB9</f>
        <v>2478</v>
      </c>
      <c r="CI60" s="56">
        <f>'2020'!CC9</f>
        <v>37</v>
      </c>
      <c r="CJ60" s="56">
        <f>'2020'!CD9</f>
        <v>24</v>
      </c>
      <c r="CK60" s="56">
        <f>'2020'!CE9</f>
        <v>2</v>
      </c>
      <c r="CL60" s="56">
        <f>'2020'!CF9</f>
        <v>22</v>
      </c>
      <c r="CM60" s="57">
        <f>'2020'!CG9</f>
        <v>0</v>
      </c>
      <c r="CN60" s="57">
        <f>'2020'!CH9</f>
        <v>0</v>
      </c>
      <c r="CO60" s="57">
        <f>'2020'!CI9</f>
        <v>1.34</v>
      </c>
      <c r="CP60" s="57">
        <f>'2020'!CJ9</f>
        <v>7.2</v>
      </c>
      <c r="CQ60" s="57">
        <f>'2020'!CK9</f>
        <v>9.8000000000000007</v>
      </c>
      <c r="CR60" s="57">
        <f>'2020'!CL9</f>
        <v>25</v>
      </c>
      <c r="CS60" s="58">
        <f>'2020'!CM9</f>
        <v>4</v>
      </c>
      <c r="CT60" s="55">
        <f>'2020'!CN9</f>
        <v>405</v>
      </c>
      <c r="CU60" s="56">
        <f>'2020'!CO9</f>
        <v>1549.1999999999998</v>
      </c>
      <c r="CV60" s="56">
        <f>'2020'!CP9</f>
        <v>32</v>
      </c>
      <c r="CW60" s="56">
        <f>'2020'!CQ9</f>
        <v>26</v>
      </c>
      <c r="CX60" s="56">
        <f>'2020'!CR9</f>
        <v>6</v>
      </c>
      <c r="CY60" s="56">
        <f>'2020'!CS9</f>
        <v>15</v>
      </c>
      <c r="CZ60" s="57">
        <f>'2020'!CT9</f>
        <v>0</v>
      </c>
      <c r="DA60" s="57">
        <f>'2020'!CU9</f>
        <v>0</v>
      </c>
      <c r="DB60" s="57">
        <f>'2020'!CV9</f>
        <v>2.81</v>
      </c>
      <c r="DC60" s="57">
        <f>'2020'!CW9</f>
        <v>5.9</v>
      </c>
      <c r="DD60" s="57">
        <f>'2020'!CX9</f>
        <v>10</v>
      </c>
      <c r="DE60" s="57">
        <f>'2020'!CY9</f>
        <v>33.299999999999997</v>
      </c>
      <c r="DF60" s="58">
        <f>'2020'!CZ9</f>
        <v>7.1</v>
      </c>
    </row>
    <row r="61" spans="1:110" ht="15.75" customHeight="1" x14ac:dyDescent="0.2">
      <c r="A61" s="29">
        <f t="shared" si="0"/>
        <v>59</v>
      </c>
      <c r="B61" s="30">
        <f>'2016'!A4</f>
        <v>2</v>
      </c>
      <c r="C61" s="30">
        <v>2016</v>
      </c>
      <c r="D61" s="31" t="str">
        <f>'2016'!B4</f>
        <v>Tyler Higbee</v>
      </c>
      <c r="E61" s="204" t="str" cm="1">
        <f t="array" ref="E61">_xlfn.IFS(F61&gt;=15,"Cornerstone",AND(F61&gt;=14,F61&lt;15),"Elite",AND(F61&gt;=11,F61&lt;14),"Elite Upside",AND(F61&gt;=9,F61&lt;11),"Upside",AND(F61&gt;=8,F61&lt;9),"Upside Lite",AND(F61&gt;=6,F61&lt;8),"Outlier",AND(F61&gt;=5,F61&lt;6),"Outlier Lite",F61&lt;5,"Purgatory")</f>
        <v>Upside Lite</v>
      </c>
      <c r="F61" s="32">
        <f>'2016'!C4</f>
        <v>8.5</v>
      </c>
      <c r="G61" s="32">
        <f t="shared" si="1"/>
        <v>72.399999999999991</v>
      </c>
      <c r="H61" s="33">
        <f t="shared" si="2"/>
        <v>3.0598961363831764E-2</v>
      </c>
      <c r="I61" s="34" t="str">
        <f>'2016'!D4</f>
        <v>Western Kentucky</v>
      </c>
      <c r="J61" s="35">
        <f>'2016'!E4</f>
        <v>10</v>
      </c>
      <c r="K61" s="36">
        <f>'2016'!F4</f>
        <v>33970</v>
      </c>
      <c r="L61" s="37">
        <f>'2016'!G4</f>
        <v>32.758904109589039</v>
      </c>
      <c r="M61" s="37" t="str">
        <f>'2016'!H4</f>
        <v>SR</v>
      </c>
      <c r="N61" s="37">
        <f>'2016'!I4</f>
        <v>23.334246575342465</v>
      </c>
      <c r="O61" s="38">
        <f>'2016'!J4</f>
        <v>78</v>
      </c>
      <c r="P61" s="38">
        <f>'2016'!K4</f>
        <v>255</v>
      </c>
      <c r="Q61" s="193">
        <f t="shared" si="4"/>
        <v>29.467882407165213</v>
      </c>
      <c r="R61" s="35">
        <f>'2016'!L4</f>
        <v>4.7699999999999996</v>
      </c>
      <c r="S61" s="39">
        <f>'2016'!M4</f>
        <v>4</v>
      </c>
      <c r="T61" s="40">
        <f>'2016'!N4</f>
        <v>4.9991849155029064E-2</v>
      </c>
      <c r="U61" s="41">
        <f>'2016'!O4</f>
        <v>0</v>
      </c>
      <c r="V61" s="41">
        <f>'2016'!P4</f>
        <v>0.12925430210325048</v>
      </c>
      <c r="W61" s="41">
        <f>'2016'!Q4</f>
        <v>5.5861851213173677E-2</v>
      </c>
      <c r="X61" s="41">
        <f>'2016'!R4</f>
        <v>0.22940648216180914</v>
      </c>
      <c r="Y61" s="42">
        <f>'2016'!S4</f>
        <v>0.22940648216180914</v>
      </c>
      <c r="Z61" s="43">
        <f>'2016'!T4</f>
        <v>0.1605845375132664</v>
      </c>
      <c r="AA61" s="44">
        <f>'2016'!U4</f>
        <v>22.676712328767124</v>
      </c>
      <c r="AB61" s="45">
        <f>'2016'!V4</f>
        <v>2.2999999999999998</v>
      </c>
      <c r="AC61" s="45">
        <f>'2016'!W4</f>
        <v>14.789473684210526</v>
      </c>
      <c r="AD61" s="45">
        <f>'2016'!X4</f>
        <v>6.6</v>
      </c>
      <c r="AE61" s="45">
        <f>'2016'!Y4</f>
        <v>13.4</v>
      </c>
      <c r="AF61" s="45">
        <f>'2016'!Z4</f>
        <v>0</v>
      </c>
      <c r="AG61" s="45">
        <f>'2016'!AA4</f>
        <v>0</v>
      </c>
      <c r="AH61" s="45">
        <f>'2016'!AB4</f>
        <v>0.05</v>
      </c>
      <c r="AI61" s="46">
        <f>'2016'!AC4</f>
        <v>98.513706630426014</v>
      </c>
      <c r="AJ61" s="45">
        <f>'2016'!AD4</f>
        <v>107.69797942148645</v>
      </c>
      <c r="AK61" s="47">
        <f>'2016'!AE4</f>
        <v>4</v>
      </c>
      <c r="AL61" s="48">
        <f>'2016'!AF4</f>
        <v>1</v>
      </c>
      <c r="AM61" s="49">
        <f>'2016'!AG4</f>
        <v>7</v>
      </c>
      <c r="AN61" s="49">
        <f>'2016'!AH4</f>
        <v>7</v>
      </c>
      <c r="AO61" s="49">
        <f>'2016'!AI4</f>
        <v>4</v>
      </c>
      <c r="AP61" s="49">
        <f>'2016'!AJ4</f>
        <v>5</v>
      </c>
      <c r="AQ61" s="49">
        <f>'2016'!AK4</f>
        <v>5</v>
      </c>
      <c r="AR61" s="49">
        <f>'2016'!AL4</f>
        <v>5</v>
      </c>
      <c r="AS61" s="50">
        <f>'2016'!AM4</f>
        <v>0.5</v>
      </c>
      <c r="AT61" s="55">
        <f>'2016'!AN4</f>
        <v>92</v>
      </c>
      <c r="AU61" s="56">
        <f>'2016'!AO4</f>
        <v>1840.3000000000002</v>
      </c>
      <c r="AV61" s="56">
        <f>'2016'!AP4</f>
        <v>0</v>
      </c>
      <c r="AW61" s="56">
        <f>'2016'!AQ4</f>
        <v>2</v>
      </c>
      <c r="AX61" s="56">
        <f>'2016'!AR4</f>
        <v>0</v>
      </c>
      <c r="AY61" s="56">
        <f>'2016'!AS4</f>
        <v>0</v>
      </c>
      <c r="AZ61" s="57">
        <f>'2016'!AT4</f>
        <v>0</v>
      </c>
      <c r="BA61" s="57">
        <f>'2016'!AU4</f>
        <v>0</v>
      </c>
      <c r="BB61" s="57">
        <f>'2016'!AV4</f>
        <v>0</v>
      </c>
      <c r="BC61" s="57">
        <f>'2016'!AW4</f>
        <v>0</v>
      </c>
      <c r="BD61" s="57">
        <f>'2016'!AX4</f>
        <v>0</v>
      </c>
      <c r="BE61" s="57">
        <f>'2016'!AY4</f>
        <v>0</v>
      </c>
      <c r="BF61" s="58">
        <f>'2016'!AZ4</f>
        <v>0</v>
      </c>
      <c r="BG61" s="55">
        <f>'2016'!BA4</f>
        <v>0</v>
      </c>
      <c r="BH61" s="56">
        <f>'2016'!BB4</f>
        <v>1</v>
      </c>
      <c r="BI61" s="56">
        <f>'2016'!BC4</f>
        <v>0</v>
      </c>
      <c r="BJ61" s="56">
        <f>'2016'!BD4</f>
        <v>0</v>
      </c>
      <c r="BK61" s="56">
        <f>'2016'!BE4</f>
        <v>0</v>
      </c>
      <c r="BL61" s="56">
        <f>'2016'!BF4</f>
        <v>0</v>
      </c>
      <c r="BM61" s="57">
        <f>'2016'!BG4</f>
        <v>0</v>
      </c>
      <c r="BN61" s="57">
        <f>'2016'!BH4</f>
        <v>0</v>
      </c>
      <c r="BO61" s="57">
        <f>'2016'!BI4</f>
        <v>0</v>
      </c>
      <c r="BP61" s="57">
        <f>'2016'!BJ4</f>
        <v>0</v>
      </c>
      <c r="BQ61" s="57">
        <f>'2016'!BK4</f>
        <v>0</v>
      </c>
      <c r="BR61" s="57">
        <f>'2016'!BL4</f>
        <v>0</v>
      </c>
      <c r="BS61" s="58">
        <f>'2016'!BM4</f>
        <v>0</v>
      </c>
      <c r="BT61" s="55">
        <f>'2016'!BN4</f>
        <v>169</v>
      </c>
      <c r="BU61" s="56">
        <f>'2016'!BO4</f>
        <v>1307.5</v>
      </c>
      <c r="BV61" s="56">
        <f>'2016'!BP4</f>
        <v>0</v>
      </c>
      <c r="BW61" s="56">
        <f>'2016'!BQ4</f>
        <v>13</v>
      </c>
      <c r="BX61" s="56">
        <f>'2016'!BR4</f>
        <v>0</v>
      </c>
      <c r="BY61" s="56">
        <f>'2016'!BS4</f>
        <v>0</v>
      </c>
      <c r="BZ61" s="57">
        <f>'2016'!BT4</f>
        <v>0</v>
      </c>
      <c r="CA61" s="57">
        <f>'2016'!BU4</f>
        <v>0</v>
      </c>
      <c r="CB61" s="57">
        <f>'2016'!BV4</f>
        <v>0</v>
      </c>
      <c r="CC61" s="57">
        <f>'2016'!BW4</f>
        <v>0</v>
      </c>
      <c r="CD61" s="57">
        <f>'2016'!BX4</f>
        <v>0</v>
      </c>
      <c r="CE61" s="57">
        <f>'2016'!BY4</f>
        <v>0</v>
      </c>
      <c r="CF61" s="58">
        <f>'2016'!BZ4</f>
        <v>0</v>
      </c>
      <c r="CG61" s="55">
        <f>'2016'!CA4</f>
        <v>230</v>
      </c>
      <c r="CH61" s="56">
        <f>'2016'!CB4</f>
        <v>4117.3</v>
      </c>
      <c r="CI61" s="56">
        <f>'2016'!CC4</f>
        <v>23</v>
      </c>
      <c r="CJ61" s="56">
        <f>'2016'!CD4</f>
        <v>15</v>
      </c>
      <c r="CK61" s="56">
        <f>'2016'!CE4</f>
        <v>4</v>
      </c>
      <c r="CL61" s="56">
        <f>'2016'!CF4</f>
        <v>41.8</v>
      </c>
      <c r="CM61" s="57">
        <f>'2016'!CG4</f>
        <v>0</v>
      </c>
      <c r="CN61" s="57">
        <f>'2016'!CH4</f>
        <v>0</v>
      </c>
      <c r="CO61" s="57">
        <f>'2016'!CI4</f>
        <v>1.47</v>
      </c>
      <c r="CP61" s="57">
        <f>'2016'!CJ4</f>
        <v>3.2</v>
      </c>
      <c r="CQ61" s="57">
        <f>'2016'!CK4</f>
        <v>13.4</v>
      </c>
      <c r="CR61" s="57">
        <f>'2016'!CL4</f>
        <v>0</v>
      </c>
      <c r="CS61" s="58">
        <f>'2016'!CM4</f>
        <v>0</v>
      </c>
      <c r="CT61" s="55">
        <f>'2016'!CN4</f>
        <v>562</v>
      </c>
      <c r="CU61" s="56">
        <f>'2016'!CO4</f>
        <v>2449.7999999999997</v>
      </c>
      <c r="CV61" s="56">
        <f>'2016'!CP4</f>
        <v>48</v>
      </c>
      <c r="CW61" s="56">
        <f>'2016'!CQ4</f>
        <v>38</v>
      </c>
      <c r="CX61" s="56">
        <f>'2016'!CR4</f>
        <v>8</v>
      </c>
      <c r="CY61" s="56">
        <f>'2016'!CS4</f>
        <v>32.4</v>
      </c>
      <c r="CZ61" s="57">
        <f>'2016'!CT4</f>
        <v>0</v>
      </c>
      <c r="DA61" s="57">
        <f>'2016'!CU4</f>
        <v>0</v>
      </c>
      <c r="DB61" s="57">
        <f>'2016'!CV4</f>
        <v>2.2999999999999998</v>
      </c>
      <c r="DC61" s="57">
        <f>'2016'!CW4</f>
        <v>6.6</v>
      </c>
      <c r="DD61" s="57">
        <f>'2016'!CX4</f>
        <v>9.5</v>
      </c>
      <c r="DE61" s="57">
        <f>'2016'!CY4</f>
        <v>0</v>
      </c>
      <c r="DF61" s="58">
        <f>'2016'!CZ4</f>
        <v>5</v>
      </c>
    </row>
    <row r="62" spans="1:110" ht="15.75" customHeight="1" x14ac:dyDescent="0.2">
      <c r="A62" s="29">
        <f t="shared" si="0"/>
        <v>60</v>
      </c>
      <c r="B62" s="30">
        <f>'2026-WIP'!A7</f>
        <v>5</v>
      </c>
      <c r="C62" s="30">
        <v>2026</v>
      </c>
      <c r="D62" s="31" t="str">
        <f>'2026-WIP'!B7</f>
        <v>Eli Raridon</v>
      </c>
      <c r="E62" s="204" t="str" cm="1">
        <f t="array" ref="E62">_xlfn.IFS(F62&gt;=15,"Cornerstone",AND(F62&gt;=14,F62&lt;15),"Elite",AND(F62&gt;=11,F62&lt;14),"Elite Upside",AND(F62&gt;=9,F62&lt;11),"Upside",AND(F62&gt;=8,F62&lt;9),"Upside Lite",AND(F62&gt;=6,F62&lt;8),"Outlier",AND(F62&gt;=5,F62&lt;6),"Outlier Lite",F62&lt;5,"Purgatory")</f>
        <v>Upside Lite</v>
      </c>
      <c r="F62" s="32">
        <f>'2026-WIP'!C7</f>
        <v>8.4071428571428566</v>
      </c>
      <c r="G62" s="32">
        <f t="shared" si="1"/>
        <v>71.899999999999991</v>
      </c>
      <c r="H62" s="33">
        <f t="shared" si="2"/>
        <v>-7.8005509935001275E-3</v>
      </c>
      <c r="I62" s="34" t="str">
        <f>'2026-WIP'!D7</f>
        <v>Notre Dame</v>
      </c>
      <c r="J62" s="35">
        <f>'2026-WIP'!E7</f>
        <v>2</v>
      </c>
      <c r="K62" s="36">
        <f>'2026-WIP'!F7</f>
        <v>38029</v>
      </c>
      <c r="L62" s="37">
        <f>'2026-WIP'!G7</f>
        <v>21.638356164383563</v>
      </c>
      <c r="M62" s="37" t="str">
        <f>'2026-WIP'!H7</f>
        <v>SR</v>
      </c>
      <c r="N62" s="37">
        <f>'2026-WIP'!I7</f>
        <v>22.219178082191782</v>
      </c>
      <c r="O62" s="38">
        <f>'2026-WIP'!J7</f>
        <v>79</v>
      </c>
      <c r="P62" s="38">
        <f>'2026-WIP'!K7</f>
        <v>252</v>
      </c>
      <c r="Q62" s="193">
        <f t="shared" si="4"/>
        <v>28.3886219430827</v>
      </c>
      <c r="R62" s="35">
        <f>'2026-WIP'!L7</f>
        <v>4.7</v>
      </c>
      <c r="S62" s="39">
        <f>'2026-WIP'!M7</f>
        <v>6</v>
      </c>
      <c r="T62" s="40">
        <f>'2026-WIP'!N7</f>
        <v>0</v>
      </c>
      <c r="U62" s="41">
        <f>'2026-WIP'!O7</f>
        <v>0</v>
      </c>
      <c r="V62" s="41">
        <f>'2026-WIP'!P7</f>
        <v>2.9556650246305417E-2</v>
      </c>
      <c r="W62" s="41">
        <f>'2026-WIP'!Q7</f>
        <v>2.8391167192429023E-2</v>
      </c>
      <c r="X62" s="41">
        <f>'2026-WIP'!R7</f>
        <v>0.2289308176100629</v>
      </c>
      <c r="Y62" s="42">
        <f>'2026-WIP'!S7</f>
        <v>0.2289308176100629</v>
      </c>
      <c r="Z62" s="43">
        <f>'2026-WIP'!T7</f>
        <v>0.2289308176100629</v>
      </c>
      <c r="AA62" s="44">
        <f>'2026-WIP'!U7</f>
        <v>21.553424657534247</v>
      </c>
      <c r="AB62" s="45">
        <f>'2026-WIP'!V7</f>
        <v>2.76</v>
      </c>
      <c r="AC62" s="45">
        <f>'2026-WIP'!W7</f>
        <v>8.1818181818181817</v>
      </c>
      <c r="AD62" s="45">
        <f>'2026-WIP'!X7</f>
        <v>9.4</v>
      </c>
      <c r="AE62" s="45">
        <f>'2026-WIP'!Y7</f>
        <v>7.6</v>
      </c>
      <c r="AF62" s="45">
        <f>'2026-WIP'!Z7</f>
        <v>0</v>
      </c>
      <c r="AG62" s="45">
        <f>'2026-WIP'!AA7</f>
        <v>0</v>
      </c>
      <c r="AH62" s="45">
        <f>'2026-WIP'!AB7</f>
        <v>0.182</v>
      </c>
      <c r="AI62" s="46">
        <f>'2026-WIP'!AC7</f>
        <v>103.28544017529011</v>
      </c>
      <c r="AJ62" s="45">
        <f>'2026-WIP'!AD7</f>
        <v>115.09295296961147</v>
      </c>
      <c r="AK62" s="47">
        <f>'2026-WIP'!AE7</f>
        <v>8</v>
      </c>
      <c r="AL62" s="48">
        <f>'2026-WIP'!AF7</f>
        <v>3</v>
      </c>
      <c r="AM62" s="49">
        <f>'2026-WIP'!AG7</f>
        <v>9</v>
      </c>
      <c r="AN62" s="49">
        <f>'2026-WIP'!AH7</f>
        <v>0</v>
      </c>
      <c r="AO62" s="49">
        <f>'2026-WIP'!AI7</f>
        <v>8</v>
      </c>
      <c r="AP62" s="49">
        <f>'2026-WIP'!AJ7</f>
        <v>5</v>
      </c>
      <c r="AQ62" s="49">
        <f>'2026-WIP'!AK7</f>
        <v>7</v>
      </c>
      <c r="AR62" s="49">
        <f>'2026-WIP'!AL7</f>
        <v>2</v>
      </c>
      <c r="AS62" s="50">
        <f>'2026-WIP'!AM7</f>
        <v>0</v>
      </c>
      <c r="AT62" s="55">
        <f>'2026-WIP'!AN7</f>
        <v>0</v>
      </c>
      <c r="AU62" s="56">
        <f>'2026-WIP'!AO7</f>
        <v>1</v>
      </c>
      <c r="AV62" s="56">
        <f>'2026-WIP'!AP7</f>
        <v>0</v>
      </c>
      <c r="AW62" s="56">
        <f>'2026-WIP'!AQ7</f>
        <v>0</v>
      </c>
      <c r="AX62" s="56">
        <f>'2026-WIP'!AR7</f>
        <v>0</v>
      </c>
      <c r="AY62" s="56">
        <f>'2026-WIP'!AS7</f>
        <v>0</v>
      </c>
      <c r="AZ62" s="57">
        <f>'2026-WIP'!AT7</f>
        <v>0</v>
      </c>
      <c r="BA62" s="57">
        <f>'2026-WIP'!AU7</f>
        <v>0</v>
      </c>
      <c r="BB62" s="57">
        <f>'2026-WIP'!AV7</f>
        <v>0</v>
      </c>
      <c r="BC62" s="57">
        <f>'2026-WIP'!AW7</f>
        <v>0</v>
      </c>
      <c r="BD62" s="57">
        <f>'2026-WIP'!AX7</f>
        <v>0</v>
      </c>
      <c r="BE62" s="57">
        <f>'2026-WIP'!AY7</f>
        <v>0</v>
      </c>
      <c r="BF62" s="58">
        <f>'2026-WIP'!AZ7</f>
        <v>0</v>
      </c>
      <c r="BG62" s="55">
        <f>'2026-WIP'!BA7</f>
        <v>0</v>
      </c>
      <c r="BH62" s="56">
        <f>'2026-WIP'!BB7</f>
        <v>1</v>
      </c>
      <c r="BI62" s="56">
        <f>'2026-WIP'!BC7</f>
        <v>0</v>
      </c>
      <c r="BJ62" s="56">
        <f>'2026-WIP'!BD7</f>
        <v>0</v>
      </c>
      <c r="BK62" s="56">
        <f>'2026-WIP'!BE7</f>
        <v>0</v>
      </c>
      <c r="BL62" s="56">
        <f>'2026-WIP'!BF7</f>
        <v>0</v>
      </c>
      <c r="BM62" s="57">
        <f>'2026-WIP'!BG7</f>
        <v>0</v>
      </c>
      <c r="BN62" s="57">
        <f>'2026-WIP'!BH7</f>
        <v>0</v>
      </c>
      <c r="BO62" s="57">
        <f>'2026-WIP'!BI7</f>
        <v>0</v>
      </c>
      <c r="BP62" s="57">
        <f>'2026-WIP'!BJ7</f>
        <v>0</v>
      </c>
      <c r="BQ62" s="57">
        <f>'2026-WIP'!BK7</f>
        <v>0</v>
      </c>
      <c r="BR62" s="57">
        <f>'2026-WIP'!BL7</f>
        <v>0</v>
      </c>
      <c r="BS62" s="58">
        <f>'2026-WIP'!BM7</f>
        <v>0</v>
      </c>
      <c r="BT62" s="55">
        <f>'2026-WIP'!BN7</f>
        <v>51</v>
      </c>
      <c r="BU62" s="56">
        <f>'2026-WIP'!BO7</f>
        <v>1725.5</v>
      </c>
      <c r="BV62" s="56">
        <f>'2026-WIP'!BP7</f>
        <v>7</v>
      </c>
      <c r="BW62" s="56">
        <f>'2026-WIP'!BQ7</f>
        <v>5</v>
      </c>
      <c r="BX62" s="56">
        <f>'2026-WIP'!BR7</f>
        <v>1</v>
      </c>
      <c r="BY62" s="56">
        <f>'2026-WIP'!BS7</f>
        <v>16.8</v>
      </c>
      <c r="BZ62" s="57">
        <f>'2026-WIP'!BT7</f>
        <v>0</v>
      </c>
      <c r="CA62" s="57">
        <f>'2026-WIP'!BU7</f>
        <v>0</v>
      </c>
      <c r="CB62" s="57">
        <f>'2026-WIP'!BV7</f>
        <v>0.98</v>
      </c>
      <c r="CC62" s="57">
        <f>'2026-WIP'!BW7</f>
        <v>6</v>
      </c>
      <c r="CD62" s="57">
        <f>'2026-WIP'!BX7</f>
        <v>8.6999999999999993</v>
      </c>
      <c r="CE62" s="57">
        <f>'2026-WIP'!BY7</f>
        <v>50</v>
      </c>
      <c r="CF62" s="58">
        <f>'2026-WIP'!BZ7</f>
        <v>0</v>
      </c>
      <c r="CG62" s="55">
        <f>'2026-WIP'!CA7</f>
        <v>90</v>
      </c>
      <c r="CH62" s="56">
        <f>'2026-WIP'!CB7</f>
        <v>3170</v>
      </c>
      <c r="CI62" s="56">
        <f>'2026-WIP'!CC7</f>
        <v>14</v>
      </c>
      <c r="CJ62" s="56">
        <f>'2026-WIP'!CD7</f>
        <v>11</v>
      </c>
      <c r="CK62" s="56">
        <f>'2026-WIP'!CE7</f>
        <v>2</v>
      </c>
      <c r="CL62" s="56">
        <f>'2026-WIP'!CF7</f>
        <v>24</v>
      </c>
      <c r="CM62" s="57">
        <f>'2026-WIP'!CG7</f>
        <v>0</v>
      </c>
      <c r="CN62" s="57">
        <f>'2026-WIP'!CH7</f>
        <v>0</v>
      </c>
      <c r="CO62" s="57">
        <f>'2026-WIP'!CI7</f>
        <v>0.73</v>
      </c>
      <c r="CP62" s="57">
        <f>'2026-WIP'!CJ7</f>
        <v>4.0999999999999996</v>
      </c>
      <c r="CQ62" s="57">
        <f>'2026-WIP'!CK7</f>
        <v>4.5</v>
      </c>
      <c r="CR62" s="57">
        <f>'2026-WIP'!CL7</f>
        <v>100</v>
      </c>
      <c r="CS62" s="58">
        <f>'2026-WIP'!CM7</f>
        <v>8.3000000000000007</v>
      </c>
      <c r="CT62" s="55">
        <f>'2026-WIP'!CN7</f>
        <v>182</v>
      </c>
      <c r="CU62" s="56">
        <f>'2026-WIP'!CO7</f>
        <v>795</v>
      </c>
      <c r="CV62" s="56">
        <f>'2026-WIP'!CP7</f>
        <v>13</v>
      </c>
      <c r="CW62" s="56">
        <f>'2026-WIP'!CQ7</f>
        <v>9</v>
      </c>
      <c r="CX62" s="56">
        <f>'2026-WIP'!CR7</f>
        <v>0</v>
      </c>
      <c r="CY62" s="56">
        <f>'2026-WIP'!CS7</f>
        <v>5</v>
      </c>
      <c r="CZ62" s="57">
        <f>'2026-WIP'!CT7</f>
        <v>0</v>
      </c>
      <c r="DA62" s="57">
        <f>'2026-WIP'!CU7</f>
        <v>0</v>
      </c>
      <c r="DB62" s="57">
        <f>'2026-WIP'!CV7</f>
        <v>2.76</v>
      </c>
      <c r="DC62" s="57">
        <f>'2026-WIP'!CW7</f>
        <v>9.4</v>
      </c>
      <c r="DD62" s="57">
        <f>'2026-WIP'!CX7</f>
        <v>7.6</v>
      </c>
      <c r="DE62" s="57">
        <f>'2026-WIP'!CY7</f>
        <v>100</v>
      </c>
      <c r="DF62" s="58">
        <f>'2026-WIP'!CZ7</f>
        <v>18.2</v>
      </c>
    </row>
    <row r="63" spans="1:110" ht="15.75" customHeight="1" x14ac:dyDescent="0.2">
      <c r="A63" s="29">
        <f t="shared" si="0"/>
        <v>61</v>
      </c>
      <c r="B63" s="30">
        <f>'2015'!A5</f>
        <v>3</v>
      </c>
      <c r="C63" s="30">
        <v>2015</v>
      </c>
      <c r="D63" s="31" t="str">
        <f>'2015'!B5</f>
        <v>Mycole Pruitt</v>
      </c>
      <c r="E63" s="204" t="str" cm="1">
        <f t="array" ref="E63">_xlfn.IFS(F63&gt;=15,"Cornerstone",AND(F63&gt;=14,F63&lt;15),"Elite",AND(F63&gt;=11,F63&lt;14),"Elite Upside",AND(F63&gt;=9,F63&lt;11),"Upside",AND(F63&gt;=8,F63&lt;9),"Upside Lite",AND(F63&gt;=6,F63&lt;8),"Outlier",AND(F63&gt;=5,F63&lt;6),"Outlier Lite",F63&lt;5,"Purgatory")</f>
        <v>Upside Lite</v>
      </c>
      <c r="F63" s="32">
        <f>'2015'!C5</f>
        <v>8.4</v>
      </c>
      <c r="G63" s="32">
        <f t="shared" si="1"/>
        <v>71.399999999999991</v>
      </c>
      <c r="H63" s="33">
        <f t="shared" si="2"/>
        <v>-1.0754359636371417E-2</v>
      </c>
      <c r="I63" s="34" t="str">
        <f>'2015'!D5</f>
        <v>Southern Illinois</v>
      </c>
      <c r="J63" s="35">
        <f>'2015'!E5</f>
        <v>11</v>
      </c>
      <c r="K63" s="36">
        <f>'2015'!F5</f>
        <v>33687</v>
      </c>
      <c r="L63" s="37">
        <f>'2015'!G5</f>
        <v>33.534246575342465</v>
      </c>
      <c r="M63" s="37" t="str">
        <f>'2015'!H5</f>
        <v>SR</v>
      </c>
      <c r="N63" s="37">
        <f>'2015'!I5</f>
        <v>23.106849315068494</v>
      </c>
      <c r="O63" s="38">
        <f>'2015'!J5</f>
        <v>74</v>
      </c>
      <c r="P63" s="38">
        <f>'2015'!K5</f>
        <v>245</v>
      </c>
      <c r="Q63" s="193">
        <f t="shared" si="4"/>
        <v>31.455790084699235</v>
      </c>
      <c r="R63" s="35">
        <f>'2015'!L5</f>
        <v>4.58</v>
      </c>
      <c r="S63" s="39">
        <f>'2015'!M5</f>
        <v>5</v>
      </c>
      <c r="T63" s="40">
        <f>'2015'!N5</f>
        <v>0</v>
      </c>
      <c r="U63" s="41">
        <f>'2015'!O5</f>
        <v>0.26237161531279179</v>
      </c>
      <c r="V63" s="41">
        <f>'2015'!P5</f>
        <v>0</v>
      </c>
      <c r="W63" s="41">
        <f>'2015'!Q5</f>
        <v>0.21603163191948238</v>
      </c>
      <c r="X63" s="41">
        <f>'2015'!R5</f>
        <v>0.30316901408450703</v>
      </c>
      <c r="Y63" s="42">
        <f>'2015'!S5</f>
        <v>0.30316901408450703</v>
      </c>
      <c r="Z63" s="43">
        <f>'2015'!T5</f>
        <v>0.18190140845070421</v>
      </c>
      <c r="AA63" s="44">
        <f>'2015'!U5</f>
        <v>19.449315068493149</v>
      </c>
      <c r="AB63" s="45">
        <f>'2015'!V5</f>
        <v>2.62</v>
      </c>
      <c r="AC63" s="45">
        <f>'2015'!W5</f>
        <v>10.62962962962963</v>
      </c>
      <c r="AD63" s="45">
        <f>'2015'!X5</f>
        <v>7.1</v>
      </c>
      <c r="AE63" s="45">
        <f>'2015'!Y5</f>
        <v>6.3</v>
      </c>
      <c r="AF63" s="45">
        <f>'2015'!Z5</f>
        <v>0</v>
      </c>
      <c r="AG63" s="45">
        <f>'2015'!AA5</f>
        <v>0</v>
      </c>
      <c r="AH63" s="45">
        <f>'2015'!AB5</f>
        <v>0</v>
      </c>
      <c r="AI63" s="46">
        <f>'2015'!AC5</f>
        <v>111.36126817515485</v>
      </c>
      <c r="AJ63" s="45">
        <f>'2015'!AD5</f>
        <v>112.49953801092165</v>
      </c>
      <c r="AK63" s="47">
        <f>'2015'!AE5</f>
        <v>6</v>
      </c>
      <c r="AL63" s="48">
        <f>'2015'!AF5</f>
        <v>8</v>
      </c>
      <c r="AM63" s="49">
        <f>'2015'!AG5</f>
        <v>8</v>
      </c>
      <c r="AN63" s="49">
        <f>'2015'!AH5</f>
        <v>1</v>
      </c>
      <c r="AO63" s="49">
        <f>'2015'!AI5</f>
        <v>5</v>
      </c>
      <c r="AP63" s="49">
        <f>'2015'!AJ5</f>
        <v>6</v>
      </c>
      <c r="AQ63" s="49">
        <f>'2015'!AK5</f>
        <v>6</v>
      </c>
      <c r="AR63" s="49">
        <f>'2015'!AL5</f>
        <v>3</v>
      </c>
      <c r="AS63" s="50">
        <f>'2015'!AM5</f>
        <v>0</v>
      </c>
      <c r="AT63" s="55">
        <f>'2015'!AN5</f>
        <v>0</v>
      </c>
      <c r="AU63" s="56">
        <f>'2015'!AO5</f>
        <v>1</v>
      </c>
      <c r="AV63" s="56">
        <f>'2015'!AP5</f>
        <v>0</v>
      </c>
      <c r="AW63" s="56">
        <f>'2015'!AQ5</f>
        <v>0</v>
      </c>
      <c r="AX63" s="56">
        <f>'2015'!AR5</f>
        <v>0</v>
      </c>
      <c r="AY63" s="56">
        <f>'2015'!AS5</f>
        <v>0</v>
      </c>
      <c r="AZ63" s="57">
        <f>'2015'!AT5</f>
        <v>0</v>
      </c>
      <c r="BA63" s="57">
        <f>'2015'!AU5</f>
        <v>0</v>
      </c>
      <c r="BB63" s="57">
        <f>'2015'!AV5</f>
        <v>0</v>
      </c>
      <c r="BC63" s="57">
        <f>'2015'!AW5</f>
        <v>0</v>
      </c>
      <c r="BD63" s="57">
        <f>'2015'!AX5</f>
        <v>0</v>
      </c>
      <c r="BE63" s="57">
        <f>'2015'!AY5</f>
        <v>0</v>
      </c>
      <c r="BF63" s="58">
        <f>'2015'!AZ5</f>
        <v>0</v>
      </c>
      <c r="BG63" s="55">
        <f>'2015'!BA5</f>
        <v>562</v>
      </c>
      <c r="BH63" s="56">
        <f>'2015'!BB5</f>
        <v>2142</v>
      </c>
      <c r="BI63" s="56">
        <f>'2015'!BC5</f>
        <v>0</v>
      </c>
      <c r="BJ63" s="56">
        <f>'2015'!BD5</f>
        <v>43</v>
      </c>
      <c r="BK63" s="56">
        <f>'2015'!BE5</f>
        <v>3</v>
      </c>
      <c r="BL63" s="56">
        <f>'2015'!BF5</f>
        <v>0</v>
      </c>
      <c r="BM63" s="57">
        <f>'2015'!BG5</f>
        <v>0</v>
      </c>
      <c r="BN63" s="57">
        <f>'2015'!BH5</f>
        <v>0</v>
      </c>
      <c r="BO63" s="57">
        <f>'2015'!BI5</f>
        <v>0</v>
      </c>
      <c r="BP63" s="57">
        <f>'2015'!BJ5</f>
        <v>0</v>
      </c>
      <c r="BQ63" s="57">
        <f>'2015'!BK5</f>
        <v>0</v>
      </c>
      <c r="BR63" s="57">
        <f>'2015'!BL5</f>
        <v>0</v>
      </c>
      <c r="BS63" s="58">
        <f>'2015'!BM5</f>
        <v>0</v>
      </c>
      <c r="BT63" s="55">
        <f>'2015'!BN5</f>
        <v>0</v>
      </c>
      <c r="BU63" s="56">
        <f>'2015'!BO5</f>
        <v>1</v>
      </c>
      <c r="BV63" s="56">
        <f>'2015'!BP5</f>
        <v>0</v>
      </c>
      <c r="BW63" s="56">
        <f>'2015'!BQ5</f>
        <v>0</v>
      </c>
      <c r="BX63" s="56">
        <f>'2015'!BR5</f>
        <v>0</v>
      </c>
      <c r="BY63" s="56">
        <f>'2015'!BS5</f>
        <v>0</v>
      </c>
      <c r="BZ63" s="57">
        <f>'2015'!BT5</f>
        <v>0</v>
      </c>
      <c r="CA63" s="57">
        <f>'2015'!BU5</f>
        <v>0</v>
      </c>
      <c r="CB63" s="57">
        <f>'2015'!BV5</f>
        <v>0</v>
      </c>
      <c r="CC63" s="57">
        <f>'2015'!BW5</f>
        <v>0</v>
      </c>
      <c r="CD63" s="57">
        <f>'2015'!BX5</f>
        <v>0</v>
      </c>
      <c r="CE63" s="57">
        <f>'2015'!BY5</f>
        <v>0</v>
      </c>
      <c r="CF63" s="58">
        <f>'2015'!BZ5</f>
        <v>0</v>
      </c>
      <c r="CG63" s="55">
        <f>'2015'!CA5</f>
        <v>601</v>
      </c>
      <c r="CH63" s="56">
        <f>'2015'!CB5</f>
        <v>2782</v>
      </c>
      <c r="CI63" s="56">
        <f>'2015'!CC5</f>
        <v>0</v>
      </c>
      <c r="CJ63" s="56">
        <f>'2015'!CD5</f>
        <v>48</v>
      </c>
      <c r="CK63" s="56">
        <f>'2015'!CE5</f>
        <v>5</v>
      </c>
      <c r="CL63" s="56">
        <f>'2015'!CF5</f>
        <v>0</v>
      </c>
      <c r="CM63" s="57">
        <f>'2015'!CG5</f>
        <v>0</v>
      </c>
      <c r="CN63" s="57">
        <f>'2015'!CH5</f>
        <v>0</v>
      </c>
      <c r="CO63" s="57">
        <f>'2015'!CI5</f>
        <v>0</v>
      </c>
      <c r="CP63" s="57">
        <f>'2015'!CJ5</f>
        <v>0</v>
      </c>
      <c r="CQ63" s="57">
        <f>'2015'!CK5</f>
        <v>0</v>
      </c>
      <c r="CR63" s="57">
        <f>'2015'!CL5</f>
        <v>0</v>
      </c>
      <c r="CS63" s="58">
        <f>'2015'!CM5</f>
        <v>0</v>
      </c>
      <c r="CT63" s="55">
        <f>'2015'!CN5</f>
        <v>861</v>
      </c>
      <c r="CU63" s="56">
        <f>'2015'!CO5</f>
        <v>2840</v>
      </c>
      <c r="CV63" s="56">
        <f>'2015'!CP5</f>
        <v>0</v>
      </c>
      <c r="CW63" s="56">
        <f>'2015'!CQ5</f>
        <v>81</v>
      </c>
      <c r="CX63" s="56">
        <f>'2015'!CR5</f>
        <v>13</v>
      </c>
      <c r="CY63" s="56">
        <f>'2015'!CS5</f>
        <v>0</v>
      </c>
      <c r="CZ63" s="57">
        <f>'2015'!CT5</f>
        <v>0</v>
      </c>
      <c r="DA63" s="57">
        <f>'2015'!CU5</f>
        <v>0</v>
      </c>
      <c r="DB63" s="57">
        <f>'2015'!CV5</f>
        <v>2.62</v>
      </c>
      <c r="DC63" s="57">
        <f>'2015'!CW5</f>
        <v>7.1</v>
      </c>
      <c r="DD63" s="57">
        <f>'2015'!CX5</f>
        <v>6.3</v>
      </c>
      <c r="DE63" s="57">
        <f>'2015'!CY5</f>
        <v>0</v>
      </c>
      <c r="DF63" s="58">
        <f>'2015'!CZ5</f>
        <v>0</v>
      </c>
    </row>
    <row r="64" spans="1:110" ht="15.75" customHeight="1" x14ac:dyDescent="0.2">
      <c r="A64" s="29">
        <f t="shared" si="0"/>
        <v>62</v>
      </c>
      <c r="B64" s="30">
        <f>'2022'!A7</f>
        <v>5</v>
      </c>
      <c r="C64" s="30">
        <v>2022</v>
      </c>
      <c r="D64" s="31" t="str">
        <f>'2022'!B7</f>
        <v>Daniel Bellinger</v>
      </c>
      <c r="E64" s="204" t="str" cm="1">
        <f t="array" ref="E64">_xlfn.IFS(F64&gt;=15,"Cornerstone",AND(F64&gt;=14,F64&lt;15),"Elite",AND(F64&gt;=11,F64&lt;14),"Elite Upside",AND(F64&gt;=9,F64&lt;11),"Upside",AND(F64&gt;=8,F64&lt;9),"Upside Lite",AND(F64&gt;=6,F64&lt;8),"Outlier",AND(F64&gt;=5,F64&lt;6),"Outlier Lite",F64&lt;5,"Purgatory")</f>
        <v>Upside Lite</v>
      </c>
      <c r="F64" s="32">
        <f>'2022'!C7</f>
        <v>8.3785714285714281</v>
      </c>
      <c r="G64" s="32">
        <f t="shared" si="1"/>
        <v>71</v>
      </c>
      <c r="H64" s="33">
        <f t="shared" si="2"/>
        <v>-1.9615785564986752E-2</v>
      </c>
      <c r="I64" s="34" t="str">
        <f>'2022'!D7</f>
        <v>San Diego State</v>
      </c>
      <c r="J64" s="35">
        <f>'2022'!E7</f>
        <v>7</v>
      </c>
      <c r="K64" s="36">
        <f>'2022'!F7</f>
        <v>36791</v>
      </c>
      <c r="L64" s="37">
        <f>'2022'!G7</f>
        <v>25.030136986301368</v>
      </c>
      <c r="M64" s="37" t="str">
        <f>'2022'!H7</f>
        <v>SR</v>
      </c>
      <c r="N64" s="37">
        <f>'2022'!I7</f>
        <v>21.610958904109587</v>
      </c>
      <c r="O64" s="38">
        <f>'2022'!J7</f>
        <v>77</v>
      </c>
      <c r="P64" s="38">
        <f>'2022'!K7</f>
        <v>253</v>
      </c>
      <c r="Q64" s="193">
        <f t="shared" si="4"/>
        <v>30.001089315722229</v>
      </c>
      <c r="R64" s="35">
        <f>'2022'!L7</f>
        <v>4.63</v>
      </c>
      <c r="S64" s="39">
        <f>'2022'!M7</f>
        <v>4</v>
      </c>
      <c r="T64" s="40">
        <f>'2022'!N7</f>
        <v>0</v>
      </c>
      <c r="U64" s="41">
        <f>'2022'!O7</f>
        <v>5.3475935828877004E-2</v>
      </c>
      <c r="V64" s="41">
        <f>'2022'!P7</f>
        <v>9.019115139549494E-2</v>
      </c>
      <c r="W64" s="41">
        <f>'2022'!Q7</f>
        <v>0.16760237780713341</v>
      </c>
      <c r="X64" s="41">
        <f>'2022'!R7</f>
        <v>0.19113108452000649</v>
      </c>
      <c r="Y64" s="42">
        <f>'2022'!S7</f>
        <v>0.19113108452000649</v>
      </c>
      <c r="Z64" s="43">
        <f>'2022'!T7</f>
        <v>0.14525962423520494</v>
      </c>
      <c r="AA64" s="44">
        <f>'2022'!U7</f>
        <v>19.967123287671232</v>
      </c>
      <c r="AB64" s="45">
        <f>'2022'!V7</f>
        <v>1.66</v>
      </c>
      <c r="AC64" s="45">
        <f>CT64/CW64</f>
        <v>11.387096774193548</v>
      </c>
      <c r="AD64" s="45">
        <f>'2022'!X7</f>
        <v>9.1</v>
      </c>
      <c r="AE64" s="45">
        <f>'2022'!Y7</f>
        <v>8.6</v>
      </c>
      <c r="AF64" s="45">
        <f>'2022'!Z7</f>
        <v>0</v>
      </c>
      <c r="AG64" s="45">
        <f>'2022'!AA7</f>
        <v>0</v>
      </c>
      <c r="AH64" s="45">
        <f>CR64</f>
        <v>50</v>
      </c>
      <c r="AI64" s="46">
        <f>'2022'!AB7</f>
        <v>0</v>
      </c>
      <c r="AJ64" s="45">
        <f>'2022'!AC7</f>
        <v>110.10994679017969</v>
      </c>
      <c r="AK64" s="47">
        <f>'2022'!AD7</f>
        <v>118.06784375643275</v>
      </c>
      <c r="AL64" s="48">
        <f>'2022'!AE7</f>
        <v>3</v>
      </c>
      <c r="AM64" s="49">
        <f>'2022'!AF7</f>
        <v>7</v>
      </c>
      <c r="AN64" s="49">
        <f>'2022'!AG7</f>
        <v>3</v>
      </c>
      <c r="AO64" s="49">
        <f>'2022'!AH7</f>
        <v>2</v>
      </c>
      <c r="AP64" s="49">
        <f>'2022'!AI7</f>
        <v>8</v>
      </c>
      <c r="AQ64" s="49">
        <f>'2022'!AK7</f>
        <v>8</v>
      </c>
      <c r="AR64" s="49">
        <f>'2022'!AL7</f>
        <v>5</v>
      </c>
      <c r="AS64" s="50">
        <f>'2022'!AM7</f>
        <v>0</v>
      </c>
      <c r="AT64" s="55">
        <f>'2022'!AN7</f>
        <v>0</v>
      </c>
      <c r="AU64" s="56">
        <f>'2022'!AO7</f>
        <v>1</v>
      </c>
      <c r="AV64" s="56">
        <f>'2022'!AP7</f>
        <v>0</v>
      </c>
      <c r="AW64" s="56">
        <f>'2022'!AQ7</f>
        <v>0</v>
      </c>
      <c r="AX64" s="56">
        <f>'2022'!AR7</f>
        <v>0</v>
      </c>
      <c r="AY64" s="56">
        <f>'2022'!AS7</f>
        <v>0</v>
      </c>
      <c r="AZ64" s="57">
        <f>'2022'!AT7</f>
        <v>0</v>
      </c>
      <c r="BA64" s="57">
        <f>'2022'!AU7</f>
        <v>0</v>
      </c>
      <c r="BB64" s="57">
        <f>'2022'!AV7</f>
        <v>0</v>
      </c>
      <c r="BC64" s="57">
        <f>'2022'!AW7</f>
        <v>0</v>
      </c>
      <c r="BD64" s="57">
        <f>'2022'!AX7</f>
        <v>0</v>
      </c>
      <c r="BE64" s="57">
        <f>'2022'!AY7</f>
        <v>0</v>
      </c>
      <c r="BF64" s="58">
        <f>'2022'!AZ7</f>
        <v>0</v>
      </c>
      <c r="BG64" s="55">
        <f>'2022'!BA7</f>
        <v>10</v>
      </c>
      <c r="BH64" s="56">
        <f>'2022'!BB7</f>
        <v>187</v>
      </c>
      <c r="BI64" s="56">
        <f>'2022'!BC7</f>
        <v>2</v>
      </c>
      <c r="BJ64" s="56">
        <f>'2022'!BD7</f>
        <v>1</v>
      </c>
      <c r="BK64" s="56">
        <f>'2022'!BE7</f>
        <v>0</v>
      </c>
      <c r="BL64" s="56">
        <f>'2022'!BF7</f>
        <v>1</v>
      </c>
      <c r="BM64" s="57">
        <f>'2022'!BG7</f>
        <v>0</v>
      </c>
      <c r="BN64" s="57">
        <f>'2022'!BH7</f>
        <v>0</v>
      </c>
      <c r="BO64" s="57">
        <f>'2022'!BI7</f>
        <v>0.59</v>
      </c>
      <c r="BP64" s="57">
        <f>'2022'!BJ7</f>
        <v>3</v>
      </c>
      <c r="BQ64" s="57">
        <f>'2022'!BK7</f>
        <v>7</v>
      </c>
      <c r="BR64" s="57">
        <f>'2022'!BL7</f>
        <v>0</v>
      </c>
      <c r="BS64" s="58">
        <f>'2022'!BM7</f>
        <v>0</v>
      </c>
      <c r="BT64" s="55">
        <f>'2022'!BN7</f>
        <v>201</v>
      </c>
      <c r="BU64" s="56">
        <f>'2022'!BO7</f>
        <v>2228.6</v>
      </c>
      <c r="BV64" s="56">
        <f>'2022'!BP7</f>
        <v>25</v>
      </c>
      <c r="BW64" s="56">
        <f>'2022'!BQ7</f>
        <v>15</v>
      </c>
      <c r="BX64" s="56">
        <f>'2022'!BR7</f>
        <v>3</v>
      </c>
      <c r="BY64" s="56">
        <f>'2022'!BS7</f>
        <v>13.2</v>
      </c>
      <c r="BZ64" s="57">
        <f>'2022'!BT7</f>
        <v>0</v>
      </c>
      <c r="CA64" s="57">
        <f>'2022'!BU7</f>
        <v>0</v>
      </c>
      <c r="CB64" s="57">
        <f>'2022'!BV7</f>
        <v>0.9</v>
      </c>
      <c r="CC64" s="57">
        <f>'2022'!BW7</f>
        <v>4.0999999999999996</v>
      </c>
      <c r="CD64" s="57">
        <f>'2022'!BX7</f>
        <v>10.8</v>
      </c>
      <c r="CE64" s="57">
        <f>'2022'!BY7</f>
        <v>33.299999999999997</v>
      </c>
      <c r="CF64" s="58">
        <f>'2022'!BZ7</f>
        <v>6.3</v>
      </c>
      <c r="CG64" s="55">
        <f>'2022'!CA7</f>
        <v>203</v>
      </c>
      <c r="CH64" s="56">
        <f>'2022'!CB7</f>
        <v>1211.2</v>
      </c>
      <c r="CI64" s="56">
        <f>'2022'!CC7</f>
        <v>33</v>
      </c>
      <c r="CJ64" s="56">
        <f>'2022'!CD7</f>
        <v>21</v>
      </c>
      <c r="CK64" s="56">
        <f>'2022'!CE7</f>
        <v>0</v>
      </c>
      <c r="CL64" s="56">
        <f>'2022'!CF7</f>
        <v>6.4</v>
      </c>
      <c r="CM64" s="57">
        <f>'2022'!CG7</f>
        <v>0</v>
      </c>
      <c r="CN64" s="57">
        <f>'2022'!CH7</f>
        <v>0</v>
      </c>
      <c r="CO64" s="57">
        <f>'2022'!CI7</f>
        <v>1.05</v>
      </c>
      <c r="CP64" s="57">
        <f>'2022'!CJ7</f>
        <v>2.6</v>
      </c>
      <c r="CQ64" s="57">
        <f>'2022'!CK7</f>
        <v>8.6</v>
      </c>
      <c r="CR64" s="57">
        <f>'2022'!CL7</f>
        <v>50</v>
      </c>
      <c r="CS64" s="58">
        <f>'2022'!CM7</f>
        <v>8.6999999999999993</v>
      </c>
      <c r="CT64" s="55">
        <f>'2022'!CN7</f>
        <v>353</v>
      </c>
      <c r="CU64" s="56">
        <f>'2022'!CO7</f>
        <v>1846.9</v>
      </c>
      <c r="CV64" s="56">
        <f>'2022'!CP7</f>
        <v>43</v>
      </c>
      <c r="CW64" s="56">
        <f>'2022'!CQ7</f>
        <v>31</v>
      </c>
      <c r="CX64" s="56">
        <f>'2022'!CR7</f>
        <v>2</v>
      </c>
      <c r="CY64" s="56">
        <f>'2022'!CS7</f>
        <v>12.100000000000001</v>
      </c>
      <c r="CZ64" s="57">
        <f>'2022'!CT7</f>
        <v>0</v>
      </c>
      <c r="DA64" s="57">
        <f>'2022'!CU7</f>
        <v>0</v>
      </c>
      <c r="DB64" s="57">
        <f>'2022'!CV7</f>
        <v>1.66</v>
      </c>
      <c r="DC64" s="57">
        <f>'2022'!CW7</f>
        <v>9.1</v>
      </c>
      <c r="DD64" s="57">
        <f>'2022'!CX7</f>
        <v>3.7</v>
      </c>
      <c r="DE64" s="57">
        <f>'2022'!CY7</f>
        <v>60</v>
      </c>
      <c r="DF64" s="58">
        <f>'2022'!CZ7</f>
        <v>0</v>
      </c>
    </row>
    <row r="65" spans="1:110" ht="15.75" customHeight="1" x14ac:dyDescent="0.2">
      <c r="A65" s="29">
        <f t="shared" si="0"/>
        <v>63</v>
      </c>
      <c r="B65" s="30">
        <f>'2026-WIP'!A8</f>
        <v>6</v>
      </c>
      <c r="C65" s="30">
        <v>2026</v>
      </c>
      <c r="D65" s="31" t="str">
        <f>'2026-WIP'!B8</f>
        <v>Justin Joly</v>
      </c>
      <c r="E65" s="204" t="str" cm="1">
        <f t="array" ref="E65">_xlfn.IFS(F65&gt;=15,"Cornerstone",AND(F65&gt;=14,F65&lt;15),"Elite",AND(F65&gt;=11,F65&lt;14),"Elite Upside",AND(F65&gt;=9,F65&lt;11),"Upside",AND(F65&gt;=8,F65&lt;9),"Upside Lite",AND(F65&gt;=6,F65&lt;8),"Outlier",AND(F65&gt;=5,F65&lt;6),"Outlier Lite",F65&lt;5,"Purgatory")</f>
        <v>Upside Lite</v>
      </c>
      <c r="F65" s="32">
        <f>'2026-WIP'!C8</f>
        <v>8.3285714285714292</v>
      </c>
      <c r="G65" s="32">
        <f t="shared" si="1"/>
        <v>70.5</v>
      </c>
      <c r="H65" s="33">
        <f t="shared" si="2"/>
        <v>-4.0292446065087972E-2</v>
      </c>
      <c r="I65" s="34" t="str">
        <f>'2026-WIP'!D8</f>
        <v>NC State</v>
      </c>
      <c r="J65" s="35">
        <f>'2026-WIP'!E8</f>
        <v>4</v>
      </c>
      <c r="K65" s="36">
        <f>'2026-WIP'!F8</f>
        <v>38177</v>
      </c>
      <c r="L65" s="37">
        <f>'2026-WIP'!G8</f>
        <v>21.232876712328768</v>
      </c>
      <c r="M65" s="37" t="str">
        <f>'2026-WIP'!H8</f>
        <v>SR</v>
      </c>
      <c r="N65" s="37">
        <f>'2026-WIP'!I8</f>
        <v>21.813698630136987</v>
      </c>
      <c r="O65" s="38">
        <f>'2026-WIP'!J8</f>
        <v>75</v>
      </c>
      <c r="P65" s="38">
        <f>'2026-WIP'!K8</f>
        <v>251</v>
      </c>
      <c r="Q65" s="193">
        <f t="shared" si="4"/>
        <v>31.372501429447304</v>
      </c>
      <c r="R65" s="35">
        <f>'2026-WIP'!L8</f>
        <v>4.7</v>
      </c>
      <c r="S65" s="39">
        <f>'2026-WIP'!M8</f>
        <v>5</v>
      </c>
      <c r="T65" s="40">
        <f>'2026-WIP'!N8</f>
        <v>0</v>
      </c>
      <c r="U65" s="41">
        <f>'2026-WIP'!O8</f>
        <v>0.18617813523979743</v>
      </c>
      <c r="V65" s="41">
        <f>'2026-WIP'!P8</f>
        <v>0.25656742556917689</v>
      </c>
      <c r="W65" s="41">
        <f>'2026-WIP'!Q8</f>
        <v>0.21858465608465608</v>
      </c>
      <c r="X65" s="41">
        <f>'2026-WIP'!R8</f>
        <v>0.14127423822714683</v>
      </c>
      <c r="Y65" s="42">
        <f>'2026-WIP'!S8</f>
        <v>0.19892083189816184</v>
      </c>
      <c r="Z65" s="43">
        <f>'2026-WIP'!T8</f>
        <v>0.18897479030325373</v>
      </c>
      <c r="AA65" s="44">
        <f>'2026-WIP'!U8</f>
        <v>18.169863013698631</v>
      </c>
      <c r="AB65" s="45">
        <f>'2026-WIP'!V8</f>
        <v>1.79</v>
      </c>
      <c r="AC65" s="45">
        <f>'2026-WIP'!W8</f>
        <v>15.372093023255815</v>
      </c>
      <c r="AD65" s="45">
        <f>'2026-WIP'!X8</f>
        <v>5.9</v>
      </c>
      <c r="AE65" s="45">
        <f>'2026-WIP'!Y8</f>
        <v>5.7</v>
      </c>
      <c r="AF65" s="45">
        <f>'2026-WIP'!Z8</f>
        <v>0</v>
      </c>
      <c r="AG65" s="45">
        <f>'2026-WIP'!AA8</f>
        <v>0</v>
      </c>
      <c r="AH65" s="45">
        <f>'2026-WIP'!AB8</f>
        <v>5.2999999999999999E-2</v>
      </c>
      <c r="AI65" s="46">
        <f>'2026-WIP'!AC8</f>
        <v>102.87557731745166</v>
      </c>
      <c r="AJ65" s="45">
        <f>'2026-WIP'!AD8</f>
        <v>106.0408430607158</v>
      </c>
      <c r="AK65" s="47">
        <f>'2026-WIP'!AE8</f>
        <v>6</v>
      </c>
      <c r="AL65" s="48">
        <f>'2026-WIP'!AF8</f>
        <v>10</v>
      </c>
      <c r="AM65" s="49">
        <f>'2026-WIP'!AG8</f>
        <v>4</v>
      </c>
      <c r="AN65" s="49">
        <f>'2026-WIP'!AH8</f>
        <v>7</v>
      </c>
      <c r="AO65" s="49">
        <f>'2026-WIP'!AI8</f>
        <v>3</v>
      </c>
      <c r="AP65" s="49">
        <f>'2026-WIP'!AJ8</f>
        <v>5</v>
      </c>
      <c r="AQ65" s="49">
        <f>'2026-WIP'!AK8</f>
        <v>4</v>
      </c>
      <c r="AR65" s="49">
        <f>'2026-WIP'!AL8</f>
        <v>3</v>
      </c>
      <c r="AS65" s="50">
        <f>'2026-WIP'!AM8</f>
        <v>0</v>
      </c>
      <c r="AT65" s="55">
        <f>'2026-WIP'!AN8</f>
        <v>0</v>
      </c>
      <c r="AU65" s="56">
        <f>'2026-WIP'!AO8</f>
        <v>1</v>
      </c>
      <c r="AV65" s="56">
        <f>'2026-WIP'!AP8</f>
        <v>0</v>
      </c>
      <c r="AW65" s="56">
        <f>'2026-WIP'!AQ8</f>
        <v>0</v>
      </c>
      <c r="AX65" s="56">
        <f>'2026-WIP'!AR8</f>
        <v>0</v>
      </c>
      <c r="AY65" s="56">
        <f>'2026-WIP'!AS8</f>
        <v>0</v>
      </c>
      <c r="AZ65" s="57">
        <f>'2026-WIP'!AT8</f>
        <v>0</v>
      </c>
      <c r="BA65" s="57">
        <f>'2026-WIP'!AU8</f>
        <v>0</v>
      </c>
      <c r="BB65" s="57">
        <f>'2026-WIP'!AV8</f>
        <v>0</v>
      </c>
      <c r="BC65" s="57">
        <f>'2026-WIP'!AW8</f>
        <v>0</v>
      </c>
      <c r="BD65" s="57">
        <f>'2026-WIP'!AX8</f>
        <v>0</v>
      </c>
      <c r="BE65" s="57">
        <f>'2026-WIP'!AY8</f>
        <v>0</v>
      </c>
      <c r="BF65" s="58">
        <f>'2026-WIP'!AZ8</f>
        <v>0</v>
      </c>
      <c r="BG65" s="55">
        <f>'2026-WIP'!BA8</f>
        <v>250</v>
      </c>
      <c r="BH65" s="56">
        <f>'2026-WIP'!BB8</f>
        <v>1342.8000000000002</v>
      </c>
      <c r="BI65" s="56">
        <f>'2026-WIP'!BC8</f>
        <v>27</v>
      </c>
      <c r="BJ65" s="56">
        <f>'2026-WIP'!BD8</f>
        <v>18</v>
      </c>
      <c r="BK65" s="56">
        <f>'2026-WIP'!BE8</f>
        <v>2</v>
      </c>
      <c r="BL65" s="56">
        <f>'2026-WIP'!BF8</f>
        <v>9.6000000000000014</v>
      </c>
      <c r="BM65" s="57">
        <f>'2026-WIP'!BG8</f>
        <v>0</v>
      </c>
      <c r="BN65" s="57">
        <f>'2026-WIP'!BH8</f>
        <v>0</v>
      </c>
      <c r="BO65" s="57">
        <f>'2026-WIP'!BI8</f>
        <v>1.75</v>
      </c>
      <c r="BP65" s="57">
        <f>'2026-WIP'!BJ8</f>
        <v>7.8</v>
      </c>
      <c r="BQ65" s="57">
        <f>'2026-WIP'!BK8</f>
        <v>9</v>
      </c>
      <c r="BR65" s="57">
        <f>'2026-WIP'!BL8</f>
        <v>42.9</v>
      </c>
      <c r="BS65" s="58">
        <f>'2026-WIP'!BM8</f>
        <v>0</v>
      </c>
      <c r="BT65" s="55">
        <f>'2026-WIP'!BN8</f>
        <v>586</v>
      </c>
      <c r="BU65" s="56">
        <f>'2026-WIP'!BO8</f>
        <v>2284</v>
      </c>
      <c r="BV65" s="56">
        <f>'2026-WIP'!BP8</f>
        <v>80</v>
      </c>
      <c r="BW65" s="56">
        <f>'2026-WIP'!BQ8</f>
        <v>56</v>
      </c>
      <c r="BX65" s="56">
        <f>'2026-WIP'!BR8</f>
        <v>2</v>
      </c>
      <c r="BY65" s="56">
        <f>'2026-WIP'!BS8</f>
        <v>12</v>
      </c>
      <c r="BZ65" s="57">
        <f>'2026-WIP'!BT8</f>
        <v>0</v>
      </c>
      <c r="CA65" s="57">
        <f>'2026-WIP'!BU8</f>
        <v>0</v>
      </c>
      <c r="CB65" s="57">
        <f>'2026-WIP'!BV8</f>
        <v>1.8</v>
      </c>
      <c r="CC65" s="57">
        <f>'2026-WIP'!BW8</f>
        <v>6</v>
      </c>
      <c r="CD65" s="57">
        <f>'2026-WIP'!BX8</f>
        <v>7.4</v>
      </c>
      <c r="CE65" s="57">
        <f>'2026-WIP'!BY8</f>
        <v>66.7</v>
      </c>
      <c r="CF65" s="58">
        <f>'2026-WIP'!BZ8</f>
        <v>9.6999999999999993</v>
      </c>
      <c r="CG65" s="55">
        <f>'2026-WIP'!CA8</f>
        <v>661</v>
      </c>
      <c r="CH65" s="56">
        <f>'2026-WIP'!CB8</f>
        <v>3024</v>
      </c>
      <c r="CI65" s="56">
        <f>'2026-WIP'!CC8</f>
        <v>57</v>
      </c>
      <c r="CJ65" s="56">
        <f>'2026-WIP'!CD8</f>
        <v>43</v>
      </c>
      <c r="CK65" s="56">
        <f>'2026-WIP'!CE8</f>
        <v>4</v>
      </c>
      <c r="CL65" s="56">
        <f>'2026-WIP'!CF8</f>
        <v>21</v>
      </c>
      <c r="CM65" s="57">
        <f>'2026-WIP'!CG8</f>
        <v>0</v>
      </c>
      <c r="CN65" s="57">
        <f>'2026-WIP'!CH8</f>
        <v>0</v>
      </c>
      <c r="CO65" s="57">
        <f>'2026-WIP'!CI8</f>
        <v>1.79</v>
      </c>
      <c r="CP65" s="57">
        <f>'2026-WIP'!CJ8</f>
        <v>5.9</v>
      </c>
      <c r="CQ65" s="57">
        <f>'2026-WIP'!CK8</f>
        <v>10.1</v>
      </c>
      <c r="CR65" s="57">
        <f>'2026-WIP'!CL8</f>
        <v>84.6</v>
      </c>
      <c r="CS65" s="58">
        <f>'2026-WIP'!CM8</f>
        <v>6.5</v>
      </c>
      <c r="CT65" s="55">
        <f>'2026-WIP'!CN8</f>
        <v>153</v>
      </c>
      <c r="CU65" s="56">
        <f>'2026-WIP'!CO8</f>
        <v>1083</v>
      </c>
      <c r="CV65" s="56">
        <f>'2026-WIP'!CP8</f>
        <v>25</v>
      </c>
      <c r="CW65" s="56">
        <f>'2026-WIP'!CQ8</f>
        <v>18</v>
      </c>
      <c r="CX65" s="56">
        <f>'2026-WIP'!CR8</f>
        <v>2</v>
      </c>
      <c r="CY65" s="56">
        <f>'2026-WIP'!CS8</f>
        <v>0</v>
      </c>
      <c r="CZ65" s="57">
        <f>'2026-WIP'!CT8</f>
        <v>0</v>
      </c>
      <c r="DA65" s="57">
        <f>'2026-WIP'!CU8</f>
        <v>0</v>
      </c>
      <c r="DB65" s="57">
        <f>'2026-WIP'!CV8</f>
        <v>1.38</v>
      </c>
      <c r="DC65" s="57">
        <f>'2026-WIP'!CW8</f>
        <v>4.3</v>
      </c>
      <c r="DD65" s="57">
        <f>'2026-WIP'!CX8</f>
        <v>5.7</v>
      </c>
      <c r="DE65" s="57">
        <f>'2026-WIP'!CY8</f>
        <v>0</v>
      </c>
      <c r="DF65" s="58">
        <f>'2026-WIP'!CZ8</f>
        <v>5.3</v>
      </c>
    </row>
    <row r="66" spans="1:110" ht="15.75" customHeight="1" x14ac:dyDescent="0.2">
      <c r="A66" s="29">
        <f t="shared" si="0"/>
        <v>64</v>
      </c>
      <c r="B66" s="30">
        <f>'2020'!A10</f>
        <v>8</v>
      </c>
      <c r="C66" s="30">
        <v>2020</v>
      </c>
      <c r="D66" s="31" t="str">
        <f>'2020'!B10</f>
        <v>Devin Asiasi</v>
      </c>
      <c r="E66" s="204" t="str" cm="1">
        <f t="array" ref="E66">_xlfn.IFS(F66&gt;=15,"Cornerstone",AND(F66&gt;=14,F66&lt;15),"Elite",AND(F66&gt;=11,F66&lt;14),"Elite Upside",AND(F66&gt;=9,F66&lt;11),"Upside",AND(F66&gt;=8,F66&lt;9),"Upside Lite",AND(F66&gt;=6,F66&lt;8),"Outlier",AND(F66&gt;=5,F66&lt;6),"Outlier Lite",F66&lt;5,"Purgatory")</f>
        <v>Upside Lite</v>
      </c>
      <c r="F66" s="32">
        <f>'2020'!C10</f>
        <v>8.3142857142857149</v>
      </c>
      <c r="G66" s="32">
        <f t="shared" si="1"/>
        <v>70</v>
      </c>
      <c r="H66" s="33">
        <f t="shared" si="2"/>
        <v>-4.6200063350831287E-2</v>
      </c>
      <c r="I66" s="34" t="str">
        <f>'2020'!D10</f>
        <v>UCLA</v>
      </c>
      <c r="J66" s="35">
        <f>'2020'!E10</f>
        <v>5</v>
      </c>
      <c r="K66" s="36">
        <f>'2020'!F10</f>
        <v>35656</v>
      </c>
      <c r="L66" s="37">
        <f>'2020'!G10</f>
        <v>28.139726027397259</v>
      </c>
      <c r="M66" s="37" t="str">
        <f>'2020'!H10</f>
        <v>RS JR</v>
      </c>
      <c r="N66" s="37">
        <f>'2020'!I10</f>
        <v>22.706849315068492</v>
      </c>
      <c r="O66" s="38">
        <f>'2020'!J10</f>
        <v>75</v>
      </c>
      <c r="P66" s="38">
        <f>'2020'!K10</f>
        <v>257</v>
      </c>
      <c r="Q66" s="193">
        <f t="shared" si="4"/>
        <v>32.122441702661185</v>
      </c>
      <c r="R66" s="35">
        <f>'2020'!L10</f>
        <v>4.7300000000000004</v>
      </c>
      <c r="S66" s="39">
        <f>'2020'!M10</f>
        <v>3</v>
      </c>
      <c r="T66" s="40">
        <f>'2020'!N10</f>
        <v>0</v>
      </c>
      <c r="U66" s="41">
        <f>'2020'!O10</f>
        <v>2.1226415094339621E-2</v>
      </c>
      <c r="V66" s="41">
        <f>'2020'!P10</f>
        <v>0</v>
      </c>
      <c r="W66" s="41">
        <f>'2020'!Q10</f>
        <v>0.13666947014297728</v>
      </c>
      <c r="X66" s="41">
        <f>'2020'!R10</f>
        <v>0.2090671885192433</v>
      </c>
      <c r="Y66" s="42">
        <f>'2020'!S10</f>
        <v>0.2090671885192433</v>
      </c>
      <c r="Z66" s="43">
        <f>'2020'!T10</f>
        <v>0.19861382909328112</v>
      </c>
      <c r="AA66" s="44">
        <f>'2020'!U10</f>
        <v>22.073972602739726</v>
      </c>
      <c r="AB66" s="45">
        <f>'2020'!V10</f>
        <v>1.94</v>
      </c>
      <c r="AC66" s="45">
        <f>CT66/CW66</f>
        <v>14.568181818181818</v>
      </c>
      <c r="AD66" s="45">
        <f>'2020'!X10</f>
        <v>5.6</v>
      </c>
      <c r="AE66" s="45">
        <f>'2020'!Y10</f>
        <v>13.6</v>
      </c>
      <c r="AF66" s="45">
        <f>'2020'!Z10</f>
        <v>0</v>
      </c>
      <c r="AG66" s="45">
        <f>'2020'!AA10</f>
        <v>0</v>
      </c>
      <c r="AH66" s="45">
        <f>CR66</f>
        <v>0</v>
      </c>
      <c r="AI66" s="46">
        <f>'2020'!AB10</f>
        <v>2.2000000000000002E-2</v>
      </c>
      <c r="AJ66" s="45">
        <f>'2020'!AC10</f>
        <v>102.6877305984309</v>
      </c>
      <c r="AK66" s="47">
        <f>'2020'!AD10</f>
        <v>105.84721669213968</v>
      </c>
      <c r="AL66" s="48">
        <f>'2020'!AE10</f>
        <v>7</v>
      </c>
      <c r="AM66" s="49">
        <f>'2020'!AF10</f>
        <v>1</v>
      </c>
      <c r="AN66" s="49">
        <f>'2020'!AG10</f>
        <v>5</v>
      </c>
      <c r="AO66" s="49">
        <f>'2020'!AH10</f>
        <v>7</v>
      </c>
      <c r="AP66" s="49">
        <f>'2020'!AI10</f>
        <v>2</v>
      </c>
      <c r="AQ66" s="49">
        <f>'2020'!AK10</f>
        <v>4</v>
      </c>
      <c r="AR66" s="49">
        <f>'2020'!AL10</f>
        <v>6</v>
      </c>
      <c r="AS66" s="50">
        <f>'2020'!AM10</f>
        <v>0</v>
      </c>
      <c r="AT66" s="55">
        <f>'2020'!AN10</f>
        <v>0</v>
      </c>
      <c r="AU66" s="56">
        <f>'2020'!AO10</f>
        <v>1</v>
      </c>
      <c r="AV66" s="56">
        <f>'2020'!AP10</f>
        <v>0</v>
      </c>
      <c r="AW66" s="56">
        <f>'2020'!AQ10</f>
        <v>0</v>
      </c>
      <c r="AX66" s="56">
        <f>'2020'!AR10</f>
        <v>0</v>
      </c>
      <c r="AY66" s="56">
        <f>'2020'!AS10</f>
        <v>0</v>
      </c>
      <c r="AZ66" s="57">
        <f>'2020'!AT10</f>
        <v>0</v>
      </c>
      <c r="BA66" s="57">
        <f>'2020'!AU10</f>
        <v>0</v>
      </c>
      <c r="BB66" s="57">
        <f>'2020'!AV10</f>
        <v>0</v>
      </c>
      <c r="BC66" s="57">
        <f>'2020'!AW10</f>
        <v>0</v>
      </c>
      <c r="BD66" s="57">
        <f>'2020'!AX10</f>
        <v>0</v>
      </c>
      <c r="BE66" s="57">
        <f>'2020'!AY10</f>
        <v>0</v>
      </c>
      <c r="BF66" s="58">
        <f>'2020'!AZ10</f>
        <v>0</v>
      </c>
      <c r="BG66" s="55">
        <f>'2020'!BA10</f>
        <v>18</v>
      </c>
      <c r="BH66" s="56">
        <f>'2020'!BB10</f>
        <v>848</v>
      </c>
      <c r="BI66" s="56">
        <f>'2020'!BC10</f>
        <v>4</v>
      </c>
      <c r="BJ66" s="56">
        <f>'2020'!BD10</f>
        <v>2</v>
      </c>
      <c r="BK66" s="56">
        <f>'2020'!BE10</f>
        <v>1</v>
      </c>
      <c r="BL66" s="56">
        <f>'2020'!BF10</f>
        <v>6</v>
      </c>
      <c r="BM66" s="57">
        <f>'2020'!BG10</f>
        <v>0</v>
      </c>
      <c r="BN66" s="57">
        <f>'2020'!BH10</f>
        <v>0</v>
      </c>
      <c r="BO66" s="57">
        <f>'2020'!BI10</f>
        <v>0.32</v>
      </c>
      <c r="BP66" s="57">
        <f>'2020'!BJ10</f>
        <v>5.5</v>
      </c>
      <c r="BQ66" s="57">
        <f>'2020'!BK10</f>
        <v>7.8</v>
      </c>
      <c r="BR66" s="57">
        <f>'2020'!BL10</f>
        <v>0</v>
      </c>
      <c r="BS66" s="58">
        <f>'2020'!BM10</f>
        <v>50</v>
      </c>
      <c r="BT66" s="55">
        <f>'2020'!BN10</f>
        <v>0</v>
      </c>
      <c r="BU66" s="56">
        <f>'2020'!BO10</f>
        <v>1</v>
      </c>
      <c r="BV66" s="56">
        <f>'2020'!BP10</f>
        <v>0</v>
      </c>
      <c r="BW66" s="56">
        <f>'2020'!BQ10</f>
        <v>0</v>
      </c>
      <c r="BX66" s="56">
        <f>'2020'!BR10</f>
        <v>0</v>
      </c>
      <c r="BY66" s="56">
        <f>'2020'!BS10</f>
        <v>0</v>
      </c>
      <c r="BZ66" s="57">
        <f>'2020'!BT10</f>
        <v>0</v>
      </c>
      <c r="CA66" s="57">
        <f>'2020'!BU10</f>
        <v>0</v>
      </c>
      <c r="CB66" s="57">
        <f>'2020'!BV10</f>
        <v>0</v>
      </c>
      <c r="CC66" s="57">
        <f>'2020'!BW10</f>
        <v>0</v>
      </c>
      <c r="CD66" s="57">
        <f>'2020'!BX10</f>
        <v>0</v>
      </c>
      <c r="CE66" s="57">
        <f>'2020'!BY10</f>
        <v>0</v>
      </c>
      <c r="CF66" s="58">
        <f>'2020'!BZ10</f>
        <v>0</v>
      </c>
      <c r="CG66" s="55">
        <f>'2020'!CA10</f>
        <v>130</v>
      </c>
      <c r="CH66" s="56">
        <f>'2020'!CB10</f>
        <v>951.2</v>
      </c>
      <c r="CI66" s="56">
        <f>'2020'!CC10</f>
        <v>13</v>
      </c>
      <c r="CJ66" s="56">
        <f>'2020'!CD10</f>
        <v>6</v>
      </c>
      <c r="CK66" s="56">
        <f>'2020'!CE10</f>
        <v>1</v>
      </c>
      <c r="CL66" s="56">
        <f>'2020'!CF10</f>
        <v>4.4000000000000004</v>
      </c>
      <c r="CM66" s="57">
        <f>'2020'!CG10</f>
        <v>0</v>
      </c>
      <c r="CN66" s="57">
        <f>'2020'!CH10</f>
        <v>0</v>
      </c>
      <c r="CO66" s="57">
        <f>'2020'!CI10</f>
        <v>1.94</v>
      </c>
      <c r="CP66" s="57">
        <f>'2020'!CJ10</f>
        <v>9.6999999999999993</v>
      </c>
      <c r="CQ66" s="57">
        <f>'2020'!CK10</f>
        <v>13.6</v>
      </c>
      <c r="CR66" s="57">
        <f>'2020'!CL10</f>
        <v>0</v>
      </c>
      <c r="CS66" s="58">
        <f>'2020'!CM10</f>
        <v>14.3</v>
      </c>
      <c r="CT66" s="55">
        <f>'2020'!CN10</f>
        <v>641</v>
      </c>
      <c r="CU66" s="56">
        <f>'2020'!CO10</f>
        <v>3066</v>
      </c>
      <c r="CV66" s="56">
        <f>'2020'!CP10</f>
        <v>68</v>
      </c>
      <c r="CW66" s="56">
        <f>'2020'!CQ10</f>
        <v>44</v>
      </c>
      <c r="CX66" s="56">
        <f>'2020'!CR10</f>
        <v>4</v>
      </c>
      <c r="CY66" s="56">
        <f>'2020'!CS10</f>
        <v>21.6</v>
      </c>
      <c r="CZ66" s="57">
        <f>'2020'!CT10</f>
        <v>0</v>
      </c>
      <c r="DA66" s="57">
        <f>'2020'!CU10</f>
        <v>0</v>
      </c>
      <c r="DB66" s="57">
        <f>'2020'!CV10</f>
        <v>1.78</v>
      </c>
      <c r="DC66" s="57">
        <f>'2020'!CW10</f>
        <v>5.6</v>
      </c>
      <c r="DD66" s="57">
        <f>'2020'!CX10</f>
        <v>11.4</v>
      </c>
      <c r="DE66" s="57">
        <f>'2020'!CY10</f>
        <v>40.9</v>
      </c>
      <c r="DF66" s="58">
        <f>'2020'!CZ10</f>
        <v>2.2000000000000002</v>
      </c>
    </row>
    <row r="67" spans="1:110" ht="15.75" customHeight="1" x14ac:dyDescent="0.2">
      <c r="A67" s="29">
        <f t="shared" ref="A67:A130" si="9">_xlfn.RANK.EQ(F67,F$3:F$215)</f>
        <v>65</v>
      </c>
      <c r="B67" s="30">
        <f>'2016'!A5</f>
        <v>3</v>
      </c>
      <c r="C67" s="30">
        <v>2016</v>
      </c>
      <c r="D67" s="31" t="str">
        <f>'2016'!B5</f>
        <v>Austin Hooper</v>
      </c>
      <c r="E67" s="204" t="str" cm="1">
        <f t="array" ref="E67">_xlfn.IFS(F67&gt;=15,"Cornerstone",AND(F67&gt;=14,F67&lt;15),"Elite",AND(F67&gt;=11,F67&lt;14),"Elite Upside",AND(F67&gt;=9,F67&lt;11),"Upside",AND(F67&gt;=8,F67&lt;9),"Upside Lite",AND(F67&gt;=6,F67&lt;8),"Outlier",AND(F67&gt;=5,F67&lt;6),"Outlier Lite",F67&lt;5,"Purgatory")</f>
        <v>Upside Lite</v>
      </c>
      <c r="F67" s="32">
        <f>'2016'!C5</f>
        <v>8.2857142857142847</v>
      </c>
      <c r="G67" s="32">
        <f t="shared" ref="G67:G130" si="10">_xlfn.PERCENTRANK.EXC($F$3:$F$215,F67)*100</f>
        <v>69.599999999999994</v>
      </c>
      <c r="H67" s="33">
        <f t="shared" ref="H67:H130" si="11">STANDARDIZE(F67,(AVERAGE($F$3:$F$144)),(_xlfn.STDEV.P($F$3:$F$144)))</f>
        <v>-5.8015297922318639E-2</v>
      </c>
      <c r="I67" s="34" t="str">
        <f>'2016'!D5</f>
        <v>Stanford</v>
      </c>
      <c r="J67" s="35">
        <f>'2016'!E5</f>
        <v>5</v>
      </c>
      <c r="K67" s="36">
        <f>'2016'!F5</f>
        <v>34636</v>
      </c>
      <c r="L67" s="37">
        <f>'2016'!G5</f>
        <v>30.934246575342467</v>
      </c>
      <c r="M67" s="37" t="str">
        <f>'2016'!H5</f>
        <v>JR</v>
      </c>
      <c r="N67" s="37">
        <f>'2016'!I5</f>
        <v>21.509589041095889</v>
      </c>
      <c r="O67" s="38">
        <f>'2016'!J5</f>
        <v>76</v>
      </c>
      <c r="P67" s="38">
        <f>'2016'!K5</f>
        <v>254</v>
      </c>
      <c r="Q67" s="193">
        <f t="shared" si="4"/>
        <v>30.917508233908435</v>
      </c>
      <c r="R67" s="35">
        <f>'2016'!L5</f>
        <v>4.72</v>
      </c>
      <c r="S67" s="39">
        <f>'2016'!M5</f>
        <v>3</v>
      </c>
      <c r="T67" s="40">
        <f>'2016'!N5</f>
        <v>0</v>
      </c>
      <c r="U67" s="41">
        <f>'2016'!O5</f>
        <v>0</v>
      </c>
      <c r="V67" s="41">
        <f>'2016'!P5</f>
        <v>0</v>
      </c>
      <c r="W67" s="41">
        <f>'2016'!Q5</f>
        <v>0.16633199464524764</v>
      </c>
      <c r="X67" s="41">
        <f>'2016'!R5</f>
        <v>0.14772344013490726</v>
      </c>
      <c r="Y67" s="42">
        <f>'2016'!S5</f>
        <v>0.15702771739007745</v>
      </c>
      <c r="Z67" s="43">
        <f>'2016'!T5</f>
        <v>0.14917633152057358</v>
      </c>
      <c r="AA67" s="44">
        <f>'2016'!U5</f>
        <v>19.854794520547944</v>
      </c>
      <c r="AB67" s="45">
        <f>'2016'!V5</f>
        <v>1.81</v>
      </c>
      <c r="AC67" s="45">
        <f>'2016'!W5</f>
        <v>12.882352941176471</v>
      </c>
      <c r="AD67" s="45">
        <f>'2016'!X5</f>
        <v>4.5</v>
      </c>
      <c r="AE67" s="45">
        <f>'2016'!Y5</f>
        <v>10.7</v>
      </c>
      <c r="AF67" s="45">
        <f>'2016'!Z5</f>
        <v>0</v>
      </c>
      <c r="AG67" s="45">
        <f>'2016'!AA5</f>
        <v>0</v>
      </c>
      <c r="AH67" s="45">
        <f>'2016'!AB5</f>
        <v>0.128</v>
      </c>
      <c r="AI67" s="46">
        <f>'2016'!AC5</f>
        <v>102.35185491296333</v>
      </c>
      <c r="AJ67" s="45">
        <f>'2016'!AD5</f>
        <v>107.61804480092795</v>
      </c>
      <c r="AK67" s="47">
        <f>'2016'!AE5</f>
        <v>4</v>
      </c>
      <c r="AL67" s="48">
        <f>'2016'!AF5</f>
        <v>7</v>
      </c>
      <c r="AM67" s="49">
        <f>'2016'!AG5</f>
        <v>4</v>
      </c>
      <c r="AN67" s="49">
        <f>'2016'!AH5</f>
        <v>4</v>
      </c>
      <c r="AO67" s="49">
        <f>'2016'!AI5</f>
        <v>1</v>
      </c>
      <c r="AP67" s="49">
        <f>'2016'!AJ5</f>
        <v>5</v>
      </c>
      <c r="AQ67" s="49">
        <f>'2016'!AK5</f>
        <v>5</v>
      </c>
      <c r="AR67" s="49">
        <f>'2016'!AL5</f>
        <v>6</v>
      </c>
      <c r="AS67" s="50">
        <f>'2016'!AM5</f>
        <v>0.5</v>
      </c>
      <c r="AT67" s="55">
        <f>'2016'!AN5</f>
        <v>0</v>
      </c>
      <c r="AU67" s="56">
        <f>'2016'!AO5</f>
        <v>1</v>
      </c>
      <c r="AV67" s="56">
        <f>'2016'!AP5</f>
        <v>0</v>
      </c>
      <c r="AW67" s="56">
        <f>'2016'!AQ5</f>
        <v>0</v>
      </c>
      <c r="AX67" s="56">
        <f>'2016'!AR5</f>
        <v>0</v>
      </c>
      <c r="AY67" s="56">
        <f>'2016'!AS5</f>
        <v>0</v>
      </c>
      <c r="AZ67" s="57">
        <f>'2016'!AT5</f>
        <v>0</v>
      </c>
      <c r="BA67" s="57">
        <f>'2016'!AU5</f>
        <v>0</v>
      </c>
      <c r="BB67" s="57">
        <f>'2016'!AV5</f>
        <v>0</v>
      </c>
      <c r="BC67" s="57">
        <f>'2016'!AW5</f>
        <v>0</v>
      </c>
      <c r="BD67" s="57">
        <f>'2016'!AX5</f>
        <v>0</v>
      </c>
      <c r="BE67" s="57">
        <f>'2016'!AY5</f>
        <v>0</v>
      </c>
      <c r="BF67" s="58">
        <f>'2016'!AZ5</f>
        <v>0</v>
      </c>
      <c r="BG67" s="55">
        <f>'2016'!BA5</f>
        <v>0</v>
      </c>
      <c r="BH67" s="56">
        <f>'2016'!BB5</f>
        <v>1</v>
      </c>
      <c r="BI67" s="56">
        <f>'2016'!BC5</f>
        <v>0</v>
      </c>
      <c r="BJ67" s="56">
        <f>'2016'!BD5</f>
        <v>0</v>
      </c>
      <c r="BK67" s="56">
        <f>'2016'!BE5</f>
        <v>0</v>
      </c>
      <c r="BL67" s="56">
        <f>'2016'!BF5</f>
        <v>0</v>
      </c>
      <c r="BM67" s="57">
        <f>'2016'!BG5</f>
        <v>0</v>
      </c>
      <c r="BN67" s="57">
        <f>'2016'!BH5</f>
        <v>0</v>
      </c>
      <c r="BO67" s="57">
        <f>'2016'!BI5</f>
        <v>0</v>
      </c>
      <c r="BP67" s="57">
        <f>'2016'!BJ5</f>
        <v>0</v>
      </c>
      <c r="BQ67" s="57">
        <f>'2016'!BK5</f>
        <v>0</v>
      </c>
      <c r="BR67" s="57">
        <f>'2016'!BL5</f>
        <v>0</v>
      </c>
      <c r="BS67" s="58">
        <f>'2016'!BM5</f>
        <v>0</v>
      </c>
      <c r="BT67" s="55">
        <f>'2016'!BN5</f>
        <v>0</v>
      </c>
      <c r="BU67" s="56">
        <f>'2016'!BO5</f>
        <v>1</v>
      </c>
      <c r="BV67" s="56">
        <f>'2016'!BP5</f>
        <v>0</v>
      </c>
      <c r="BW67" s="56">
        <f>'2016'!BQ5</f>
        <v>0</v>
      </c>
      <c r="BX67" s="56">
        <f>'2016'!BR5</f>
        <v>0</v>
      </c>
      <c r="BY67" s="56">
        <f>'2016'!BS5</f>
        <v>0</v>
      </c>
      <c r="BZ67" s="57">
        <f>'2016'!BT5</f>
        <v>0</v>
      </c>
      <c r="CA67" s="57">
        <f>'2016'!BU5</f>
        <v>0</v>
      </c>
      <c r="CB67" s="57">
        <f>'2016'!BV5</f>
        <v>0</v>
      </c>
      <c r="CC67" s="57">
        <f>'2016'!BW5</f>
        <v>0</v>
      </c>
      <c r="CD67" s="57">
        <f>'2016'!BX5</f>
        <v>0</v>
      </c>
      <c r="CE67" s="57">
        <f>'2016'!BY5</f>
        <v>0</v>
      </c>
      <c r="CF67" s="58">
        <f>'2016'!BZ5</f>
        <v>0</v>
      </c>
      <c r="CG67" s="55">
        <f>'2016'!CA5</f>
        <v>497</v>
      </c>
      <c r="CH67" s="56">
        <f>'2016'!CB5</f>
        <v>2988</v>
      </c>
      <c r="CI67" s="56">
        <f>'2016'!CC5</f>
        <v>56</v>
      </c>
      <c r="CJ67" s="56">
        <f>'2016'!CD5</f>
        <v>40</v>
      </c>
      <c r="CK67" s="56">
        <f>'2016'!CE5</f>
        <v>2</v>
      </c>
      <c r="CL67" s="56">
        <f>'2016'!CF5</f>
        <v>20</v>
      </c>
      <c r="CM67" s="57">
        <f>'2016'!CG5</f>
        <v>0</v>
      </c>
      <c r="CN67" s="57">
        <f>'2016'!CH5</f>
        <v>0</v>
      </c>
      <c r="CO67" s="57">
        <f>'2016'!CI5</f>
        <v>1.81</v>
      </c>
      <c r="CP67" s="57">
        <f>'2016'!CJ5</f>
        <v>4.5</v>
      </c>
      <c r="CQ67" s="57">
        <f>'2016'!CK5</f>
        <v>8.1999999999999993</v>
      </c>
      <c r="CR67" s="57">
        <f>'2016'!CL5</f>
        <v>0</v>
      </c>
      <c r="CS67" s="58">
        <f>'2016'!CM5</f>
        <v>11.1</v>
      </c>
      <c r="CT67" s="55">
        <f>'2016'!CN5</f>
        <v>438</v>
      </c>
      <c r="CU67" s="56">
        <f>'2016'!CO5</f>
        <v>2965</v>
      </c>
      <c r="CV67" s="56">
        <f>'2016'!CP5</f>
        <v>54</v>
      </c>
      <c r="CW67" s="56">
        <f>'2016'!CQ5</f>
        <v>34</v>
      </c>
      <c r="CX67" s="56">
        <f>'2016'!CR5</f>
        <v>2</v>
      </c>
      <c r="CY67" s="56">
        <f>'2016'!CS5</f>
        <v>30</v>
      </c>
      <c r="CZ67" s="57">
        <f>'2016'!CT5</f>
        <v>0</v>
      </c>
      <c r="DA67" s="57">
        <f>'2016'!CU5</f>
        <v>0</v>
      </c>
      <c r="DB67" s="57">
        <f>'2016'!CV5</f>
        <v>1.59</v>
      </c>
      <c r="DC67" s="57">
        <f>'2016'!CW5</f>
        <v>3.8</v>
      </c>
      <c r="DD67" s="57">
        <f>'2016'!CX5</f>
        <v>10.7</v>
      </c>
      <c r="DE67" s="57">
        <f>'2016'!CY5</f>
        <v>0</v>
      </c>
      <c r="DF67" s="58">
        <f>'2016'!CZ5</f>
        <v>12.8</v>
      </c>
    </row>
    <row r="68" spans="1:110" ht="15.75" customHeight="1" x14ac:dyDescent="0.2">
      <c r="A68" s="29">
        <f t="shared" si="9"/>
        <v>66</v>
      </c>
      <c r="B68" s="30">
        <f>'2019'!A9</f>
        <v>7</v>
      </c>
      <c r="C68" s="30">
        <v>2019</v>
      </c>
      <c r="D68" s="31" t="str">
        <f>'2019'!B9</f>
        <v>Kahale Warring</v>
      </c>
      <c r="E68" s="204" t="str" cm="1">
        <f t="array" ref="E68">_xlfn.IFS(F68&gt;=15,"Cornerstone",AND(F68&gt;=14,F68&lt;15),"Elite",AND(F68&gt;=11,F68&lt;14),"Elite Upside",AND(F68&gt;=9,F68&lt;11),"Upside",AND(F68&gt;=8,F68&lt;9),"Upside Lite",AND(F68&gt;=6,F68&lt;8),"Outlier",AND(F68&gt;=5,F68&lt;6),"Outlier Lite",F68&lt;5,"Purgatory")</f>
        <v>Upside Lite</v>
      </c>
      <c r="F68" s="32">
        <f>'2019'!C9</f>
        <v>8.2785714285714285</v>
      </c>
      <c r="G68" s="32">
        <f t="shared" si="10"/>
        <v>69.099999999999994</v>
      </c>
      <c r="H68" s="33">
        <f t="shared" si="11"/>
        <v>-6.0969106565189932E-2</v>
      </c>
      <c r="I68" s="34" t="str">
        <f>'2019'!D9</f>
        <v>San Diego State</v>
      </c>
      <c r="J68" s="35">
        <f>'2019'!E9</f>
        <v>7</v>
      </c>
      <c r="K68" s="36">
        <f>'2019'!F9</f>
        <v>35512</v>
      </c>
      <c r="L68" s="37">
        <f>'2019'!G9</f>
        <v>28.534246575342465</v>
      </c>
      <c r="M68" s="37" t="str">
        <f>'2019'!H9</f>
        <v>RS JR</v>
      </c>
      <c r="N68" s="37">
        <f>'2019'!I9</f>
        <v>22.104109589041094</v>
      </c>
      <c r="O68" s="38">
        <f>'2019'!J9</f>
        <v>77</v>
      </c>
      <c r="P68" s="38">
        <f>'2019'!K9</f>
        <v>252</v>
      </c>
      <c r="Q68" s="193">
        <f t="shared" ref="Q68:Q131" si="12">P68*0.453592/(O68*0.0254)^2</f>
        <v>29.882507935027675</v>
      </c>
      <c r="R68" s="35">
        <f>'2019'!L9</f>
        <v>4.67</v>
      </c>
      <c r="S68" s="39">
        <f>'2019'!M9</f>
        <v>3</v>
      </c>
      <c r="T68" s="40">
        <f>'2019'!N9</f>
        <v>0</v>
      </c>
      <c r="U68" s="41">
        <f>'2019'!O9</f>
        <v>0</v>
      </c>
      <c r="V68" s="41">
        <f>'2019'!P9</f>
        <v>5.8823529411764705E-2</v>
      </c>
      <c r="W68" s="41">
        <f>'2019'!Q9</f>
        <v>0.2098849018280298</v>
      </c>
      <c r="X68" s="41">
        <f>'2019'!R9</f>
        <v>0.22079772079772081</v>
      </c>
      <c r="Y68" s="42">
        <f>'2019'!S9</f>
        <v>0.22079772079772081</v>
      </c>
      <c r="Z68" s="43">
        <f>'2019'!T9</f>
        <v>0.16780626780626781</v>
      </c>
      <c r="AA68" s="44">
        <f>'2019'!U9</f>
        <v>20.454794520547946</v>
      </c>
      <c r="AB68" s="45">
        <f>'2019'!V9</f>
        <v>1.52</v>
      </c>
      <c r="AC68" s="45">
        <f>CT68/CW68</f>
        <v>12</v>
      </c>
      <c r="AD68" s="45">
        <f>'2019'!X9</f>
        <v>5.7</v>
      </c>
      <c r="AE68" s="45">
        <f>'2019'!Y9</f>
        <v>11.4</v>
      </c>
      <c r="AF68" s="45">
        <f>'2019'!Z9</f>
        <v>0</v>
      </c>
      <c r="AG68" s="45">
        <f>'2019'!AA9</f>
        <v>0</v>
      </c>
      <c r="AH68" s="45">
        <f t="shared" ref="AH68:AH75" si="13">CR68</f>
        <v>66.7</v>
      </c>
      <c r="AI68" s="46">
        <f>'2019'!AB9</f>
        <v>0.114</v>
      </c>
      <c r="AJ68" s="45">
        <f>'2019'!AC9</f>
        <v>105.96513949535294</v>
      </c>
      <c r="AK68" s="47">
        <f>'2019'!AD9</f>
        <v>113.62348178595025</v>
      </c>
      <c r="AL68" s="48">
        <f>'2019'!AE9</f>
        <v>5</v>
      </c>
      <c r="AM68" s="49">
        <f>'2019'!AF9</f>
        <v>6</v>
      </c>
      <c r="AN68" s="49">
        <f>'2019'!AG9</f>
        <v>2</v>
      </c>
      <c r="AO68" s="49">
        <f>'2019'!AH9</f>
        <v>4</v>
      </c>
      <c r="AP68" s="49">
        <f>'2019'!AI9</f>
        <v>3</v>
      </c>
      <c r="AQ68" s="49">
        <f>'2019'!AK9</f>
        <v>7</v>
      </c>
      <c r="AR68" s="49">
        <f>'2019'!AL9</f>
        <v>6</v>
      </c>
      <c r="AS68" s="50">
        <f>'2019'!AM9</f>
        <v>0</v>
      </c>
      <c r="AT68" s="55">
        <f>'2019'!AN9</f>
        <v>0</v>
      </c>
      <c r="AU68" s="56">
        <f>'2019'!AO9</f>
        <v>1</v>
      </c>
      <c r="AV68" s="56">
        <f>'2019'!AP9</f>
        <v>0</v>
      </c>
      <c r="AW68" s="56">
        <f>'2019'!AQ9</f>
        <v>0</v>
      </c>
      <c r="AX68" s="56">
        <f>'2019'!AR9</f>
        <v>0</v>
      </c>
      <c r="AY68" s="56">
        <f>'2019'!AS9</f>
        <v>0</v>
      </c>
      <c r="AZ68" s="57">
        <f>'2019'!AT9</f>
        <v>0</v>
      </c>
      <c r="BA68" s="57">
        <f>'2019'!AU9</f>
        <v>0</v>
      </c>
      <c r="BB68" s="57">
        <f>'2019'!AV9</f>
        <v>0</v>
      </c>
      <c r="BC68" s="57">
        <f>'2019'!AW9</f>
        <v>0</v>
      </c>
      <c r="BD68" s="57">
        <f>'2019'!AX9</f>
        <v>0</v>
      </c>
      <c r="BE68" s="57">
        <f>'2019'!AY9</f>
        <v>0</v>
      </c>
      <c r="BF68" s="58">
        <f>'2019'!AZ9</f>
        <v>0</v>
      </c>
      <c r="BG68" s="55">
        <f>'2019'!BA9</f>
        <v>0</v>
      </c>
      <c r="BH68" s="56">
        <f>'2019'!BB9</f>
        <v>1</v>
      </c>
      <c r="BI68" s="56">
        <f>'2019'!BC9</f>
        <v>0</v>
      </c>
      <c r="BJ68" s="56">
        <f>'2019'!BD9</f>
        <v>0</v>
      </c>
      <c r="BK68" s="56">
        <f>'2019'!BE9</f>
        <v>0</v>
      </c>
      <c r="BL68" s="56">
        <f>'2019'!BF9</f>
        <v>0</v>
      </c>
      <c r="BM68" s="57">
        <f>'2019'!BG9</f>
        <v>0</v>
      </c>
      <c r="BN68" s="57">
        <f>'2019'!BH9</f>
        <v>0</v>
      </c>
      <c r="BO68" s="57">
        <f>'2019'!BI9</f>
        <v>0</v>
      </c>
      <c r="BP68" s="57">
        <f>'2019'!BJ9</f>
        <v>0</v>
      </c>
      <c r="BQ68" s="57">
        <f>'2019'!BK9</f>
        <v>0</v>
      </c>
      <c r="BR68" s="57">
        <f>'2019'!BL9</f>
        <v>0</v>
      </c>
      <c r="BS68" s="58">
        <f>'2019'!BM9</f>
        <v>0</v>
      </c>
      <c r="BT68" s="55">
        <f>'2019'!BN9</f>
        <v>17</v>
      </c>
      <c r="BU68" s="56">
        <f>'2019'!BO9</f>
        <v>289</v>
      </c>
      <c r="BV68" s="56">
        <f>'2019'!BP9</f>
        <v>2</v>
      </c>
      <c r="BW68" s="56">
        <f>'2019'!BQ9</f>
        <v>2</v>
      </c>
      <c r="BX68" s="56">
        <f>'2019'!BR9</f>
        <v>2</v>
      </c>
      <c r="BY68" s="56">
        <f>'2019'!BS9</f>
        <v>2.8</v>
      </c>
      <c r="BZ68" s="57">
        <f>'2019'!BT9</f>
        <v>0</v>
      </c>
      <c r="CA68" s="57">
        <f>'2019'!BU9</f>
        <v>0</v>
      </c>
      <c r="CB68" s="57">
        <f>'2019'!BV9</f>
        <v>3.4</v>
      </c>
      <c r="CC68" s="57">
        <f>'2019'!BW9</f>
        <v>3.5</v>
      </c>
      <c r="CD68" s="57">
        <f>'2019'!BX9</f>
        <v>9</v>
      </c>
      <c r="CE68" s="57">
        <f>'2019'!BY9</f>
        <v>0</v>
      </c>
      <c r="CF68" s="58">
        <f>'2019'!BZ9</f>
        <v>0</v>
      </c>
      <c r="CG68" s="55">
        <f>'2019'!CA9</f>
        <v>248</v>
      </c>
      <c r="CH68" s="56">
        <f>'2019'!CB9</f>
        <v>1181.5999999999999</v>
      </c>
      <c r="CI68" s="56">
        <f>'2019'!CC9</f>
        <v>28</v>
      </c>
      <c r="CJ68" s="56">
        <f>'2019'!CD9</f>
        <v>18</v>
      </c>
      <c r="CK68" s="56">
        <f>'2019'!CE9</f>
        <v>3</v>
      </c>
      <c r="CL68" s="56">
        <f>'2019'!CF9</f>
        <v>8</v>
      </c>
      <c r="CM68" s="57">
        <f>'2019'!CG9</f>
        <v>0</v>
      </c>
      <c r="CN68" s="57">
        <f>'2019'!CH9</f>
        <v>0</v>
      </c>
      <c r="CO68" s="57">
        <f>'2019'!CI9</f>
        <v>1.52</v>
      </c>
      <c r="CP68" s="57">
        <f>'2019'!CJ9</f>
        <v>5.7</v>
      </c>
      <c r="CQ68" s="57">
        <f>'2019'!CK9</f>
        <v>11.2</v>
      </c>
      <c r="CR68" s="57">
        <f>'2019'!CL9</f>
        <v>66.7</v>
      </c>
      <c r="CS68" s="58">
        <f>'2019'!CM9</f>
        <v>18.2</v>
      </c>
      <c r="CT68" s="55">
        <f>'2019'!CN9</f>
        <v>372</v>
      </c>
      <c r="CU68" s="56">
        <f>'2019'!CO9</f>
        <v>1684.8</v>
      </c>
      <c r="CV68" s="56">
        <f>'2019'!CP9</f>
        <v>53</v>
      </c>
      <c r="CW68" s="56">
        <f>'2019'!CQ9</f>
        <v>31</v>
      </c>
      <c r="CX68" s="56">
        <f>'2019'!CR9</f>
        <v>3</v>
      </c>
      <c r="CY68" s="56">
        <f>'2019'!CS9</f>
        <v>9.9</v>
      </c>
      <c r="CZ68" s="57">
        <f>'2019'!CT9</f>
        <v>0</v>
      </c>
      <c r="DA68" s="57">
        <f>'2019'!CU9</f>
        <v>0</v>
      </c>
      <c r="DB68" s="57">
        <f>'2019'!CV9</f>
        <v>1.51</v>
      </c>
      <c r="DC68" s="57">
        <f>'2019'!CW9</f>
        <v>3</v>
      </c>
      <c r="DD68" s="57">
        <f>'2019'!CX9</f>
        <v>11.4</v>
      </c>
      <c r="DE68" s="57">
        <f>'2019'!CY9</f>
        <v>20</v>
      </c>
      <c r="DF68" s="58">
        <f>'2019'!CZ9</f>
        <v>11.4</v>
      </c>
    </row>
    <row r="69" spans="1:110" ht="15.75" customHeight="1" x14ac:dyDescent="0.2">
      <c r="A69" s="29">
        <f t="shared" si="9"/>
        <v>67</v>
      </c>
      <c r="B69" s="30">
        <f>'2018'!A7</f>
        <v>5</v>
      </c>
      <c r="C69" s="30">
        <v>2018</v>
      </c>
      <c r="D69" s="31" t="str">
        <f>'2018'!B7</f>
        <v>Ian Thomas</v>
      </c>
      <c r="E69" s="204" t="str" cm="1">
        <f t="array" ref="E69">_xlfn.IFS(F69&gt;=15,"Cornerstone",AND(F69&gt;=14,F69&lt;15),"Elite",AND(F69&gt;=11,F69&lt;14),"Elite Upside",AND(F69&gt;=9,F69&lt;11),"Upside",AND(F69&gt;=8,F69&lt;9),"Upside Lite",AND(F69&gt;=6,F69&lt;8),"Outlier",AND(F69&gt;=5,F69&lt;6),"Outlier Lite",F69&lt;5,"Purgatory")</f>
        <v>Upside Lite</v>
      </c>
      <c r="F69" s="32">
        <f>'2018'!C7</f>
        <v>8.2714285714285705</v>
      </c>
      <c r="G69" s="32">
        <f t="shared" si="10"/>
        <v>68.600000000000009</v>
      </c>
      <c r="H69" s="33">
        <f t="shared" si="11"/>
        <v>-6.3922915208061953E-2</v>
      </c>
      <c r="I69" s="34" t="str">
        <f>'2018'!D7</f>
        <v>Indiana</v>
      </c>
      <c r="J69" s="35">
        <f>'2018'!E7</f>
        <v>2</v>
      </c>
      <c r="K69" s="36">
        <f>'2018'!F7</f>
        <v>35222</v>
      </c>
      <c r="L69" s="37">
        <f>'2018'!G7</f>
        <v>29.328767123287673</v>
      </c>
      <c r="M69" s="37" t="str">
        <f>'2018'!H7</f>
        <v>SR</v>
      </c>
      <c r="N69" s="37">
        <f>'2018'!I7</f>
        <v>21.901369863013699</v>
      </c>
      <c r="O69" s="38">
        <f>'2018'!J7</f>
        <v>76</v>
      </c>
      <c r="P69" s="38">
        <f>'2018'!K7</f>
        <v>259</v>
      </c>
      <c r="Q69" s="193">
        <f t="shared" si="12"/>
        <v>31.526120600717658</v>
      </c>
      <c r="R69" s="35">
        <f>'2018'!L7</f>
        <v>4.74</v>
      </c>
      <c r="S69" s="39">
        <f>'2018'!M7</f>
        <v>4</v>
      </c>
      <c r="T69" s="40">
        <f>'2018'!N7</f>
        <v>0</v>
      </c>
      <c r="U69" s="41">
        <f>'2018'!O7</f>
        <v>0</v>
      </c>
      <c r="V69" s="41">
        <f>'2018'!P7</f>
        <v>0</v>
      </c>
      <c r="W69" s="41">
        <f>'2018'!Q7</f>
        <v>5.1132213294375457E-2</v>
      </c>
      <c r="X69" s="41">
        <f>'2018'!R7</f>
        <v>0.15514573662861206</v>
      </c>
      <c r="Y69" s="42">
        <f>'2018'!S7</f>
        <v>0.15514573662861206</v>
      </c>
      <c r="Z69" s="43">
        <f>'2018'!T7</f>
        <v>0.15514573662861206</v>
      </c>
      <c r="AA69" s="44">
        <f>'2018'!U7</f>
        <v>21.263013698630136</v>
      </c>
      <c r="AB69" s="45">
        <f>'2018'!V7</f>
        <v>1.67</v>
      </c>
      <c r="AC69" s="45">
        <f>CT69/CW69</f>
        <v>14.84</v>
      </c>
      <c r="AD69" s="45">
        <f>'2018'!X7</f>
        <v>9.1</v>
      </c>
      <c r="AE69" s="45">
        <f>'2018'!Y7</f>
        <v>8</v>
      </c>
      <c r="AF69" s="45">
        <f>'2018'!Z7</f>
        <v>0</v>
      </c>
      <c r="AG69" s="45">
        <f>'2018'!AA7</f>
        <v>0</v>
      </c>
      <c r="AH69" s="45">
        <f t="shared" si="13"/>
        <v>0</v>
      </c>
      <c r="AI69" s="46">
        <f>'2018'!AB7</f>
        <v>3.7999999999999999E-2</v>
      </c>
      <c r="AJ69" s="45">
        <f>'2018'!AC7</f>
        <v>102.61630984148437</v>
      </c>
      <c r="AK69" s="47">
        <f>'2018'!AD7</f>
        <v>107.89610641856648</v>
      </c>
      <c r="AL69" s="48">
        <f>'2018'!AE7</f>
        <v>4</v>
      </c>
      <c r="AM69" s="49">
        <f>'2018'!AF7</f>
        <v>3</v>
      </c>
      <c r="AN69" s="49">
        <f>'2018'!AG7</f>
        <v>3</v>
      </c>
      <c r="AO69" s="49">
        <f>'2018'!AH7</f>
        <v>7</v>
      </c>
      <c r="AP69" s="49">
        <f>'2018'!AI7</f>
        <v>8</v>
      </c>
      <c r="AQ69" s="49">
        <f>'2018'!AK7</f>
        <v>5</v>
      </c>
      <c r="AR69" s="49">
        <f>'2018'!AL7</f>
        <v>5</v>
      </c>
      <c r="AS69" s="50">
        <f>'2018'!AM7</f>
        <v>0</v>
      </c>
      <c r="AT69" s="55">
        <f>'2018'!AN7</f>
        <v>0</v>
      </c>
      <c r="AU69" s="56">
        <f>'2018'!AO7</f>
        <v>1</v>
      </c>
      <c r="AV69" s="56">
        <f>'2018'!AP7</f>
        <v>0</v>
      </c>
      <c r="AW69" s="56">
        <f>'2018'!AQ7</f>
        <v>0</v>
      </c>
      <c r="AX69" s="56">
        <f>'2018'!AR7</f>
        <v>0</v>
      </c>
      <c r="AY69" s="56">
        <f>'2018'!AS7</f>
        <v>0</v>
      </c>
      <c r="AZ69" s="57">
        <f>'2018'!AT7</f>
        <v>0</v>
      </c>
      <c r="BA69" s="57">
        <f>'2018'!AU7</f>
        <v>0</v>
      </c>
      <c r="BB69" s="57">
        <f>'2018'!AV7</f>
        <v>0</v>
      </c>
      <c r="BC69" s="57">
        <f>'2018'!AW7</f>
        <v>0</v>
      </c>
      <c r="BD69" s="57">
        <f>'2018'!AX7</f>
        <v>0</v>
      </c>
      <c r="BE69" s="57">
        <f>'2018'!AY7</f>
        <v>0</v>
      </c>
      <c r="BF69" s="58">
        <f>'2018'!AZ7</f>
        <v>0</v>
      </c>
      <c r="BG69" s="55">
        <f>'2018'!BA7</f>
        <v>0</v>
      </c>
      <c r="BH69" s="56">
        <f>'2018'!BB7</f>
        <v>1</v>
      </c>
      <c r="BI69" s="56">
        <f>'2018'!BC7</f>
        <v>0</v>
      </c>
      <c r="BJ69" s="56">
        <f>'2018'!BD7</f>
        <v>0</v>
      </c>
      <c r="BK69" s="56">
        <f>'2018'!BE7</f>
        <v>0</v>
      </c>
      <c r="BL69" s="56">
        <f>'2018'!BF7</f>
        <v>0</v>
      </c>
      <c r="BM69" s="57">
        <f>'2018'!BG7</f>
        <v>0</v>
      </c>
      <c r="BN69" s="57">
        <f>'2018'!BH7</f>
        <v>0</v>
      </c>
      <c r="BO69" s="57">
        <f>'2018'!BI7</f>
        <v>0</v>
      </c>
      <c r="BP69" s="57">
        <f>'2018'!BJ7</f>
        <v>0</v>
      </c>
      <c r="BQ69" s="57">
        <f>'2018'!BK7</f>
        <v>0</v>
      </c>
      <c r="BR69" s="57">
        <f>'2018'!BL7</f>
        <v>0</v>
      </c>
      <c r="BS69" s="58">
        <f>'2018'!BM7</f>
        <v>0</v>
      </c>
      <c r="BT69" s="55">
        <f>'2018'!BN7</f>
        <v>0</v>
      </c>
      <c r="BU69" s="56">
        <f>'2018'!BO7</f>
        <v>1</v>
      </c>
      <c r="BV69" s="56">
        <f>'2018'!BP7</f>
        <v>0</v>
      </c>
      <c r="BW69" s="56">
        <f>'2018'!BQ7</f>
        <v>0</v>
      </c>
      <c r="BX69" s="56">
        <f>'2018'!BR7</f>
        <v>0</v>
      </c>
      <c r="BY69" s="56">
        <f>'2018'!BS7</f>
        <v>0</v>
      </c>
      <c r="BZ69" s="57">
        <f>'2018'!BT7</f>
        <v>0</v>
      </c>
      <c r="CA69" s="57">
        <f>'2018'!BU7</f>
        <v>0</v>
      </c>
      <c r="CB69" s="57">
        <f>'2018'!BV7</f>
        <v>0</v>
      </c>
      <c r="CC69" s="57">
        <f>'2018'!BW7</f>
        <v>0</v>
      </c>
      <c r="CD69" s="57">
        <f>'2018'!BX7</f>
        <v>0</v>
      </c>
      <c r="CE69" s="57">
        <f>'2018'!BY7</f>
        <v>0</v>
      </c>
      <c r="CF69" s="58">
        <f>'2018'!BZ7</f>
        <v>0</v>
      </c>
      <c r="CG69" s="55">
        <f>'2018'!CA7</f>
        <v>28</v>
      </c>
      <c r="CH69" s="56">
        <f>'2018'!CB7</f>
        <v>547.6</v>
      </c>
      <c r="CI69" s="56">
        <f>'2018'!CC7</f>
        <v>5</v>
      </c>
      <c r="CJ69" s="56">
        <f>'2018'!CD7</f>
        <v>3</v>
      </c>
      <c r="CK69" s="56">
        <f>'2018'!CE7</f>
        <v>0</v>
      </c>
      <c r="CL69" s="56">
        <f>'2018'!CF7</f>
        <v>3.2</v>
      </c>
      <c r="CM69" s="57">
        <f>'2018'!CG7</f>
        <v>0</v>
      </c>
      <c r="CN69" s="57">
        <f>'2018'!CH7</f>
        <v>0</v>
      </c>
      <c r="CO69" s="57">
        <f>'2018'!CI7</f>
        <v>0.41</v>
      </c>
      <c r="CP69" s="57">
        <f>'2018'!CJ7</f>
        <v>6</v>
      </c>
      <c r="CQ69" s="57">
        <f>'2018'!CK7</f>
        <v>3.6</v>
      </c>
      <c r="CR69" s="57">
        <f>'2018'!CL7</f>
        <v>0</v>
      </c>
      <c r="CS69" s="58">
        <f>'2018'!CM7</f>
        <v>0</v>
      </c>
      <c r="CT69" s="55">
        <f>'2018'!CN7</f>
        <v>371</v>
      </c>
      <c r="CU69" s="56">
        <f>'2018'!CO7</f>
        <v>2391.2999999999997</v>
      </c>
      <c r="CV69" s="56">
        <f>'2018'!CP7</f>
        <v>34</v>
      </c>
      <c r="CW69" s="56">
        <f>'2018'!CQ7</f>
        <v>25</v>
      </c>
      <c r="CX69" s="56">
        <f>'2018'!CR7</f>
        <v>5</v>
      </c>
      <c r="CY69" s="56">
        <f>'2018'!CS7</f>
        <v>18.900000000000002</v>
      </c>
      <c r="CZ69" s="57">
        <f>'2018'!CT7</f>
        <v>0</v>
      </c>
      <c r="DA69" s="57">
        <f>'2018'!CU7</f>
        <v>0</v>
      </c>
      <c r="DB69" s="57">
        <f>'2018'!CV7</f>
        <v>1.67</v>
      </c>
      <c r="DC69" s="57">
        <f>'2018'!CW7</f>
        <v>9.1</v>
      </c>
      <c r="DD69" s="57">
        <f>'2018'!CX7</f>
        <v>8</v>
      </c>
      <c r="DE69" s="57">
        <f>'2018'!CY7</f>
        <v>0</v>
      </c>
      <c r="DF69" s="58">
        <f>'2018'!CZ7</f>
        <v>3.8</v>
      </c>
    </row>
    <row r="70" spans="1:110" ht="15.75" customHeight="1" x14ac:dyDescent="0.2">
      <c r="A70" s="29">
        <f t="shared" si="9"/>
        <v>68</v>
      </c>
      <c r="B70" s="30">
        <f>'2017'!A11</f>
        <v>9</v>
      </c>
      <c r="C70" s="30">
        <v>2017</v>
      </c>
      <c r="D70" s="31" t="str">
        <f>'2017'!B11</f>
        <v>Bucky Hodges</v>
      </c>
      <c r="E70" s="204" t="str" cm="1">
        <f t="array" ref="E70">_xlfn.IFS(F70&gt;=15,"Cornerstone",AND(F70&gt;=14,F70&lt;15),"Elite",AND(F70&gt;=11,F70&lt;14),"Elite Upside",AND(F70&gt;=9,F70&lt;11),"Upside",AND(F70&gt;=8,F70&lt;9),"Upside Lite",AND(F70&gt;=6,F70&lt;8),"Outlier",AND(F70&gt;=5,F70&lt;6),"Outlier Lite",F70&lt;5,"Purgatory")</f>
        <v>Upside Lite</v>
      </c>
      <c r="F70" s="32">
        <f>'2017'!C11</f>
        <v>8.2357142857142858</v>
      </c>
      <c r="G70" s="32">
        <f t="shared" si="10"/>
        <v>68.2</v>
      </c>
      <c r="H70" s="33">
        <f t="shared" si="11"/>
        <v>-7.8691958422419869E-2</v>
      </c>
      <c r="I70" s="34" t="str">
        <f>'2017'!D11</f>
        <v>Virginia Tech</v>
      </c>
      <c r="J70" s="35">
        <f>'2017'!E11</f>
        <v>4</v>
      </c>
      <c r="K70" s="36">
        <f>'2017'!F11</f>
        <v>34919</v>
      </c>
      <c r="L70" s="37">
        <f>'2017'!G11</f>
        <v>30.158904109589042</v>
      </c>
      <c r="M70" s="37" t="str">
        <f>'2017'!H11</f>
        <v>JR</v>
      </c>
      <c r="N70" s="37">
        <f>'2017'!I11</f>
        <v>21.734246575342464</v>
      </c>
      <c r="O70" s="38">
        <f>'2017'!J11</f>
        <v>78</v>
      </c>
      <c r="P70" s="38">
        <f>'2017'!K11</f>
        <v>257</v>
      </c>
      <c r="Q70" s="193">
        <f t="shared" si="12"/>
        <v>29.699003053495922</v>
      </c>
      <c r="R70" s="37">
        <f>'2017'!L11</f>
        <v>4.57</v>
      </c>
      <c r="S70" s="39">
        <f>'2017'!M11</f>
        <v>6</v>
      </c>
      <c r="T70" s="40">
        <f>'2017'!N11</f>
        <v>0</v>
      </c>
      <c r="U70" s="41">
        <f>'2017'!O11</f>
        <v>0</v>
      </c>
      <c r="V70" s="41">
        <f>'2017'!P11</f>
        <v>0.18611563229778499</v>
      </c>
      <c r="W70" s="41">
        <f>'2017'!Q11</f>
        <v>0.19855329199881899</v>
      </c>
      <c r="X70" s="41">
        <f>'2017'!R11</f>
        <v>0.18845797196312664</v>
      </c>
      <c r="Y70" s="42">
        <f>'2017'!S11</f>
        <v>0.19350563198097281</v>
      </c>
      <c r="Z70" s="43">
        <f>'2017'!T11</f>
        <v>0.18383035038192416</v>
      </c>
      <c r="AA70" s="44">
        <f>'2017'!U11</f>
        <v>19.079452054794519</v>
      </c>
      <c r="AB70" s="45">
        <f>'2017'!V11</f>
        <v>1.6</v>
      </c>
      <c r="AC70" s="45">
        <f>CT70/CW70</f>
        <v>14.395833333333334</v>
      </c>
      <c r="AD70" s="45">
        <f>'2017'!X11</f>
        <v>4.4000000000000004</v>
      </c>
      <c r="AE70" s="45">
        <f>'2017'!Y11</f>
        <v>15.1</v>
      </c>
      <c r="AF70" s="45">
        <f>'2017'!Z11</f>
        <v>0</v>
      </c>
      <c r="AG70" s="45">
        <f>'2017'!AA11</f>
        <v>0</v>
      </c>
      <c r="AH70" s="45">
        <f t="shared" si="13"/>
        <v>0</v>
      </c>
      <c r="AI70" s="46">
        <f>'2017'!AB11</f>
        <v>0.127</v>
      </c>
      <c r="AJ70" s="45">
        <f>'2017'!AC11</f>
        <v>117.8415153925999</v>
      </c>
      <c r="AK70" s="47">
        <f>'2017'!AD11</f>
        <v>128.82768838817898</v>
      </c>
      <c r="AL70" s="48">
        <f>'2017'!AE11</f>
        <v>6</v>
      </c>
      <c r="AM70" s="49">
        <f>'2017'!AF11</f>
        <v>9</v>
      </c>
      <c r="AN70" s="49">
        <f>'2017'!AG11</f>
        <v>3</v>
      </c>
      <c r="AO70" s="49">
        <f>'2017'!AH11</f>
        <v>7</v>
      </c>
      <c r="AP70" s="49">
        <f>'2017'!AI11</f>
        <v>1</v>
      </c>
      <c r="AQ70" s="49">
        <f>'2017'!AK11</f>
        <v>9</v>
      </c>
      <c r="AR70" s="49">
        <f>'2017'!AL11</f>
        <v>2</v>
      </c>
      <c r="AS70" s="50">
        <f>'2017'!AM11</f>
        <v>0</v>
      </c>
      <c r="AT70" s="55">
        <f>'2017'!AN11</f>
        <v>0</v>
      </c>
      <c r="AU70" s="56">
        <f>'2017'!AO11</f>
        <v>1</v>
      </c>
      <c r="AV70" s="56">
        <f>'2017'!AP11</f>
        <v>0</v>
      </c>
      <c r="AW70" s="56">
        <f>'2017'!AQ11</f>
        <v>0</v>
      </c>
      <c r="AX70" s="56">
        <f>'2017'!AR11</f>
        <v>0</v>
      </c>
      <c r="AY70" s="56">
        <f>'2017'!AS11</f>
        <v>0</v>
      </c>
      <c r="AZ70" s="57">
        <f>'2017'!AT11</f>
        <v>0</v>
      </c>
      <c r="BA70" s="57">
        <f>'2017'!AU11</f>
        <v>0</v>
      </c>
      <c r="BB70" s="57">
        <f>'2017'!AV11</f>
        <v>0</v>
      </c>
      <c r="BC70" s="57">
        <f>'2017'!AW11</f>
        <v>0</v>
      </c>
      <c r="BD70" s="57">
        <f>'2017'!AX11</f>
        <v>0</v>
      </c>
      <c r="BE70" s="57">
        <f>'2017'!AY11</f>
        <v>0</v>
      </c>
      <c r="BF70" s="58">
        <f>'2017'!AZ11</f>
        <v>0</v>
      </c>
      <c r="BG70" s="55">
        <f>'2017'!BA11</f>
        <v>0</v>
      </c>
      <c r="BH70" s="56">
        <f>'2017'!BB11</f>
        <v>1</v>
      </c>
      <c r="BI70" s="56">
        <f>'2017'!BC11</f>
        <v>0</v>
      </c>
      <c r="BJ70" s="56">
        <f>'2017'!BD11</f>
        <v>0</v>
      </c>
      <c r="BK70" s="56">
        <f>'2017'!BE11</f>
        <v>0</v>
      </c>
      <c r="BL70" s="56">
        <f>'2017'!BF11</f>
        <v>0</v>
      </c>
      <c r="BM70" s="57">
        <f>'2017'!BG11</f>
        <v>0</v>
      </c>
      <c r="BN70" s="57">
        <f>'2017'!BH11</f>
        <v>0</v>
      </c>
      <c r="BO70" s="57">
        <f>'2017'!BI11</f>
        <v>0</v>
      </c>
      <c r="BP70" s="57">
        <f>'2017'!BJ11</f>
        <v>0</v>
      </c>
      <c r="BQ70" s="57">
        <f>'2017'!BK11</f>
        <v>0</v>
      </c>
      <c r="BR70" s="57">
        <f>'2017'!BL11</f>
        <v>0</v>
      </c>
      <c r="BS70" s="58">
        <f>'2017'!BM11</f>
        <v>0</v>
      </c>
      <c r="BT70" s="55">
        <f>'2017'!BN11</f>
        <v>526</v>
      </c>
      <c r="BU70" s="56">
        <f>'2017'!BO11</f>
        <v>2826.2000000000003</v>
      </c>
      <c r="BV70" s="56">
        <f>'2017'!BP11</f>
        <v>77</v>
      </c>
      <c r="BW70" s="56">
        <f>'2017'!BQ11</f>
        <v>45</v>
      </c>
      <c r="BX70" s="56">
        <f>'2017'!BR11</f>
        <v>7</v>
      </c>
      <c r="BY70" s="56">
        <f>'2017'!BS11</f>
        <v>19.5</v>
      </c>
      <c r="BZ70" s="57">
        <f>'2017'!BT11</f>
        <v>0</v>
      </c>
      <c r="CA70" s="57">
        <f>'2017'!BU11</f>
        <v>0</v>
      </c>
      <c r="CB70" s="57">
        <f>'2017'!BV11</f>
        <v>1.6</v>
      </c>
      <c r="CC70" s="57">
        <f>'2017'!BW11</f>
        <v>4.2</v>
      </c>
      <c r="CD70" s="57">
        <f>'2017'!BX11</f>
        <v>12.1</v>
      </c>
      <c r="CE70" s="57">
        <f>'2017'!BY11</f>
        <v>0</v>
      </c>
      <c r="CF70" s="58">
        <f>'2017'!BZ11</f>
        <v>6.3</v>
      </c>
      <c r="CG70" s="55">
        <f>'2017'!CA11</f>
        <v>538</v>
      </c>
      <c r="CH70" s="56">
        <f>'2017'!CB11</f>
        <v>2709.6000000000004</v>
      </c>
      <c r="CI70" s="56">
        <f>'2017'!CC11</f>
        <v>77</v>
      </c>
      <c r="CJ70" s="56">
        <f>'2017'!CD11</f>
        <v>40</v>
      </c>
      <c r="CK70" s="56">
        <f>'2017'!CE11</f>
        <v>6</v>
      </c>
      <c r="CL70" s="56">
        <f>'2017'!CF11</f>
        <v>21.6</v>
      </c>
      <c r="CM70" s="57">
        <f>'2017'!CG11</f>
        <v>0</v>
      </c>
      <c r="CN70" s="57">
        <f>'2017'!CH11</f>
        <v>0</v>
      </c>
      <c r="CO70" s="57">
        <f>'2017'!CI11</f>
        <v>1.42</v>
      </c>
      <c r="CP70" s="57">
        <f>'2017'!CJ11</f>
        <v>4.4000000000000004</v>
      </c>
      <c r="CQ70" s="57">
        <f>'2017'!CK11</f>
        <v>15.1</v>
      </c>
      <c r="CR70" s="57">
        <f>'2017'!CL11</f>
        <v>0</v>
      </c>
      <c r="CS70" s="58">
        <f>'2017'!CM11</f>
        <v>7</v>
      </c>
      <c r="CT70" s="55">
        <f>'2017'!CN11</f>
        <v>691</v>
      </c>
      <c r="CU70" s="56">
        <f>'2017'!CO11</f>
        <v>3666.5999999999995</v>
      </c>
      <c r="CV70" s="56">
        <f>'2017'!CP11</f>
        <v>84</v>
      </c>
      <c r="CW70" s="56">
        <f>'2017'!CQ11</f>
        <v>48</v>
      </c>
      <c r="CX70" s="56">
        <f>'2017'!CR11</f>
        <v>7</v>
      </c>
      <c r="CY70" s="56">
        <f>'2017'!CS11</f>
        <v>30.800000000000004</v>
      </c>
      <c r="CZ70" s="57">
        <f>'2017'!CT11</f>
        <v>0</v>
      </c>
      <c r="DA70" s="57">
        <f>'2017'!CU11</f>
        <v>0</v>
      </c>
      <c r="DB70" s="57">
        <f>'2017'!CV11</f>
        <v>1.6</v>
      </c>
      <c r="DC70" s="57">
        <f>'2017'!CW11</f>
        <v>3</v>
      </c>
      <c r="DD70" s="57">
        <f>'2017'!CX11</f>
        <v>14.3</v>
      </c>
      <c r="DE70" s="57">
        <f>'2017'!CY11</f>
        <v>0</v>
      </c>
      <c r="DF70" s="58">
        <f>'2017'!CZ11</f>
        <v>12.7</v>
      </c>
    </row>
    <row r="71" spans="1:110" ht="15.75" customHeight="1" x14ac:dyDescent="0.2">
      <c r="A71" s="29">
        <f t="shared" si="9"/>
        <v>69</v>
      </c>
      <c r="B71" s="30">
        <f>'2022'!A8</f>
        <v>6</v>
      </c>
      <c r="C71" s="30">
        <v>2022</v>
      </c>
      <c r="D71" s="31" t="str">
        <f>'2022'!B8</f>
        <v>Jake Ferguson</v>
      </c>
      <c r="E71" s="204" t="str" cm="1">
        <f t="array" ref="E71">_xlfn.IFS(F71&gt;=15,"Cornerstone",AND(F71&gt;=14,F71&lt;15),"Elite",AND(F71&gt;=11,F71&lt;14),"Elite Upside",AND(F71&gt;=9,F71&lt;11),"Upside",AND(F71&gt;=8,F71&lt;9),"Upside Lite",AND(F71&gt;=6,F71&lt;8),"Outlier",AND(F71&gt;=5,F71&lt;6),"Outlier Lite",F71&lt;5,"Purgatory")</f>
        <v>Upside Lite</v>
      </c>
      <c r="F71" s="32">
        <f>'2022'!C8</f>
        <v>8.0857142857142854</v>
      </c>
      <c r="G71" s="32">
        <f t="shared" si="10"/>
        <v>67.7</v>
      </c>
      <c r="H71" s="33">
        <f t="shared" si="11"/>
        <v>-0.140721939922725</v>
      </c>
      <c r="I71" s="34" t="str">
        <f>'2022'!D8</f>
        <v>Wisconsin</v>
      </c>
      <c r="J71" s="35">
        <f>'2022'!E8</f>
        <v>2</v>
      </c>
      <c r="K71" s="36">
        <f>'2022'!F8</f>
        <v>36178</v>
      </c>
      <c r="L71" s="37">
        <f>'2022'!G8</f>
        <v>26.709589041095889</v>
      </c>
      <c r="M71" s="37" t="str">
        <f>'2022'!H8</f>
        <v>SR</v>
      </c>
      <c r="N71" s="37">
        <f>'2022'!I8</f>
        <v>23.290410958904111</v>
      </c>
      <c r="O71" s="38">
        <f>'2022'!J8</f>
        <v>77</v>
      </c>
      <c r="P71" s="38">
        <f>'2022'!K8</f>
        <v>250</v>
      </c>
      <c r="Q71" s="193">
        <f t="shared" si="12"/>
        <v>29.645345173638567</v>
      </c>
      <c r="R71" s="35">
        <f>'2022'!L8</f>
        <v>4.71</v>
      </c>
      <c r="S71" s="39">
        <f>'2022'!M8</f>
        <v>4</v>
      </c>
      <c r="T71" s="40">
        <f>'2022'!N8</f>
        <v>0</v>
      </c>
      <c r="U71" s="41">
        <f>'2022'!O8</f>
        <v>0.22242817423540315</v>
      </c>
      <c r="V71" s="41">
        <f>'2022'!P8</f>
        <v>0.14385664310701793</v>
      </c>
      <c r="W71" s="41">
        <f>'2022'!Q8</f>
        <v>0.24072612470402527</v>
      </c>
      <c r="X71" s="41">
        <f>'2022'!R8</f>
        <v>0.21607605877268798</v>
      </c>
      <c r="Y71" s="42">
        <f>'2022'!S8</f>
        <v>0.24072612470402527</v>
      </c>
      <c r="Z71" s="43">
        <f>'2022'!T8</f>
        <v>0.24072612470402527</v>
      </c>
      <c r="AA71" s="44">
        <f>'2022'!U8</f>
        <v>19.632876712328766</v>
      </c>
      <c r="AB71" s="45">
        <f>'2022'!V8</f>
        <v>1.73</v>
      </c>
      <c r="AC71" s="45">
        <f>CT71/CW71</f>
        <v>9.7826086956521738</v>
      </c>
      <c r="AD71" s="45">
        <f>'2022'!X8</f>
        <v>5.3</v>
      </c>
      <c r="AE71" s="45">
        <f>'2022'!Y8</f>
        <v>6.7</v>
      </c>
      <c r="AF71" s="45">
        <f>'2022'!Z8</f>
        <v>0</v>
      </c>
      <c r="AG71" s="45">
        <f>'2022'!AA8</f>
        <v>0</v>
      </c>
      <c r="AH71" s="45">
        <f t="shared" si="13"/>
        <v>62.5</v>
      </c>
      <c r="AI71" s="46">
        <f>'2022'!AB8</f>
        <v>9.0999999999999998E-2</v>
      </c>
      <c r="AJ71" s="45">
        <f>'2022'!AC8</f>
        <v>101.59828471718322</v>
      </c>
      <c r="AK71" s="47">
        <f>'2022'!AD8</f>
        <v>108.94102445411218</v>
      </c>
      <c r="AL71" s="48">
        <f>'2022'!AE8</f>
        <v>8</v>
      </c>
      <c r="AM71" s="49">
        <f>'2022'!AF8</f>
        <v>8</v>
      </c>
      <c r="AN71" s="49">
        <f>'2022'!AG8</f>
        <v>4</v>
      </c>
      <c r="AO71" s="49">
        <f>'2022'!AH8</f>
        <v>0</v>
      </c>
      <c r="AP71" s="49">
        <f>'2022'!AI8</f>
        <v>2</v>
      </c>
      <c r="AQ71" s="49">
        <f>'2022'!AK8</f>
        <v>5</v>
      </c>
      <c r="AR71" s="49">
        <f>'2022'!AL8</f>
        <v>5</v>
      </c>
      <c r="AS71" s="50">
        <f>'2022'!AM8</f>
        <v>0</v>
      </c>
      <c r="AT71" s="55">
        <f>'2022'!AN8</f>
        <v>0</v>
      </c>
      <c r="AU71" s="56">
        <f>'2022'!AO8</f>
        <v>1</v>
      </c>
      <c r="AV71" s="56">
        <f>'2022'!AP8</f>
        <v>0</v>
      </c>
      <c r="AW71" s="56">
        <f>'2022'!AQ8</f>
        <v>0</v>
      </c>
      <c r="AX71" s="56">
        <f>'2022'!AR8</f>
        <v>0</v>
      </c>
      <c r="AY71" s="56">
        <f>'2022'!AS8</f>
        <v>0</v>
      </c>
      <c r="AZ71" s="57">
        <f>'2022'!AT8</f>
        <v>0</v>
      </c>
      <c r="BA71" s="57">
        <f>'2022'!AU8</f>
        <v>0</v>
      </c>
      <c r="BB71" s="57">
        <f>'2022'!AV8</f>
        <v>0</v>
      </c>
      <c r="BC71" s="57">
        <f>'2022'!AW8</f>
        <v>0</v>
      </c>
      <c r="BD71" s="57">
        <f>'2022'!AX8</f>
        <v>0</v>
      </c>
      <c r="BE71" s="57">
        <f>'2022'!AY8</f>
        <v>0</v>
      </c>
      <c r="BF71" s="58">
        <f>'2022'!AZ8</f>
        <v>0</v>
      </c>
      <c r="BG71" s="55">
        <f>'2022'!BA8</f>
        <v>456</v>
      </c>
      <c r="BH71" s="56">
        <f>'2022'!BB8</f>
        <v>2050.1</v>
      </c>
      <c r="BI71" s="56">
        <f>'2022'!BC8</f>
        <v>54</v>
      </c>
      <c r="BJ71" s="56">
        <f>'2022'!BD8</f>
        <v>36</v>
      </c>
      <c r="BK71" s="56">
        <f>'2022'!BE8</f>
        <v>4</v>
      </c>
      <c r="BL71" s="56">
        <f>'2022'!BF8</f>
        <v>19.5</v>
      </c>
      <c r="BM71" s="57">
        <f>'2022'!BG8</f>
        <v>0</v>
      </c>
      <c r="BN71" s="57">
        <f>'2022'!BH8</f>
        <v>0</v>
      </c>
      <c r="BO71" s="57">
        <f>'2022'!BI8</f>
        <v>1.73</v>
      </c>
      <c r="BP71" s="57">
        <f>'2022'!BJ8</f>
        <v>3.8</v>
      </c>
      <c r="BQ71" s="57">
        <f>'2022'!BK8</f>
        <v>10.9</v>
      </c>
      <c r="BR71" s="57">
        <f>'2022'!BL8</f>
        <v>50</v>
      </c>
      <c r="BS71" s="58">
        <f>'2022'!BM8</f>
        <v>10</v>
      </c>
      <c r="BT71" s="55">
        <f>'2022'!BN8</f>
        <v>403</v>
      </c>
      <c r="BU71" s="56">
        <f>'2022'!BO8</f>
        <v>2801.4</v>
      </c>
      <c r="BV71" s="56">
        <f>'2022'!BP8</f>
        <v>43</v>
      </c>
      <c r="BW71" s="56">
        <f>'2022'!BQ8</f>
        <v>33</v>
      </c>
      <c r="BX71" s="56">
        <f>'2022'!BR8</f>
        <v>2</v>
      </c>
      <c r="BY71" s="56">
        <f>'2022'!BS8</f>
        <v>18.2</v>
      </c>
      <c r="BZ71" s="57">
        <f>'2022'!BT8</f>
        <v>0</v>
      </c>
      <c r="CA71" s="57">
        <f>'2022'!BU8</f>
        <v>0</v>
      </c>
      <c r="CB71" s="57">
        <f>'2022'!BV8</f>
        <v>1.28</v>
      </c>
      <c r="CC71" s="57">
        <f>'2022'!BW8</f>
        <v>3.9</v>
      </c>
      <c r="CD71" s="57">
        <f>'2022'!BX8</f>
        <v>8.1</v>
      </c>
      <c r="CE71" s="57">
        <f>'2022'!BY8</f>
        <v>71.400000000000006</v>
      </c>
      <c r="CF71" s="58">
        <f>'2022'!BZ8</f>
        <v>5.7</v>
      </c>
      <c r="CG71" s="55">
        <f>'2022'!CA8</f>
        <v>305</v>
      </c>
      <c r="CH71" s="56">
        <f>'2022'!CB8</f>
        <v>1267</v>
      </c>
      <c r="CI71" s="56">
        <f>'2022'!CC8</f>
        <v>43</v>
      </c>
      <c r="CJ71" s="56">
        <f>'2022'!CD8</f>
        <v>30</v>
      </c>
      <c r="CK71" s="56">
        <f>'2022'!CE8</f>
        <v>4</v>
      </c>
      <c r="CL71" s="56">
        <f>'2022'!CF8</f>
        <v>9.7999999999999989</v>
      </c>
      <c r="CM71" s="57">
        <f>'2022'!CG8</f>
        <v>0</v>
      </c>
      <c r="CN71" s="57">
        <f>'2022'!CH8</f>
        <v>0</v>
      </c>
      <c r="CO71" s="57">
        <f>'2022'!CI8</f>
        <v>1.63</v>
      </c>
      <c r="CP71" s="57">
        <f>'2022'!CJ8</f>
        <v>5.3</v>
      </c>
      <c r="CQ71" s="57">
        <f>'2022'!CK8</f>
        <v>6.2</v>
      </c>
      <c r="CR71" s="57">
        <f>'2022'!CL8</f>
        <v>62.5</v>
      </c>
      <c r="CS71" s="58">
        <f>'2022'!CM8</f>
        <v>9.1</v>
      </c>
      <c r="CT71" s="55">
        <f>'2022'!CN8</f>
        <v>450</v>
      </c>
      <c r="CU71" s="56">
        <f>'2022'!CO8</f>
        <v>2082.6</v>
      </c>
      <c r="CV71" s="56">
        <f>'2022'!CP8</f>
        <v>61</v>
      </c>
      <c r="CW71" s="56">
        <f>'2022'!CQ8</f>
        <v>46</v>
      </c>
      <c r="CX71" s="56">
        <f>'2022'!CR8</f>
        <v>3</v>
      </c>
      <c r="CY71" s="56">
        <f>'2022'!CS8</f>
        <v>10.4</v>
      </c>
      <c r="CZ71" s="57">
        <f>'2022'!CT8</f>
        <v>0</v>
      </c>
      <c r="DA71" s="57">
        <f>'2022'!CU8</f>
        <v>0</v>
      </c>
      <c r="DB71" s="57">
        <f>'2022'!CV8</f>
        <v>1.73</v>
      </c>
      <c r="DC71" s="57">
        <f>'2022'!CW8</f>
        <v>5.2</v>
      </c>
      <c r="DD71" s="57">
        <f>'2022'!CX8</f>
        <v>6.7</v>
      </c>
      <c r="DE71" s="57">
        <f>'2022'!CY8</f>
        <v>55.6</v>
      </c>
      <c r="DF71" s="58">
        <f>'2022'!CZ8</f>
        <v>2.1</v>
      </c>
    </row>
    <row r="72" spans="1:110" ht="15.75" customHeight="1" x14ac:dyDescent="0.2">
      <c r="A72" s="29">
        <f t="shared" si="9"/>
        <v>70</v>
      </c>
      <c r="B72" s="30">
        <f>'2024'!A7</f>
        <v>5</v>
      </c>
      <c r="C72" s="30">
        <v>2024</v>
      </c>
      <c r="D72" s="31" t="str">
        <f>'2024'!B7</f>
        <v>Cade Stover</v>
      </c>
      <c r="E72" s="204" t="str" cm="1">
        <f t="array" ref="E72">_xlfn.IFS(F72&gt;=15,"Cornerstone",AND(F72&gt;=14,F72&lt;15),"Elite",AND(F72&gt;=11,F72&lt;14),"Elite Upside",AND(F72&gt;=9,F72&lt;11),"Upside",AND(F72&gt;=8,F72&lt;9),"Upside Lite",AND(F72&gt;=6,F72&lt;8),"Outlier",AND(F72&gt;=5,F72&lt;6),"Outlier Lite",F72&lt;5,"Purgatory")</f>
        <v>Upside Lite</v>
      </c>
      <c r="F72" s="32">
        <f>'2024'!C7</f>
        <v>8.0714285714285712</v>
      </c>
      <c r="G72" s="32">
        <f t="shared" si="10"/>
        <v>67.2</v>
      </c>
      <c r="H72" s="33">
        <f t="shared" si="11"/>
        <v>-0.14662955720846832</v>
      </c>
      <c r="I72" s="34" t="str">
        <f>'2024'!D7</f>
        <v>Ohio State</v>
      </c>
      <c r="J72" s="35">
        <f>'2024'!E7</f>
        <v>2</v>
      </c>
      <c r="K72" s="36">
        <f>'2024'!F7</f>
        <v>36689</v>
      </c>
      <c r="L72" s="37">
        <f>'2024'!G7</f>
        <v>25.30958904109589</v>
      </c>
      <c r="M72" s="37" t="str">
        <f>'2024'!H7</f>
        <v>SR</v>
      </c>
      <c r="N72" s="37">
        <f>'2024'!I7</f>
        <v>23.890410958904109</v>
      </c>
      <c r="O72" s="38">
        <f>'2024'!J7</f>
        <v>76</v>
      </c>
      <c r="P72" s="38">
        <f>'2024'!K7</f>
        <v>247</v>
      </c>
      <c r="Q72" s="193">
        <f t="shared" si="12"/>
        <v>30.065450920375525</v>
      </c>
      <c r="R72" s="35">
        <f>'2024'!L7</f>
        <v>4.6500000000000004</v>
      </c>
      <c r="S72" s="39">
        <f>'2024'!M7</f>
        <v>4</v>
      </c>
      <c r="T72" s="40">
        <f>'2024'!N7</f>
        <v>0</v>
      </c>
      <c r="U72" s="41">
        <f>'2024'!O7</f>
        <v>0</v>
      </c>
      <c r="V72" s="41">
        <f>'2024'!P7</f>
        <v>1.6627286251859632E-2</v>
      </c>
      <c r="W72" s="41">
        <f>'2024'!Q7</f>
        <v>0.10469584053224683</v>
      </c>
      <c r="X72" s="41">
        <f>'2024'!R7</f>
        <v>0.12486064659977701</v>
      </c>
      <c r="Y72" s="42">
        <f>'2024'!S7</f>
        <v>0.12486064659977701</v>
      </c>
      <c r="Z72" s="43">
        <f>'2024'!T7</f>
        <v>0.12486064659977701</v>
      </c>
      <c r="AA72" s="44" t="str">
        <f>'2024'!U7</f>
        <v>N/A</v>
      </c>
      <c r="AB72" s="45">
        <f>'2024'!V7</f>
        <v>2.04</v>
      </c>
      <c r="AC72" s="45">
        <f>'2024'!W7</f>
        <v>14.048780487804878</v>
      </c>
      <c r="AD72" s="45">
        <f>'2024'!X7</f>
        <v>6.9</v>
      </c>
      <c r="AE72" s="45">
        <f>'2024'!Y7</f>
        <v>8.1999999999999993</v>
      </c>
      <c r="AF72" s="45">
        <f>'2024'!Z7</f>
        <v>0</v>
      </c>
      <c r="AG72" s="45">
        <f>'2024'!AA7</f>
        <v>0</v>
      </c>
      <c r="AH72" s="45">
        <f t="shared" si="13"/>
        <v>44.4</v>
      </c>
      <c r="AI72" s="46">
        <f>'2023'!AB25</f>
        <v>0</v>
      </c>
      <c r="AJ72" s="45">
        <f>'2024'!AC7</f>
        <v>105.66110236105105</v>
      </c>
      <c r="AK72" s="47">
        <f>'2024'!AD7</f>
        <v>111.09755907478753</v>
      </c>
      <c r="AL72" s="48">
        <f>'2024'!AF7</f>
        <v>0</v>
      </c>
      <c r="AM72" s="49">
        <f>'2024'!AG7</f>
        <v>6</v>
      </c>
      <c r="AN72" s="49">
        <f>'2024'!AH7</f>
        <v>6</v>
      </c>
      <c r="AO72" s="49">
        <f>'2024'!AI7</f>
        <v>4</v>
      </c>
      <c r="AP72" s="49">
        <f>'2024'!AJ7</f>
        <v>5</v>
      </c>
      <c r="AQ72" s="49">
        <f>'2024'!AK7</f>
        <v>6</v>
      </c>
      <c r="AR72" s="49">
        <f>'2024'!AL7</f>
        <v>5</v>
      </c>
      <c r="AS72" s="50">
        <f>'2024'!AM7</f>
        <v>1</v>
      </c>
      <c r="AT72" s="55">
        <f>'2024'!AN7</f>
        <v>0</v>
      </c>
      <c r="AU72" s="56">
        <f>'2024'!AO7</f>
        <v>1</v>
      </c>
      <c r="AV72" s="56">
        <f>'2024'!AP7</f>
        <v>0</v>
      </c>
      <c r="AW72" s="56">
        <f>'2024'!AQ7</f>
        <v>0</v>
      </c>
      <c r="AX72" s="56">
        <f>'2024'!AR7</f>
        <v>0</v>
      </c>
      <c r="AY72" s="56">
        <f>'2024'!AS7</f>
        <v>1</v>
      </c>
      <c r="AZ72" s="57">
        <f>'2024'!AT7</f>
        <v>0</v>
      </c>
      <c r="BA72" s="57">
        <f>'2024'!AU7</f>
        <v>0</v>
      </c>
      <c r="BB72" s="57">
        <f>'2024'!AV7</f>
        <v>0</v>
      </c>
      <c r="BC72" s="57">
        <f>'2024'!AW7</f>
        <v>0</v>
      </c>
      <c r="BD72" s="57">
        <f>'2024'!AX7</f>
        <v>0</v>
      </c>
      <c r="BE72" s="57">
        <f>'2024'!AY7</f>
        <v>0</v>
      </c>
      <c r="BF72" s="58">
        <f>'2024'!AZ7</f>
        <v>0</v>
      </c>
      <c r="BG72" s="55">
        <f>'2024'!BA7</f>
        <v>0</v>
      </c>
      <c r="BH72" s="56">
        <f>'2024'!BB7</f>
        <v>1</v>
      </c>
      <c r="BI72" s="56">
        <f>'2024'!BC7</f>
        <v>0</v>
      </c>
      <c r="BJ72" s="56">
        <f>'2024'!BD7</f>
        <v>0</v>
      </c>
      <c r="BK72" s="56">
        <f>'2024'!BE7</f>
        <v>0</v>
      </c>
      <c r="BL72" s="56">
        <f>'2024'!BF7</f>
        <v>1</v>
      </c>
      <c r="BM72" s="57">
        <f>'2024'!BG7</f>
        <v>0</v>
      </c>
      <c r="BN72" s="57">
        <f>'2024'!BH7</f>
        <v>0</v>
      </c>
      <c r="BO72" s="57">
        <f>'2024'!BI7</f>
        <v>0</v>
      </c>
      <c r="BP72" s="57">
        <f>'2024'!BJ7</f>
        <v>0</v>
      </c>
      <c r="BQ72" s="57">
        <f>'2024'!BK7</f>
        <v>0</v>
      </c>
      <c r="BR72" s="57">
        <f>'2024'!BL7</f>
        <v>0</v>
      </c>
      <c r="BS72" s="58">
        <f>'2024'!BM7</f>
        <v>0</v>
      </c>
      <c r="BT72" s="55">
        <f>'2024'!BN7</f>
        <v>76</v>
      </c>
      <c r="BU72" s="56">
        <f>'2024'!BO7</f>
        <v>4570.7999999999993</v>
      </c>
      <c r="BV72" s="56">
        <f>'2024'!BP7</f>
        <v>8</v>
      </c>
      <c r="BW72" s="56">
        <f>'2024'!BQ7</f>
        <v>5</v>
      </c>
      <c r="BX72" s="56">
        <f>'2024'!BR7</f>
        <v>0</v>
      </c>
      <c r="BY72" s="56">
        <f>'2024'!BS7</f>
        <v>42</v>
      </c>
      <c r="BZ72" s="57">
        <f>'2024'!BT7</f>
        <v>0</v>
      </c>
      <c r="CA72" s="57">
        <f>'2024'!BU7</f>
        <v>0</v>
      </c>
      <c r="CB72" s="57">
        <f>'2024'!BV7</f>
        <v>1.1299999999999999</v>
      </c>
      <c r="CC72" s="57">
        <f>'2024'!BW7</f>
        <v>7.2</v>
      </c>
      <c r="CD72" s="57">
        <f>'2024'!BX7</f>
        <v>10.3</v>
      </c>
      <c r="CE72" s="57">
        <f>'2024'!BY7</f>
        <v>0</v>
      </c>
      <c r="CF72" s="58">
        <f>'2024'!BZ7</f>
        <v>0</v>
      </c>
      <c r="CG72" s="55">
        <f>'2024'!CA7</f>
        <v>406</v>
      </c>
      <c r="CH72" s="56">
        <f>'2024'!CB7</f>
        <v>3877.9</v>
      </c>
      <c r="CI72" s="56">
        <f>'2024'!CC7</f>
        <v>49</v>
      </c>
      <c r="CJ72" s="56">
        <f>'2024'!CD7</f>
        <v>36</v>
      </c>
      <c r="CK72" s="56">
        <f>'2024'!CE7</f>
        <v>5</v>
      </c>
      <c r="CL72" s="56">
        <f>'2024'!CF7</f>
        <v>41.6</v>
      </c>
      <c r="CM72" s="57">
        <f>'2024'!CG7</f>
        <v>0</v>
      </c>
      <c r="CN72" s="57">
        <f>'2024'!CH7</f>
        <v>0</v>
      </c>
      <c r="CO72" s="57">
        <f>'2024'!CI7</f>
        <v>1.31</v>
      </c>
      <c r="CP72" s="57">
        <f>'2024'!CJ7</f>
        <v>5.9</v>
      </c>
      <c r="CQ72" s="57">
        <f>'2024'!CK7</f>
        <v>7.8</v>
      </c>
      <c r="CR72" s="57">
        <f>'2024'!CL7</f>
        <v>44.4</v>
      </c>
      <c r="CS72" s="58">
        <f>'2024'!CM7</f>
        <v>5.3</v>
      </c>
      <c r="CT72" s="55">
        <f>'2024'!CN7</f>
        <v>576</v>
      </c>
      <c r="CU72" s="56">
        <f>'2024'!CO7</f>
        <v>3229.2000000000003</v>
      </c>
      <c r="CV72" s="56">
        <f>'2024'!CP7</f>
        <v>51</v>
      </c>
      <c r="CW72" s="56">
        <f>'2024'!CQ7</f>
        <v>41</v>
      </c>
      <c r="CX72" s="56">
        <f>'2024'!CR7</f>
        <v>5</v>
      </c>
      <c r="CY72" s="56">
        <f>'2024'!CS7</f>
        <v>24</v>
      </c>
      <c r="CZ72" s="57">
        <f>'2024'!CT7</f>
        <v>0</v>
      </c>
      <c r="DA72" s="57">
        <f>'2024'!CU7</f>
        <v>0</v>
      </c>
      <c r="DB72" s="57">
        <f>'2024'!CV7</f>
        <v>2.04</v>
      </c>
      <c r="DC72" s="57">
        <f>'2024'!CW7</f>
        <v>6.9</v>
      </c>
      <c r="DD72" s="57">
        <f>'2024'!CX7</f>
        <v>8.1999999999999993</v>
      </c>
      <c r="DE72" s="57">
        <f>'2024'!CY7</f>
        <v>60</v>
      </c>
      <c r="DF72" s="58">
        <f>'2024'!CZ7</f>
        <v>0</v>
      </c>
    </row>
    <row r="73" spans="1:110" ht="15.75" customHeight="1" x14ac:dyDescent="0.2">
      <c r="A73" s="29">
        <f t="shared" si="9"/>
        <v>71</v>
      </c>
      <c r="B73" s="30">
        <f>'2023'!A10</f>
        <v>8</v>
      </c>
      <c r="C73" s="30">
        <v>2023</v>
      </c>
      <c r="D73" s="31" t="str">
        <f>'2023'!B10</f>
        <v>Will Mallory</v>
      </c>
      <c r="E73" s="204" t="str" cm="1">
        <f t="array" ref="E73">_xlfn.IFS(F73&gt;=15,"Cornerstone",AND(F73&gt;=14,F73&lt;15),"Elite",AND(F73&gt;=11,F73&lt;14),"Elite Upside",AND(F73&gt;=9,F73&lt;11),"Upside",AND(F73&gt;=8,F73&lt;9),"Upside Lite",AND(F73&gt;=6,F73&lt;8),"Outlier",AND(F73&gt;=5,F73&lt;6),"Outlier Lite",F73&lt;5,"Purgatory")</f>
        <v>Upside Lite</v>
      </c>
      <c r="F73" s="32">
        <f>'2023'!C10</f>
        <v>8.0500000000000007</v>
      </c>
      <c r="G73" s="32">
        <f t="shared" si="10"/>
        <v>66.8</v>
      </c>
      <c r="H73" s="33">
        <f t="shared" si="11"/>
        <v>-0.1554909831370829</v>
      </c>
      <c r="I73" s="34" t="str">
        <f>'2023'!D10</f>
        <v>Miami</v>
      </c>
      <c r="J73" s="35">
        <f>'2023'!E10</f>
        <v>4</v>
      </c>
      <c r="K73" s="36">
        <f>'2023'!F10</f>
        <v>36313</v>
      </c>
      <c r="L73" s="37">
        <f>'2023'!G10</f>
        <v>26.339726027397262</v>
      </c>
      <c r="M73" s="37" t="str">
        <f>'2023'!H10</f>
        <v>RS SR</v>
      </c>
      <c r="N73" s="37">
        <f>'2023'!I10</f>
        <v>23.917808219178081</v>
      </c>
      <c r="O73" s="35">
        <f>'2023'!J10</f>
        <v>77</v>
      </c>
      <c r="P73" s="35">
        <f>'2023'!K10</f>
        <v>239</v>
      </c>
      <c r="Q73" s="193">
        <f t="shared" si="12"/>
        <v>28.340949985998474</v>
      </c>
      <c r="R73" s="35">
        <f>'2023'!L10</f>
        <v>4.54</v>
      </c>
      <c r="S73" s="59">
        <f>'2023'!M10</f>
        <v>5</v>
      </c>
      <c r="T73" s="40">
        <f>'2023'!N10</f>
        <v>7.3719864514843594E-2</v>
      </c>
      <c r="U73" s="41">
        <f>'2023'!O10</f>
        <v>0.19596040663456396</v>
      </c>
      <c r="V73" s="41">
        <f>'2023'!P10</f>
        <v>0.11864406779661017</v>
      </c>
      <c r="W73" s="41">
        <f>'2023'!Q10</f>
        <v>9.8211253254839814E-2</v>
      </c>
      <c r="X73" s="41">
        <f>'2023'!R10</f>
        <v>0.18898186889818688</v>
      </c>
      <c r="Y73" s="42">
        <f>'2023'!S10</f>
        <v>0.19247113776637542</v>
      </c>
      <c r="Z73" s="43">
        <f>'2023'!T10</f>
        <v>0.18284758087805664</v>
      </c>
      <c r="AA73" s="44">
        <f>'2023'!U10</f>
        <v>20.260273972602739</v>
      </c>
      <c r="AB73" s="45">
        <f>'2023'!V10</f>
        <v>1.68</v>
      </c>
      <c r="AC73" s="45">
        <f>CT73/CW73</f>
        <v>12.904761904761905</v>
      </c>
      <c r="AD73" s="45">
        <f>'2023'!X10</f>
        <v>7.2</v>
      </c>
      <c r="AE73" s="45">
        <f>'2023'!Y10</f>
        <v>6.9</v>
      </c>
      <c r="AF73" s="45">
        <f>'2023'!Z10</f>
        <v>0</v>
      </c>
      <c r="AG73" s="45">
        <f>'2023'!AA10</f>
        <v>0</v>
      </c>
      <c r="AH73" s="45">
        <f t="shared" si="13"/>
        <v>37.5</v>
      </c>
      <c r="AI73" s="46">
        <f>'2023'!AB10</f>
        <v>4.4999999999999998E-2</v>
      </c>
      <c r="AJ73" s="45">
        <f>'2023'!AC10</f>
        <v>112.51346127527565</v>
      </c>
      <c r="AK73" s="47">
        <f>'2023'!AD10</f>
        <v>120.64506571471219</v>
      </c>
      <c r="AL73" s="48">
        <f>'2023'!AE10</f>
        <v>6</v>
      </c>
      <c r="AM73" s="49">
        <f>'2023'!AF10</f>
        <v>6</v>
      </c>
      <c r="AN73" s="49">
        <f>'2023'!AG10</f>
        <v>3</v>
      </c>
      <c r="AO73" s="49">
        <f>'2023'!AH10</f>
        <v>4</v>
      </c>
      <c r="AP73" s="49">
        <f>'2023'!AI10</f>
        <v>5</v>
      </c>
      <c r="AQ73" s="49">
        <f>'2023'!AK10</f>
        <v>8</v>
      </c>
      <c r="AR73" s="49">
        <f>'2023'!AL10</f>
        <v>3</v>
      </c>
      <c r="AS73" s="50">
        <f>'2023'!AM10</f>
        <v>0</v>
      </c>
      <c r="AT73" s="55">
        <f>'2023'!AN10</f>
        <v>37</v>
      </c>
      <c r="AU73" s="56">
        <f>'2023'!AO10</f>
        <v>501.90000000000003</v>
      </c>
      <c r="AV73" s="56">
        <f>'2023'!AP10</f>
        <v>9</v>
      </c>
      <c r="AW73" s="56">
        <f>'2023'!AQ10</f>
        <v>5</v>
      </c>
      <c r="AX73" s="56">
        <f>'2023'!AR10</f>
        <v>1</v>
      </c>
      <c r="AY73" s="56">
        <f>'2023'!AS10</f>
        <v>4.5</v>
      </c>
      <c r="AZ73" s="57">
        <f>'2023'!AT10</f>
        <v>0</v>
      </c>
      <c r="BA73" s="57">
        <f>'2023'!AU10</f>
        <v>0</v>
      </c>
      <c r="BB73" s="57">
        <f>'2023'!AV10</f>
        <v>0.8</v>
      </c>
      <c r="BC73" s="57">
        <f>'2023'!AW10</f>
        <v>6.4</v>
      </c>
      <c r="BD73" s="57">
        <f>'2023'!AX10</f>
        <v>7.7</v>
      </c>
      <c r="BE73" s="57">
        <f>'2023'!AY10</f>
        <v>100</v>
      </c>
      <c r="BF73" s="58">
        <f>'2023'!AZ10</f>
        <v>16.7</v>
      </c>
      <c r="BG73" s="55">
        <f>'2023'!BA10</f>
        <v>293</v>
      </c>
      <c r="BH73" s="56">
        <f>'2023'!BB10</f>
        <v>1495.1999999999998</v>
      </c>
      <c r="BI73" s="56">
        <f>'2023'!BC10</f>
        <v>34</v>
      </c>
      <c r="BJ73" s="56">
        <f>'2023'!BD10</f>
        <v>16</v>
      </c>
      <c r="BK73" s="56">
        <f>'2023'!BE10</f>
        <v>2</v>
      </c>
      <c r="BL73" s="56">
        <f>'2023'!BF10</f>
        <v>12.600000000000001</v>
      </c>
      <c r="BM73" s="57">
        <f>'2023'!BG10</f>
        <v>0</v>
      </c>
      <c r="BN73" s="57">
        <f>'2023'!BH10</f>
        <v>0</v>
      </c>
      <c r="BO73" s="57">
        <f>'2023'!BI10</f>
        <v>1.43</v>
      </c>
      <c r="BP73" s="57">
        <f>'2023'!BJ10</f>
        <v>6.8</v>
      </c>
      <c r="BQ73" s="57">
        <f>'2023'!BK10</f>
        <v>11.3</v>
      </c>
      <c r="BR73" s="57">
        <f>'2023'!BL10</f>
        <v>37.5</v>
      </c>
      <c r="BS73" s="58">
        <f>'2023'!BM10</f>
        <v>27.3</v>
      </c>
      <c r="BT73" s="55">
        <f>'2023'!BN10</f>
        <v>329</v>
      </c>
      <c r="BU73" s="56">
        <f>'2023'!BO10</f>
        <v>2773</v>
      </c>
      <c r="BV73" s="56">
        <f>'2023'!BP10</f>
        <v>30</v>
      </c>
      <c r="BW73" s="56">
        <f>'2023'!BQ10</f>
        <v>22</v>
      </c>
      <c r="BX73" s="56">
        <f>'2023'!BR10</f>
        <v>4</v>
      </c>
      <c r="BY73" s="56">
        <f>'2023'!BS10</f>
        <v>24</v>
      </c>
      <c r="BZ73" s="57">
        <f>'2023'!BT10</f>
        <v>0</v>
      </c>
      <c r="CA73" s="57">
        <f>'2023'!BU10</f>
        <v>0</v>
      </c>
      <c r="CB73" s="57">
        <f>'2023'!BV10</f>
        <v>1.67</v>
      </c>
      <c r="CC73" s="57">
        <f>'2023'!BW10</f>
        <v>8.3000000000000007</v>
      </c>
      <c r="CD73" s="57">
        <f>'2023'!BX10</f>
        <v>9.1</v>
      </c>
      <c r="CE73" s="57">
        <f>'2023'!BY10</f>
        <v>25</v>
      </c>
      <c r="CF73" s="58">
        <f>'2023'!BZ10</f>
        <v>8.3000000000000007</v>
      </c>
      <c r="CG73" s="55">
        <f>'2023'!CA10</f>
        <v>347</v>
      </c>
      <c r="CH73" s="56">
        <f>'2023'!CB10</f>
        <v>3533.2</v>
      </c>
      <c r="CI73" s="56">
        <f>'2023'!CC10</f>
        <v>43</v>
      </c>
      <c r="CJ73" s="56">
        <f>'2023'!CD10</f>
        <v>30</v>
      </c>
      <c r="CK73" s="56">
        <f>'2023'!CE10</f>
        <v>4</v>
      </c>
      <c r="CL73" s="56">
        <f>'2023'!CF10</f>
        <v>27.5</v>
      </c>
      <c r="CM73" s="57">
        <f>'2023'!CG10</f>
        <v>0</v>
      </c>
      <c r="CN73" s="57">
        <f>'2023'!CH10</f>
        <v>0</v>
      </c>
      <c r="CO73" s="57">
        <f>'2023'!CI10</f>
        <v>0.91</v>
      </c>
      <c r="CP73" s="57">
        <f>'2023'!CJ10</f>
        <v>4.9000000000000004</v>
      </c>
      <c r="CQ73" s="57">
        <f>'2023'!CK10</f>
        <v>7.9</v>
      </c>
      <c r="CR73" s="57">
        <f>'2023'!CL10</f>
        <v>37.5</v>
      </c>
      <c r="CS73" s="58">
        <f>'2023'!CM10</f>
        <v>11.8</v>
      </c>
      <c r="CT73" s="55">
        <f>'2023'!CN10</f>
        <v>542</v>
      </c>
      <c r="CU73" s="56">
        <f>'2023'!CO10</f>
        <v>2868</v>
      </c>
      <c r="CV73" s="56">
        <f>'2023'!CP10</f>
        <v>59</v>
      </c>
      <c r="CW73" s="56">
        <f>'2023'!CQ10</f>
        <v>42</v>
      </c>
      <c r="CX73" s="56">
        <f>'2023'!CR10</f>
        <v>3</v>
      </c>
      <c r="CY73" s="56">
        <f>'2023'!CS10</f>
        <v>18</v>
      </c>
      <c r="CZ73" s="57">
        <f>'2023'!CT10</f>
        <v>0</v>
      </c>
      <c r="DA73" s="57">
        <f>'2023'!CU10</f>
        <v>0</v>
      </c>
      <c r="DB73" s="57">
        <f>'2023'!CV10</f>
        <v>1.68</v>
      </c>
      <c r="DC73" s="57">
        <f>'2023'!CW10</f>
        <v>7.2</v>
      </c>
      <c r="DD73" s="57">
        <f>'2023'!CX10</f>
        <v>6.9</v>
      </c>
      <c r="DE73" s="57">
        <f>'2023'!CY10</f>
        <v>38.5</v>
      </c>
      <c r="DF73" s="58">
        <f>'2023'!CZ10</f>
        <v>4.5</v>
      </c>
    </row>
    <row r="74" spans="1:110" ht="15.75" customHeight="1" x14ac:dyDescent="0.2">
      <c r="A74" s="29">
        <f t="shared" si="9"/>
        <v>72</v>
      </c>
      <c r="B74" s="30">
        <f>'2021'!A8</f>
        <v>6</v>
      </c>
      <c r="C74" s="30">
        <v>2021</v>
      </c>
      <c r="D74" s="31" t="str">
        <f>'2021'!B8</f>
        <v>Quintin Morris</v>
      </c>
      <c r="E74" s="204" t="str" cm="1">
        <f t="array" ref="E74">_xlfn.IFS(F74&gt;=15,"Cornerstone",AND(F74&gt;=14,F74&lt;15),"Elite",AND(F74&gt;=11,F74&lt;14),"Elite Upside",AND(F74&gt;=9,F74&lt;11),"Upside",AND(F74&gt;=8,F74&lt;9),"Upside Lite",AND(F74&gt;=6,F74&lt;8),"Outlier",AND(F74&gt;=5,F74&lt;6),"Outlier Lite",F74&lt;5,"Purgatory")</f>
        <v>Upside Lite</v>
      </c>
      <c r="F74" s="32">
        <f>'2021'!C8</f>
        <v>8.0071428571428562</v>
      </c>
      <c r="G74" s="32">
        <f t="shared" si="10"/>
        <v>66.3</v>
      </c>
      <c r="H74" s="33">
        <f t="shared" si="11"/>
        <v>-0.17321383499431359</v>
      </c>
      <c r="I74" s="34" t="str">
        <f>'2021'!D8</f>
        <v>Bowling Green</v>
      </c>
      <c r="J74" s="35">
        <f>'2021'!E8</f>
        <v>10</v>
      </c>
      <c r="K74" s="36">
        <f>'2021'!F8</f>
        <v>36181</v>
      </c>
      <c r="L74" s="37">
        <f>'2021'!G8</f>
        <v>26.701369863013699</v>
      </c>
      <c r="M74" s="37" t="str">
        <f>'2021'!H8</f>
        <v>SR</v>
      </c>
      <c r="N74" s="37">
        <f>'2021'!I8</f>
        <v>22.284931506849315</v>
      </c>
      <c r="O74" s="38">
        <f>'2021'!J8</f>
        <v>74</v>
      </c>
      <c r="P74" s="38">
        <f>'2021'!K8</f>
        <v>243</v>
      </c>
      <c r="Q74" s="193">
        <f t="shared" si="12"/>
        <v>31.199008124824136</v>
      </c>
      <c r="R74" s="35">
        <f>'2021'!L8</f>
        <v>4.5999999999999996</v>
      </c>
      <c r="S74" s="39">
        <f>'2021'!M8</f>
        <v>0</v>
      </c>
      <c r="T74" s="40">
        <f>'2021'!N8</f>
        <v>0</v>
      </c>
      <c r="U74" s="41">
        <f>'2021'!O8</f>
        <v>6.1702127659574467E-2</v>
      </c>
      <c r="V74" s="41">
        <f>'2021'!P8</f>
        <v>0.18014243820695436</v>
      </c>
      <c r="W74" s="41">
        <f>'2021'!Q8</f>
        <v>0.33852511125238394</v>
      </c>
      <c r="X74" s="41">
        <f>'2021'!R8</f>
        <v>0.34831460674157305</v>
      </c>
      <c r="Y74" s="42">
        <f>'2021'!S8</f>
        <v>0.34831460674157305</v>
      </c>
      <c r="Z74" s="43">
        <f>'2021'!T8</f>
        <v>0.24382022471910111</v>
      </c>
      <c r="AA74" s="44">
        <f>'2021'!U8</f>
        <v>19.624657534246577</v>
      </c>
      <c r="AB74" s="45">
        <f>'2021'!V8</f>
        <v>2.13</v>
      </c>
      <c r="AC74" s="45">
        <f>CT74/CW74</f>
        <v>12.4</v>
      </c>
      <c r="AD74" s="45">
        <f>'2021'!X8</f>
        <v>8.4</v>
      </c>
      <c r="AE74" s="45">
        <f>'2021'!Y8</f>
        <v>8.5</v>
      </c>
      <c r="AF74" s="45">
        <f>'2021'!Z8</f>
        <v>0</v>
      </c>
      <c r="AG74" s="45">
        <f>'2021'!AA8</f>
        <v>0</v>
      </c>
      <c r="AH74" s="45">
        <f t="shared" si="13"/>
        <v>21.4</v>
      </c>
      <c r="AI74" s="46">
        <f>'2021'!AB8</f>
        <v>0.25900000000000001</v>
      </c>
      <c r="AJ74" s="45">
        <f>'2021'!AC8</f>
        <v>108.54378021805243</v>
      </c>
      <c r="AK74" s="47">
        <f>'2021'!AD8</f>
        <v>109.65325133765194</v>
      </c>
      <c r="AL74" s="48">
        <f>'2021'!AE8</f>
        <v>8</v>
      </c>
      <c r="AM74" s="49">
        <f>'2021'!AF8</f>
        <v>8</v>
      </c>
      <c r="AN74" s="49">
        <f>'2021'!AG8</f>
        <v>6</v>
      </c>
      <c r="AO74" s="49">
        <f>'2021'!AH8</f>
        <v>4</v>
      </c>
      <c r="AP74" s="49">
        <f>'2021'!AI8</f>
        <v>7</v>
      </c>
      <c r="AQ74" s="49">
        <f>'2021'!AK8</f>
        <v>5</v>
      </c>
      <c r="AR74" s="49">
        <f>'2021'!AL8</f>
        <v>0</v>
      </c>
      <c r="AS74" s="50">
        <f>'2021'!AM8</f>
        <v>0</v>
      </c>
      <c r="AT74" s="55">
        <f>'2021'!AN8</f>
        <v>0</v>
      </c>
      <c r="AU74" s="56">
        <f>'2021'!AO8</f>
        <v>1</v>
      </c>
      <c r="AV74" s="56">
        <f>'2021'!AP8</f>
        <v>0</v>
      </c>
      <c r="AW74" s="56">
        <f>'2021'!AQ8</f>
        <v>0</v>
      </c>
      <c r="AX74" s="56">
        <f>'2021'!AR8</f>
        <v>0</v>
      </c>
      <c r="AY74" s="56">
        <f>'2021'!AS8</f>
        <v>0</v>
      </c>
      <c r="AZ74" s="57">
        <f>'2021'!AT8</f>
        <v>0</v>
      </c>
      <c r="BA74" s="57">
        <f>'2021'!AU8</f>
        <v>0</v>
      </c>
      <c r="BB74" s="57">
        <f>'2021'!AV8</f>
        <v>0</v>
      </c>
      <c r="BC74" s="57">
        <f>'2021'!AW8</f>
        <v>0</v>
      </c>
      <c r="BD74" s="57">
        <f>'2021'!AX8</f>
        <v>0</v>
      </c>
      <c r="BE74" s="57">
        <f>'2021'!AY8</f>
        <v>0</v>
      </c>
      <c r="BF74" s="58">
        <f>'2021'!AZ8</f>
        <v>0</v>
      </c>
      <c r="BG74" s="55">
        <f>'2021'!BA8</f>
        <v>116</v>
      </c>
      <c r="BH74" s="56">
        <f>'2021'!BB8</f>
        <v>1880</v>
      </c>
      <c r="BI74" s="56">
        <f>'2021'!BC8</f>
        <v>14</v>
      </c>
      <c r="BJ74" s="56">
        <f>'2021'!BD8</f>
        <v>8</v>
      </c>
      <c r="BK74" s="56">
        <f>'2021'!BE8</f>
        <v>2</v>
      </c>
      <c r="BL74" s="56">
        <f>'2021'!BF8</f>
        <v>14.4</v>
      </c>
      <c r="BM74" s="57">
        <f>'2021'!BG8</f>
        <v>0</v>
      </c>
      <c r="BN74" s="57">
        <f>'2021'!BH8</f>
        <v>0</v>
      </c>
      <c r="BO74" s="57">
        <f>'2021'!BI8</f>
        <v>2.27</v>
      </c>
      <c r="BP74" s="57">
        <f>'2021'!BJ8</f>
        <v>8.3000000000000007</v>
      </c>
      <c r="BQ74" s="57">
        <f>'2021'!BK8</f>
        <v>10.4</v>
      </c>
      <c r="BR74" s="57">
        <f>'2021'!BL8</f>
        <v>0</v>
      </c>
      <c r="BS74" s="58">
        <f>'2021'!BM8</f>
        <v>11.1</v>
      </c>
      <c r="BT74" s="55">
        <f>'2021'!BN8</f>
        <v>516</v>
      </c>
      <c r="BU74" s="56">
        <f>'2021'!BO8</f>
        <v>2864.3999999999996</v>
      </c>
      <c r="BV74" s="56">
        <f>'2021'!BP8</f>
        <v>67</v>
      </c>
      <c r="BW74" s="56">
        <f>'2021'!BQ8</f>
        <v>42</v>
      </c>
      <c r="BX74" s="56">
        <f>'2021'!BR8</f>
        <v>7</v>
      </c>
      <c r="BY74" s="56">
        <f>'2021'!BS8</f>
        <v>27.599999999999998</v>
      </c>
      <c r="BZ74" s="57">
        <f>'2021'!BT8</f>
        <v>0</v>
      </c>
      <c r="CA74" s="57">
        <f>'2021'!BU8</f>
        <v>0</v>
      </c>
      <c r="CB74" s="57">
        <f>'2021'!BV8</f>
        <v>1.28</v>
      </c>
      <c r="CC74" s="57">
        <f>'2021'!BW8</f>
        <v>2.7</v>
      </c>
      <c r="CD74" s="57">
        <f>'2021'!BX8</f>
        <v>11.5</v>
      </c>
      <c r="CE74" s="57">
        <f>'2021'!BY8</f>
        <v>50</v>
      </c>
      <c r="CF74" s="58">
        <f>'2021'!BZ8</f>
        <v>8.6999999999999993</v>
      </c>
      <c r="CG74" s="55">
        <f>'2021'!CA8</f>
        <v>639</v>
      </c>
      <c r="CH74" s="56">
        <f>'2021'!CB8</f>
        <v>1887.6000000000001</v>
      </c>
      <c r="CI74" s="56">
        <f>'2021'!CC8</f>
        <v>93</v>
      </c>
      <c r="CJ74" s="56">
        <f>'2021'!CD8</f>
        <v>54</v>
      </c>
      <c r="CK74" s="56">
        <f>'2021'!CE8</f>
        <v>4</v>
      </c>
      <c r="CL74" s="56">
        <f>'2021'!CF8</f>
        <v>9.6000000000000014</v>
      </c>
      <c r="CM74" s="57">
        <f>'2021'!CG8</f>
        <v>0</v>
      </c>
      <c r="CN74" s="57">
        <f>'2021'!CH8</f>
        <v>0</v>
      </c>
      <c r="CO74" s="57">
        <f>'2021'!CI8</f>
        <v>2.13</v>
      </c>
      <c r="CP74" s="57">
        <f>'2021'!CJ8</f>
        <v>7.3</v>
      </c>
      <c r="CQ74" s="57">
        <f>'2021'!CK8</f>
        <v>7.2</v>
      </c>
      <c r="CR74" s="57">
        <f>'2021'!CL8</f>
        <v>21.4</v>
      </c>
      <c r="CS74" s="58">
        <f>'2021'!CM8</f>
        <v>10</v>
      </c>
      <c r="CT74" s="55">
        <f>'2021'!CN8</f>
        <v>248</v>
      </c>
      <c r="CU74" s="56">
        <f>'2021'!CO8</f>
        <v>712</v>
      </c>
      <c r="CV74" s="56">
        <f>'2021'!CP8</f>
        <v>39</v>
      </c>
      <c r="CW74" s="56">
        <f>'2021'!CQ8</f>
        <v>20</v>
      </c>
      <c r="CX74" s="56">
        <f>'2021'!CR8</f>
        <v>0</v>
      </c>
      <c r="CY74" s="56">
        <f>'2021'!CS8</f>
        <v>1</v>
      </c>
      <c r="CZ74" s="57">
        <f>'2021'!CT8</f>
        <v>0</v>
      </c>
      <c r="DA74" s="57">
        <f>'2021'!CU8</f>
        <v>0</v>
      </c>
      <c r="DB74" s="57">
        <f>'2021'!CV8</f>
        <v>1.81</v>
      </c>
      <c r="DC74" s="57">
        <f>'2021'!CW8</f>
        <v>8.4</v>
      </c>
      <c r="DD74" s="57">
        <f>'2021'!CX8</f>
        <v>8.5</v>
      </c>
      <c r="DE74" s="57">
        <f>'2021'!CY8</f>
        <v>0</v>
      </c>
      <c r="DF74" s="58">
        <f>'2021'!CZ8</f>
        <v>25.9</v>
      </c>
    </row>
    <row r="75" spans="1:110" ht="15.75" customHeight="1" x14ac:dyDescent="0.2">
      <c r="A75" s="29">
        <f t="shared" si="9"/>
        <v>73</v>
      </c>
      <c r="B75" s="30">
        <f>'2021'!A9</f>
        <v>7</v>
      </c>
      <c r="C75" s="30">
        <v>2021</v>
      </c>
      <c r="D75" s="31" t="str">
        <f>'2021'!B9</f>
        <v>Zach Davidson</v>
      </c>
      <c r="E75" s="204" t="str" cm="1">
        <f t="array" ref="E75">_xlfn.IFS(F75&gt;=15,"Cornerstone",AND(F75&gt;=14,F75&lt;15),"Elite",AND(F75&gt;=11,F75&lt;14),"Elite Upside",AND(F75&gt;=9,F75&lt;11),"Upside",AND(F75&gt;=8,F75&lt;9),"Upside Lite",AND(F75&gt;=6,F75&lt;8),"Outlier",AND(F75&gt;=5,F75&lt;6),"Outlier Lite",F75&lt;5,"Purgatory")</f>
        <v>Outlier</v>
      </c>
      <c r="F75" s="32">
        <f>'2021'!C9</f>
        <v>7.9142857142857137</v>
      </c>
      <c r="G75" s="32">
        <f t="shared" si="10"/>
        <v>65.8</v>
      </c>
      <c r="H75" s="33">
        <f t="shared" si="11"/>
        <v>-0.21161334735164511</v>
      </c>
      <c r="I75" s="34" t="str">
        <f>'2021'!D9</f>
        <v>Central Missouri</v>
      </c>
      <c r="J75" s="35">
        <f>'2021'!E9</f>
        <v>12</v>
      </c>
      <c r="K75" s="36">
        <f>'2021'!F9</f>
        <v>35991</v>
      </c>
      <c r="L75" s="37">
        <f>'2021'!G9</f>
        <v>27.221917808219178</v>
      </c>
      <c r="M75" s="37" t="str">
        <f>'2021'!H9</f>
        <v>RS SR</v>
      </c>
      <c r="N75" s="37">
        <f>'2021'!I9</f>
        <v>22.805479452054794</v>
      </c>
      <c r="O75" s="38">
        <f>'2021'!J9</f>
        <v>78</v>
      </c>
      <c r="P75" s="38">
        <f>'2021'!K9</f>
        <v>245</v>
      </c>
      <c r="Q75" s="193">
        <f t="shared" si="12"/>
        <v>28.312279175511673</v>
      </c>
      <c r="R75" s="35">
        <f>'2021'!L9</f>
        <v>4.58</v>
      </c>
      <c r="S75" s="39">
        <f>'2021'!M9</f>
        <v>5</v>
      </c>
      <c r="T75" s="40">
        <f>'2021'!N9</f>
        <v>0</v>
      </c>
      <c r="U75" s="41">
        <f>'2021'!O9</f>
        <v>0</v>
      </c>
      <c r="V75" s="41">
        <f>'2021'!P9</f>
        <v>7.4640849469081824E-2</v>
      </c>
      <c r="W75" s="41">
        <f>'2021'!Q9</f>
        <v>0.19866666666666666</v>
      </c>
      <c r="X75" s="41">
        <f>'2021'!R9</f>
        <v>0</v>
      </c>
      <c r="Y75" s="42">
        <f>'2021'!S9</f>
        <v>9.9333333333333329E-2</v>
      </c>
      <c r="Z75" s="43">
        <f>'2021'!T9</f>
        <v>4.9666666666666665E-2</v>
      </c>
      <c r="AA75" s="44">
        <f>'2021'!U9</f>
        <v>21.142465753424659</v>
      </c>
      <c r="AB75" s="45">
        <f>'2021'!V9</f>
        <v>2.06</v>
      </c>
      <c r="AC75" s="45">
        <f>'2021'!W9</f>
        <v>22.35</v>
      </c>
      <c r="AD75" s="45">
        <f>'2021'!X9</f>
        <v>7.47</v>
      </c>
      <c r="AE75" s="45">
        <f>'2021'!Y9</f>
        <v>0</v>
      </c>
      <c r="AF75" s="45">
        <f>'2021'!Z9</f>
        <v>0</v>
      </c>
      <c r="AG75" s="45">
        <f>'2021'!AA9</f>
        <v>0</v>
      </c>
      <c r="AH75" s="45">
        <f t="shared" si="13"/>
        <v>0</v>
      </c>
      <c r="AI75" s="46">
        <f>'2021'!AB9</f>
        <v>0</v>
      </c>
      <c r="AJ75" s="45">
        <f>'2021'!AC9</f>
        <v>111.36126817515485</v>
      </c>
      <c r="AK75" s="47">
        <f>'2021'!AD9</f>
        <v>121.7432982526139</v>
      </c>
      <c r="AL75" s="48">
        <f>'2021'!AE9</f>
        <v>0</v>
      </c>
      <c r="AM75" s="49">
        <f>'2021'!AF9</f>
        <v>4</v>
      </c>
      <c r="AN75" s="49">
        <f>'2021'!AG9</f>
        <v>6</v>
      </c>
      <c r="AO75" s="49">
        <f>'2021'!AH9</f>
        <v>10</v>
      </c>
      <c r="AP75" s="49">
        <f>'2021'!AI9</f>
        <v>6</v>
      </c>
      <c r="AQ75" s="49">
        <f>'2021'!AK9</f>
        <v>8</v>
      </c>
      <c r="AR75" s="49">
        <f>'2021'!AL9</f>
        <v>3</v>
      </c>
      <c r="AS75" s="50">
        <f>'2021'!AM9</f>
        <v>0</v>
      </c>
      <c r="AT75" s="55">
        <f>'2021'!AN9</f>
        <v>0</v>
      </c>
      <c r="AU75" s="56">
        <f>'2021'!AO9</f>
        <v>1</v>
      </c>
      <c r="AV75" s="56">
        <f>'2021'!AP9</f>
        <v>0</v>
      </c>
      <c r="AW75" s="56">
        <f>'2021'!AQ9</f>
        <v>0</v>
      </c>
      <c r="AX75" s="56">
        <f>'2021'!AR9</f>
        <v>0</v>
      </c>
      <c r="AY75" s="56">
        <f>'2021'!AS9</f>
        <v>0</v>
      </c>
      <c r="AZ75" s="57">
        <f>'2021'!AT9</f>
        <v>0</v>
      </c>
      <c r="BA75" s="57">
        <f>'2021'!AU9</f>
        <v>0</v>
      </c>
      <c r="BB75" s="57">
        <f>'2021'!AV9</f>
        <v>0</v>
      </c>
      <c r="BC75" s="57">
        <f>'2021'!AW9</f>
        <v>0</v>
      </c>
      <c r="BD75" s="57">
        <f>'2021'!AX9</f>
        <v>0</v>
      </c>
      <c r="BE75" s="57">
        <f>'2021'!AY9</f>
        <v>0</v>
      </c>
      <c r="BF75" s="58">
        <f>'2021'!AZ9</f>
        <v>0</v>
      </c>
      <c r="BG75" s="55">
        <f>'2021'!BA9</f>
        <v>0</v>
      </c>
      <c r="BH75" s="56">
        <f>'2021'!BB9</f>
        <v>1</v>
      </c>
      <c r="BI75" s="56">
        <f>'2021'!BC9</f>
        <v>0</v>
      </c>
      <c r="BJ75" s="56">
        <f>'2021'!BD9</f>
        <v>0</v>
      </c>
      <c r="BK75" s="56">
        <f>'2021'!BE9</f>
        <v>0</v>
      </c>
      <c r="BL75" s="56">
        <f>'2021'!BF9</f>
        <v>0</v>
      </c>
      <c r="BM75" s="57">
        <f>'2021'!BG9</f>
        <v>0</v>
      </c>
      <c r="BN75" s="57">
        <f>'2021'!BH9</f>
        <v>0</v>
      </c>
      <c r="BO75" s="57">
        <f>'2021'!BI9</f>
        <v>0</v>
      </c>
      <c r="BP75" s="57">
        <f>'2021'!BJ9</f>
        <v>0</v>
      </c>
      <c r="BQ75" s="57">
        <f>'2021'!BK9</f>
        <v>0</v>
      </c>
      <c r="BR75" s="57">
        <f>'2021'!BL9</f>
        <v>0</v>
      </c>
      <c r="BS75" s="58">
        <f>'2021'!BM9</f>
        <v>0</v>
      </c>
      <c r="BT75" s="55">
        <f>'2021'!BN9</f>
        <v>239</v>
      </c>
      <c r="BU75" s="56">
        <f>'2021'!BO9</f>
        <v>3202</v>
      </c>
      <c r="BV75" s="56">
        <f>'2021'!BP9</f>
        <v>0</v>
      </c>
      <c r="BW75" s="56">
        <f>'2021'!BQ9</f>
        <v>22</v>
      </c>
      <c r="BX75" s="56">
        <f>'2021'!BR9</f>
        <v>3</v>
      </c>
      <c r="BY75" s="56">
        <f>'2021'!BS9</f>
        <v>27</v>
      </c>
      <c r="BZ75" s="57">
        <f>'2021'!BT9</f>
        <v>0</v>
      </c>
      <c r="CA75" s="57">
        <f>'2021'!BU9</f>
        <v>0</v>
      </c>
      <c r="CB75" s="57">
        <f>'2021'!BV9</f>
        <v>0</v>
      </c>
      <c r="CC75" s="57">
        <f>'2021'!BW9</f>
        <v>0</v>
      </c>
      <c r="CD75" s="57">
        <f>'2021'!BX9</f>
        <v>0</v>
      </c>
      <c r="CE75" s="57">
        <f>'2021'!BY9</f>
        <v>0</v>
      </c>
      <c r="CF75" s="58">
        <f>'2021'!BZ9</f>
        <v>0</v>
      </c>
      <c r="CG75" s="55">
        <f>'2021'!CA9</f>
        <v>894</v>
      </c>
      <c r="CH75" s="56">
        <f>'2021'!CB9</f>
        <v>4500</v>
      </c>
      <c r="CI75" s="56">
        <f>'2021'!CC9</f>
        <v>0</v>
      </c>
      <c r="CJ75" s="56">
        <f>'2021'!CD9</f>
        <v>40</v>
      </c>
      <c r="CK75" s="56">
        <f>'2021'!CE9</f>
        <v>15</v>
      </c>
      <c r="CL75" s="56">
        <f>'2021'!CF9</f>
        <v>44</v>
      </c>
      <c r="CM75" s="57">
        <f>'2021'!CG9</f>
        <v>0</v>
      </c>
      <c r="CN75" s="57">
        <f>'2021'!CH9</f>
        <v>0</v>
      </c>
      <c r="CO75" s="57">
        <f>'2021'!CI9</f>
        <v>0</v>
      </c>
      <c r="CP75" s="57">
        <f>'2021'!CJ9</f>
        <v>0</v>
      </c>
      <c r="CQ75" s="57">
        <f>'2021'!CK9</f>
        <v>0</v>
      </c>
      <c r="CR75" s="57">
        <f>'2021'!CL9</f>
        <v>0</v>
      </c>
      <c r="CS75" s="58">
        <f>'2021'!CM9</f>
        <v>0</v>
      </c>
      <c r="CT75" s="55">
        <f>'2021'!CN9</f>
        <v>0</v>
      </c>
      <c r="CU75" s="56">
        <f>'2021'!CO9</f>
        <v>1</v>
      </c>
      <c r="CV75" s="56">
        <f>'2021'!CP9</f>
        <v>0</v>
      </c>
      <c r="CW75" s="56">
        <f>'2021'!CQ9</f>
        <v>0</v>
      </c>
      <c r="CX75" s="56">
        <f>'2021'!CR9</f>
        <v>0</v>
      </c>
      <c r="CY75" s="56">
        <f>'2021'!CS9</f>
        <v>0</v>
      </c>
      <c r="CZ75" s="57">
        <f>'2021'!CT9</f>
        <v>0</v>
      </c>
      <c r="DA75" s="57">
        <f>'2021'!CU9</f>
        <v>0</v>
      </c>
      <c r="DB75" s="57">
        <f>'2021'!CV9</f>
        <v>0</v>
      </c>
      <c r="DC75" s="57">
        <f>'2021'!CW9</f>
        <v>0</v>
      </c>
      <c r="DD75" s="57">
        <f>'2021'!CX9</f>
        <v>0</v>
      </c>
      <c r="DE75" s="57">
        <f>'2021'!CY9</f>
        <v>0</v>
      </c>
      <c r="DF75" s="58">
        <f>'2021'!CZ9</f>
        <v>0</v>
      </c>
    </row>
    <row r="76" spans="1:110" ht="15.75" customHeight="1" x14ac:dyDescent="0.2">
      <c r="A76" s="29">
        <f t="shared" si="9"/>
        <v>74</v>
      </c>
      <c r="B76" s="30">
        <f>'2026-WIP'!A9</f>
        <v>7</v>
      </c>
      <c r="C76" s="30">
        <v>2026</v>
      </c>
      <c r="D76" s="31" t="str">
        <f>'2026-WIP'!B9</f>
        <v>Terrance Carter Jr</v>
      </c>
      <c r="E76" s="204" t="str" cm="1">
        <f t="array" ref="E76">_xlfn.IFS(F76&gt;=15,"Cornerstone",AND(F76&gt;=14,F76&lt;15),"Elite",AND(F76&gt;=11,F76&lt;14),"Elite Upside",AND(F76&gt;=9,F76&lt;11),"Upside",AND(F76&gt;=8,F76&lt;9),"Upside Lite",AND(F76&gt;=6,F76&lt;8),"Outlier",AND(F76&gt;=5,F76&lt;6),"Outlier Lite",F76&lt;5,"Purgatory")</f>
        <v>Outlier</v>
      </c>
      <c r="F76" s="32">
        <f>'2026-WIP'!C9</f>
        <v>7.9</v>
      </c>
      <c r="G76" s="32">
        <f t="shared" si="10"/>
        <v>65.400000000000006</v>
      </c>
      <c r="H76" s="33">
        <f t="shared" si="11"/>
        <v>-0.21752096463738804</v>
      </c>
      <c r="I76" s="34" t="str">
        <f>'2026-WIP'!D9</f>
        <v>Texas Tech</v>
      </c>
      <c r="J76" s="35">
        <f>'2026-WIP'!E9</f>
        <v>3</v>
      </c>
      <c r="K76" s="36">
        <f>'2026-WIP'!F9</f>
        <v>37773</v>
      </c>
      <c r="L76" s="37">
        <f>'2026-WIP'!G9</f>
        <v>22.339726027397262</v>
      </c>
      <c r="M76" s="37" t="str">
        <f>'2026-WIP'!H9</f>
        <v>RS JR</v>
      </c>
      <c r="N76" s="37">
        <f>'2026-WIP'!I9</f>
        <v>22.920547945205481</v>
      </c>
      <c r="O76" s="38">
        <f>'2026-WIP'!J9</f>
        <v>74</v>
      </c>
      <c r="P76" s="38">
        <f>'2026-WIP'!K9</f>
        <v>245</v>
      </c>
      <c r="Q76" s="193">
        <f t="shared" si="12"/>
        <v>31.455790084699235</v>
      </c>
      <c r="R76" s="35">
        <f>'2026-WIP'!L9</f>
        <v>4.7</v>
      </c>
      <c r="S76" s="39">
        <f>'2026-WIP'!M9</f>
        <v>6</v>
      </c>
      <c r="T76" s="40">
        <f>'2026-WIP'!N9</f>
        <v>0</v>
      </c>
      <c r="U76" s="41">
        <f>'2026-WIP'!O9</f>
        <v>0</v>
      </c>
      <c r="V76" s="41">
        <f>'2026-WIP'!P9</f>
        <v>9.8061836640516861E-2</v>
      </c>
      <c r="W76" s="41">
        <f>'2026-WIP'!Q9</f>
        <v>0.21372676378707742</v>
      </c>
      <c r="X76" s="41">
        <f>'2026-WIP'!R9</f>
        <v>0.16485753052917232</v>
      </c>
      <c r="Y76" s="42">
        <f>'2026-WIP'!S9</f>
        <v>0.18929214715812487</v>
      </c>
      <c r="Z76" s="43">
        <f>'2026-WIP'!T9</f>
        <v>0.17982753980021862</v>
      </c>
      <c r="AA76" s="44">
        <f>'2026-WIP'!U9</f>
        <v>21.254794520547946</v>
      </c>
      <c r="AB76" s="45">
        <f>'2026-WIP'!V9</f>
        <v>2.86</v>
      </c>
      <c r="AC76" s="45">
        <f>'2026-WIP'!W9</f>
        <v>14.395833333333334</v>
      </c>
      <c r="AD76" s="45">
        <f>'2026-WIP'!X9</f>
        <v>8.4</v>
      </c>
      <c r="AE76" s="45">
        <f>'2026-WIP'!Y9</f>
        <v>8.6999999999999993</v>
      </c>
      <c r="AF76" s="45">
        <f>'2026-WIP'!Z9</f>
        <v>0</v>
      </c>
      <c r="AG76" s="45">
        <f>'2026-WIP'!AA9</f>
        <v>0</v>
      </c>
      <c r="AH76" s="45">
        <f>'2026-WIP'!AB9</f>
        <v>5.5999999999999994E-2</v>
      </c>
      <c r="AI76" s="46">
        <f>'2026-WIP'!AC9</f>
        <v>100.41640017042094</v>
      </c>
      <c r="AJ76" s="45">
        <f>'2026-WIP'!AD9</f>
        <v>101.44279795847864</v>
      </c>
      <c r="AK76" s="47">
        <f>'2026-WIP'!AE9</f>
        <v>5</v>
      </c>
      <c r="AL76" s="48">
        <f>'2026-WIP'!AF9</f>
        <v>3</v>
      </c>
      <c r="AM76" s="49">
        <f>'2026-WIP'!AG9</f>
        <v>9</v>
      </c>
      <c r="AN76" s="49">
        <f>'2026-WIP'!AH9</f>
        <v>7</v>
      </c>
      <c r="AO76" s="49">
        <f>'2026-WIP'!AI9</f>
        <v>7</v>
      </c>
      <c r="AP76" s="49">
        <f>'2026-WIP'!AJ9</f>
        <v>5</v>
      </c>
      <c r="AQ76" s="49">
        <f>'2026-WIP'!AK9</f>
        <v>2</v>
      </c>
      <c r="AR76" s="49">
        <f>'2026-WIP'!AL9</f>
        <v>2</v>
      </c>
      <c r="AS76" s="50">
        <f>'2026-WIP'!AM9</f>
        <v>0.25</v>
      </c>
      <c r="AT76" s="55">
        <f>'2026-WIP'!AN9</f>
        <v>0</v>
      </c>
      <c r="AU76" s="56">
        <f>'2026-WIP'!AO9</f>
        <v>1</v>
      </c>
      <c r="AV76" s="56">
        <f>'2026-WIP'!AP9</f>
        <v>0</v>
      </c>
      <c r="AW76" s="56">
        <f>'2026-WIP'!AQ9</f>
        <v>0</v>
      </c>
      <c r="AX76" s="56">
        <f>'2026-WIP'!AR9</f>
        <v>0</v>
      </c>
      <c r="AY76" s="56">
        <f>'2026-WIP'!AS9</f>
        <v>0</v>
      </c>
      <c r="AZ76" s="57">
        <f>'2026-WIP'!AT9</f>
        <v>0</v>
      </c>
      <c r="BA76" s="57">
        <f>'2026-WIP'!AU9</f>
        <v>0</v>
      </c>
      <c r="BB76" s="57">
        <f>'2026-WIP'!AV9</f>
        <v>0</v>
      </c>
      <c r="BC76" s="57">
        <f>'2026-WIP'!AW9</f>
        <v>0</v>
      </c>
      <c r="BD76" s="57">
        <f>'2026-WIP'!AX9</f>
        <v>0</v>
      </c>
      <c r="BE76" s="57">
        <f>'2026-WIP'!AY9</f>
        <v>0</v>
      </c>
      <c r="BF76" s="58">
        <f>'2026-WIP'!AZ9</f>
        <v>0</v>
      </c>
      <c r="BG76" s="55">
        <f>'2026-WIP'!BA9</f>
        <v>0</v>
      </c>
      <c r="BH76" s="56">
        <f>'2026-WIP'!BB9</f>
        <v>1</v>
      </c>
      <c r="BI76" s="56">
        <f>'2026-WIP'!BC9</f>
        <v>0</v>
      </c>
      <c r="BJ76" s="56">
        <f>'2026-WIP'!BD9</f>
        <v>0</v>
      </c>
      <c r="BK76" s="56">
        <f>'2026-WIP'!BE9</f>
        <v>0</v>
      </c>
      <c r="BL76" s="56">
        <f>'2026-WIP'!BF9</f>
        <v>0</v>
      </c>
      <c r="BM76" s="57">
        <f>'2026-WIP'!BG9</f>
        <v>0</v>
      </c>
      <c r="BN76" s="57">
        <f>'2026-WIP'!BH9</f>
        <v>0</v>
      </c>
      <c r="BO76" s="57">
        <f>'2026-WIP'!BI9</f>
        <v>0</v>
      </c>
      <c r="BP76" s="57">
        <f>'2026-WIP'!BJ9</f>
        <v>0</v>
      </c>
      <c r="BQ76" s="57">
        <f>'2026-WIP'!BK9</f>
        <v>0</v>
      </c>
      <c r="BR76" s="57">
        <f>'2026-WIP'!BL9</f>
        <v>0</v>
      </c>
      <c r="BS76" s="58">
        <f>'2026-WIP'!BM9</f>
        <v>0</v>
      </c>
      <c r="BT76" s="55">
        <f>'2026-WIP'!BN9</f>
        <v>255</v>
      </c>
      <c r="BU76" s="56">
        <f>'2026-WIP'!BO9</f>
        <v>2600.3999999999996</v>
      </c>
      <c r="BV76" s="56">
        <f>'2026-WIP'!BP9</f>
        <v>36</v>
      </c>
      <c r="BW76" s="56">
        <f>'2026-WIP'!BQ9</f>
        <v>28</v>
      </c>
      <c r="BX76" s="56">
        <f>'2026-WIP'!BR9</f>
        <v>3</v>
      </c>
      <c r="BY76" s="56">
        <f>'2026-WIP'!BS9</f>
        <v>21.6</v>
      </c>
      <c r="BZ76" s="57">
        <f>'2026-WIP'!BT9</f>
        <v>0</v>
      </c>
      <c r="CA76" s="57">
        <f>'2026-WIP'!BU9</f>
        <v>0</v>
      </c>
      <c r="CB76" s="57">
        <f>'2026-WIP'!BV9</f>
        <v>2.0099999999999998</v>
      </c>
      <c r="CC76" s="57">
        <f>'2026-WIP'!BW9</f>
        <v>7.2</v>
      </c>
      <c r="CD76" s="57">
        <f>'2026-WIP'!BX9</f>
        <v>4.3</v>
      </c>
      <c r="CE76" s="57">
        <f>'2026-WIP'!BY9</f>
        <v>0</v>
      </c>
      <c r="CF76" s="58">
        <f>'2026-WIP'!BZ9</f>
        <v>3.4</v>
      </c>
      <c r="CG76" s="55">
        <f>'2026-WIP'!CA9</f>
        <v>691</v>
      </c>
      <c r="CH76" s="56">
        <f>'2026-WIP'!CB9</f>
        <v>3233.1</v>
      </c>
      <c r="CI76" s="56">
        <f>'2026-WIP'!CC9</f>
        <v>62</v>
      </c>
      <c r="CJ76" s="56">
        <f>'2026-WIP'!CD9</f>
        <v>48</v>
      </c>
      <c r="CK76" s="56">
        <f>'2026-WIP'!CE9</f>
        <v>4</v>
      </c>
      <c r="CL76" s="56">
        <f>'2026-WIP'!CF9</f>
        <v>20.8</v>
      </c>
      <c r="CM76" s="57">
        <f>'2026-WIP'!CG9</f>
        <v>0</v>
      </c>
      <c r="CN76" s="57">
        <f>'2026-WIP'!CH9</f>
        <v>0</v>
      </c>
      <c r="CO76" s="57">
        <f>'2026-WIP'!CI9</f>
        <v>2.25</v>
      </c>
      <c r="CP76" s="57">
        <f>'2026-WIP'!CJ9</f>
        <v>8.4</v>
      </c>
      <c r="CQ76" s="57">
        <f>'2026-WIP'!CK9</f>
        <v>7.6</v>
      </c>
      <c r="CR76" s="57">
        <f>'2026-WIP'!CL9</f>
        <v>40</v>
      </c>
      <c r="CS76" s="58">
        <f>'2026-WIP'!CM9</f>
        <v>5.9</v>
      </c>
      <c r="CT76" s="55">
        <f>'2026-WIP'!CN9</f>
        <v>243</v>
      </c>
      <c r="CU76" s="56">
        <f>'2026-WIP'!CO9</f>
        <v>1474</v>
      </c>
      <c r="CV76" s="56">
        <f>'2026-WIP'!CP9</f>
        <v>21</v>
      </c>
      <c r="CW76" s="56">
        <f>'2026-WIP'!CQ9</f>
        <v>17</v>
      </c>
      <c r="CX76" s="56">
        <f>'2026-WIP'!CR9</f>
        <v>4</v>
      </c>
      <c r="CY76" s="56">
        <f>'2026-WIP'!CS9</f>
        <v>0</v>
      </c>
      <c r="CZ76" s="57">
        <f>'2026-WIP'!CT9</f>
        <v>0</v>
      </c>
      <c r="DA76" s="57">
        <f>'2026-WIP'!CU9</f>
        <v>0</v>
      </c>
      <c r="DB76" s="57">
        <f>'2026-WIP'!CV9</f>
        <v>2.86</v>
      </c>
      <c r="DC76" s="57">
        <f>'2026-WIP'!CW9</f>
        <v>7.8</v>
      </c>
      <c r="DD76" s="57">
        <f>'2026-WIP'!CX9</f>
        <v>8.6999999999999993</v>
      </c>
      <c r="DE76" s="57">
        <f>'2026-WIP'!CY9</f>
        <v>80</v>
      </c>
      <c r="DF76" s="58">
        <f>'2026-WIP'!CZ9</f>
        <v>5.6</v>
      </c>
    </row>
    <row r="77" spans="1:110" ht="15.75" customHeight="1" x14ac:dyDescent="0.2">
      <c r="A77" s="29">
        <f t="shared" si="9"/>
        <v>75</v>
      </c>
      <c r="B77" s="30">
        <f>'2018'!A8</f>
        <v>6</v>
      </c>
      <c r="C77" s="30">
        <v>2018</v>
      </c>
      <c r="D77" s="31" t="str">
        <f>'2018'!B8</f>
        <v>Jordan Akins</v>
      </c>
      <c r="E77" s="204" t="str" cm="1">
        <f t="array" ref="E77">_xlfn.IFS(F77&gt;=15,"Cornerstone",AND(F77&gt;=14,F77&lt;15),"Elite",AND(F77&gt;=11,F77&lt;14),"Elite Upside",AND(F77&gt;=9,F77&lt;11),"Upside",AND(F77&gt;=8,F77&lt;9),"Upside Lite",AND(F77&gt;=6,F77&lt;8),"Outlier",AND(F77&gt;=5,F77&lt;6),"Outlier Lite",F77&lt;5,"Purgatory")</f>
        <v>Outlier</v>
      </c>
      <c r="F77" s="32">
        <f>'2018'!C8</f>
        <v>7.8999999999999995</v>
      </c>
      <c r="G77" s="32">
        <f t="shared" si="10"/>
        <v>64.900000000000006</v>
      </c>
      <c r="H77" s="33">
        <f t="shared" si="11"/>
        <v>-0.2175209646373884</v>
      </c>
      <c r="I77" s="34" t="str">
        <f>'2018'!D8</f>
        <v>UCF</v>
      </c>
      <c r="J77" s="35">
        <f>'2018'!E8</f>
        <v>6</v>
      </c>
      <c r="K77" s="36">
        <f>'2018'!F8</f>
        <v>33713</v>
      </c>
      <c r="L77" s="37">
        <f>'2018'!G8</f>
        <v>33.463013698630135</v>
      </c>
      <c r="M77" s="37" t="str">
        <f>'2018'!H8</f>
        <v>SR</v>
      </c>
      <c r="N77" s="37">
        <f>'2018'!I8</f>
        <v>26.035616438356165</v>
      </c>
      <c r="O77" s="38">
        <f>'2018'!J8</f>
        <v>75</v>
      </c>
      <c r="P77" s="38">
        <f>'2018'!K8</f>
        <v>249</v>
      </c>
      <c r="Q77" s="193">
        <f t="shared" si="12"/>
        <v>31.122521338376011</v>
      </c>
      <c r="R77" s="35">
        <f>'2018'!L8</f>
        <v>4.93</v>
      </c>
      <c r="S77" s="39">
        <f>'2018'!M8</f>
        <v>3</v>
      </c>
      <c r="T77" s="40">
        <f>'2018'!N8</f>
        <v>0</v>
      </c>
      <c r="U77" s="41">
        <f>'2018'!O8</f>
        <v>5.737356566085848E-2</v>
      </c>
      <c r="V77" s="41">
        <f>'2018'!P8</f>
        <v>0.27200000000000002</v>
      </c>
      <c r="W77" s="41">
        <f>'2018'!Q8</f>
        <v>0.15043135214809036</v>
      </c>
      <c r="X77" s="41">
        <f>'2018'!R8</f>
        <v>0.1546112115732369</v>
      </c>
      <c r="Y77" s="42">
        <f>'2018'!S8</f>
        <v>0.21330560578661845</v>
      </c>
      <c r="Z77" s="43">
        <f>'2018'!T8</f>
        <v>0.18130976491862569</v>
      </c>
      <c r="AA77" s="44">
        <f>'2018'!U8</f>
        <v>23.38082191780822</v>
      </c>
      <c r="AB77" s="45">
        <f>'2018'!V8</f>
        <v>1.93</v>
      </c>
      <c r="AC77" s="45">
        <f>CT77/CW77</f>
        <v>16.03125</v>
      </c>
      <c r="AD77" s="45">
        <f>'2018'!X8</f>
        <v>7.3</v>
      </c>
      <c r="AE77" s="45">
        <f>'2018'!Y8</f>
        <v>11.9</v>
      </c>
      <c r="AF77" s="45">
        <f>'2018'!Z8</f>
        <v>0</v>
      </c>
      <c r="AG77" s="45">
        <f>'2018'!AA8</f>
        <v>0</v>
      </c>
      <c r="AH77" s="45">
        <f>CR77</f>
        <v>0</v>
      </c>
      <c r="AI77" s="46">
        <f>'2018'!AB8</f>
        <v>0.03</v>
      </c>
      <c r="AJ77" s="45">
        <f>'2018'!AC8</f>
        <v>84.302735224178321</v>
      </c>
      <c r="AK77" s="47">
        <f>'2018'!AD8</f>
        <v>86.896553570831642</v>
      </c>
      <c r="AL77" s="48">
        <f>'2018'!AE8</f>
        <v>6</v>
      </c>
      <c r="AM77" s="49">
        <f>'2018'!AF8</f>
        <v>1</v>
      </c>
      <c r="AN77" s="49">
        <f>'2018'!AG8</f>
        <v>5</v>
      </c>
      <c r="AO77" s="49">
        <f>'2018'!AH8</f>
        <v>8</v>
      </c>
      <c r="AP77" s="49">
        <f>'2018'!AI8</f>
        <v>5</v>
      </c>
      <c r="AQ77" s="49">
        <f>'2018'!AK8</f>
        <v>0</v>
      </c>
      <c r="AR77" s="49">
        <f>'2018'!AL8</f>
        <v>6</v>
      </c>
      <c r="AS77" s="50">
        <f>'2018'!AM8</f>
        <v>0</v>
      </c>
      <c r="AT77" s="55">
        <f>'2018'!AN8</f>
        <v>0</v>
      </c>
      <c r="AU77" s="56">
        <f>'2018'!AO8</f>
        <v>1</v>
      </c>
      <c r="AV77" s="56">
        <f>'2018'!AP8</f>
        <v>0</v>
      </c>
      <c r="AW77" s="56">
        <f>'2018'!AQ8</f>
        <v>0</v>
      </c>
      <c r="AX77" s="56">
        <f>'2018'!AR8</f>
        <v>0</v>
      </c>
      <c r="AY77" s="56">
        <f>'2018'!AS8</f>
        <v>0</v>
      </c>
      <c r="AZ77" s="57">
        <f>'2018'!AT8</f>
        <v>0</v>
      </c>
      <c r="BA77" s="57">
        <f>'2018'!AU8</f>
        <v>0</v>
      </c>
      <c r="BB77" s="57">
        <f>'2018'!AV8</f>
        <v>0</v>
      </c>
      <c r="BC77" s="57">
        <f>'2018'!AW8</f>
        <v>0</v>
      </c>
      <c r="BD77" s="57">
        <f>'2018'!AX8</f>
        <v>0</v>
      </c>
      <c r="BE77" s="57">
        <f>'2018'!AY8</f>
        <v>0</v>
      </c>
      <c r="BF77" s="58">
        <f>'2018'!AZ8</f>
        <v>0</v>
      </c>
      <c r="BG77" s="55">
        <f>'2018'!BA8</f>
        <v>135</v>
      </c>
      <c r="BH77" s="56">
        <f>'2018'!BB8</f>
        <v>2353</v>
      </c>
      <c r="BI77" s="56">
        <f>'2018'!BC8</f>
        <v>20</v>
      </c>
      <c r="BJ77" s="56">
        <f>'2018'!BD8</f>
        <v>12</v>
      </c>
      <c r="BK77" s="56">
        <f>'2018'!BE8</f>
        <v>0</v>
      </c>
      <c r="BL77" s="56">
        <f>'2018'!BF8</f>
        <v>18</v>
      </c>
      <c r="BM77" s="57">
        <f>'2018'!BG8</f>
        <v>0</v>
      </c>
      <c r="BN77" s="57">
        <f>'2018'!BH8</f>
        <v>0</v>
      </c>
      <c r="BO77" s="57">
        <f>'2018'!BI8</f>
        <v>1.1599999999999999</v>
      </c>
      <c r="BP77" s="57">
        <f>'2018'!BJ8</f>
        <v>8.3000000000000007</v>
      </c>
      <c r="BQ77" s="57">
        <f>'2018'!BK8</f>
        <v>4.2</v>
      </c>
      <c r="BR77" s="57">
        <f>'2018'!BL8</f>
        <v>0</v>
      </c>
      <c r="BS77" s="58">
        <f>'2018'!BM8</f>
        <v>29.4</v>
      </c>
      <c r="BT77" s="55">
        <f>'2018'!BN8</f>
        <v>153</v>
      </c>
      <c r="BU77" s="56">
        <f>'2018'!BO8</f>
        <v>562.5</v>
      </c>
      <c r="BV77" s="56">
        <f>'2018'!BP8</f>
        <v>25</v>
      </c>
      <c r="BW77" s="56">
        <f>'2018'!BQ8</f>
        <v>14</v>
      </c>
      <c r="BX77" s="56">
        <f>'2018'!BR8</f>
        <v>2</v>
      </c>
      <c r="BY77" s="56">
        <f>'2018'!BS8</f>
        <v>3.3000000000000003</v>
      </c>
      <c r="BZ77" s="57">
        <f>'2018'!BT8</f>
        <v>0</v>
      </c>
      <c r="CA77" s="57">
        <f>'2018'!BU8</f>
        <v>0</v>
      </c>
      <c r="CB77" s="57">
        <f>'2018'!BV8</f>
        <v>2.04</v>
      </c>
      <c r="CC77" s="57">
        <f>'2018'!BW8</f>
        <v>4.0999999999999996</v>
      </c>
      <c r="CD77" s="57">
        <f>'2018'!BX8</f>
        <v>9</v>
      </c>
      <c r="CE77" s="57">
        <f>'2018'!BY8</f>
        <v>0</v>
      </c>
      <c r="CF77" s="58">
        <f>'2018'!BZ8</f>
        <v>12.5</v>
      </c>
      <c r="CG77" s="55">
        <f>'2018'!CA8</f>
        <v>347</v>
      </c>
      <c r="CH77" s="56">
        <f>'2018'!CB8</f>
        <v>2306.6999999999998</v>
      </c>
      <c r="CI77" s="56">
        <f>'2018'!CC8</f>
        <v>34</v>
      </c>
      <c r="CJ77" s="56">
        <f>'2018'!CD8</f>
        <v>23</v>
      </c>
      <c r="CK77" s="56">
        <f>'2018'!CE8</f>
        <v>2</v>
      </c>
      <c r="CL77" s="56">
        <f>'2018'!CF8</f>
        <v>12.100000000000001</v>
      </c>
      <c r="CM77" s="57">
        <f>'2018'!CG8</f>
        <v>0</v>
      </c>
      <c r="CN77" s="57">
        <f>'2018'!CH8</f>
        <v>0</v>
      </c>
      <c r="CO77" s="57">
        <f>'2018'!CI8</f>
        <v>1.28</v>
      </c>
      <c r="CP77" s="57">
        <f>'2018'!CJ8</f>
        <v>5.5</v>
      </c>
      <c r="CQ77" s="57">
        <f>'2018'!CK8</f>
        <v>10.6</v>
      </c>
      <c r="CR77" s="57">
        <f>'2018'!CL8</f>
        <v>0</v>
      </c>
      <c r="CS77" s="58">
        <f>'2018'!CM8</f>
        <v>0</v>
      </c>
      <c r="CT77" s="55">
        <f>'2018'!CN8</f>
        <v>513</v>
      </c>
      <c r="CU77" s="56">
        <f>'2018'!CO8</f>
        <v>3318</v>
      </c>
      <c r="CV77" s="56">
        <f>'2018'!CP8</f>
        <v>49</v>
      </c>
      <c r="CW77" s="56">
        <f>'2018'!CQ8</f>
        <v>32</v>
      </c>
      <c r="CX77" s="56">
        <f>'2018'!CR8</f>
        <v>4</v>
      </c>
      <c r="CY77" s="56">
        <f>'2018'!CS8</f>
        <v>29</v>
      </c>
      <c r="CZ77" s="57">
        <f>'2018'!CT8</f>
        <v>0</v>
      </c>
      <c r="DA77" s="57">
        <f>'2018'!CU8</f>
        <v>0</v>
      </c>
      <c r="DB77" s="57">
        <f>'2018'!CV8</f>
        <v>1.93</v>
      </c>
      <c r="DC77" s="57">
        <f>'2018'!CW8</f>
        <v>7.3</v>
      </c>
      <c r="DD77" s="57">
        <f>'2018'!CX8</f>
        <v>11.9</v>
      </c>
      <c r="DE77" s="57">
        <f>'2018'!CY8</f>
        <v>30</v>
      </c>
      <c r="DF77" s="58">
        <f>'2018'!CZ8</f>
        <v>3</v>
      </c>
    </row>
    <row r="78" spans="1:110" ht="15.75" customHeight="1" x14ac:dyDescent="0.2">
      <c r="A78" s="29">
        <f t="shared" si="9"/>
        <v>76</v>
      </c>
      <c r="B78" s="30">
        <f>'2016'!A6</f>
        <v>4</v>
      </c>
      <c r="C78" s="30">
        <v>2016</v>
      </c>
      <c r="D78" s="31" t="str">
        <f>'2016'!B6</f>
        <v>Thomas Duarte</v>
      </c>
      <c r="E78" s="204" t="str" cm="1">
        <f t="array" ref="E78">_xlfn.IFS(F78&gt;=15,"Cornerstone",AND(F78&gt;=14,F78&lt;15),"Elite",AND(F78&gt;=11,F78&lt;14),"Elite Upside",AND(F78&gt;=9,F78&lt;11),"Upside",AND(F78&gt;=8,F78&lt;9),"Upside Lite",AND(F78&gt;=6,F78&lt;8),"Outlier",AND(F78&gt;=5,F78&lt;6),"Outlier Lite",F78&lt;5,"Purgatory")</f>
        <v>Outlier</v>
      </c>
      <c r="F78" s="32">
        <f>'2016'!C6</f>
        <v>7.8642857142857139</v>
      </c>
      <c r="G78" s="32">
        <f t="shared" si="10"/>
        <v>64.400000000000006</v>
      </c>
      <c r="H78" s="33">
        <f t="shared" si="11"/>
        <v>-0.23229000785174669</v>
      </c>
      <c r="I78" s="34" t="str">
        <f>'2016'!D6</f>
        <v>UCLA</v>
      </c>
      <c r="J78" s="35">
        <f>'2016'!E6</f>
        <v>5</v>
      </c>
      <c r="K78" s="36">
        <f>'2016'!F6</f>
        <v>34761</v>
      </c>
      <c r="L78" s="37">
        <f>'2016'!G6</f>
        <v>30.591780821917808</v>
      </c>
      <c r="M78" s="37" t="str">
        <f>'2016'!H6</f>
        <v>JR</v>
      </c>
      <c r="N78" s="37">
        <f>'2016'!I6</f>
        <v>21.167123287671235</v>
      </c>
      <c r="O78" s="38">
        <f>'2016'!J6</f>
        <v>74</v>
      </c>
      <c r="P78" s="38">
        <f>'2016'!K6</f>
        <v>245</v>
      </c>
      <c r="Q78" s="193">
        <f t="shared" si="12"/>
        <v>31.455790084699235</v>
      </c>
      <c r="R78" s="35">
        <f>'2016'!L6</f>
        <v>4.72</v>
      </c>
      <c r="S78" s="39">
        <f>'2016'!M6</f>
        <v>7</v>
      </c>
      <c r="T78" s="40">
        <f>'2016'!N6</f>
        <v>0</v>
      </c>
      <c r="U78" s="41">
        <f>'2016'!O6</f>
        <v>0</v>
      </c>
      <c r="V78" s="41">
        <f>'2016'!P6</f>
        <v>8.508946322067594E-2</v>
      </c>
      <c r="W78" s="41">
        <f>'2016'!Q6</f>
        <v>0.17389340560072267</v>
      </c>
      <c r="X78" s="41">
        <f>'2016'!R6</f>
        <v>0.23189563365282215</v>
      </c>
      <c r="Y78" s="42">
        <f>'2016'!S6</f>
        <v>0.23189563365282215</v>
      </c>
      <c r="Z78" s="43">
        <f>'2016'!T6</f>
        <v>0.22030085197018104</v>
      </c>
      <c r="AA78" s="44">
        <f>'2016'!U6</f>
        <v>20.509589041095889</v>
      </c>
      <c r="AB78" s="45">
        <f>'2016'!V6</f>
        <v>2</v>
      </c>
      <c r="AC78" s="45">
        <f>'2016'!W6</f>
        <v>16.75</v>
      </c>
      <c r="AD78" s="45">
        <f>'2016'!X6</f>
        <v>7.3</v>
      </c>
      <c r="AE78" s="45">
        <f>'2016'!Y6</f>
        <v>13.3</v>
      </c>
      <c r="AF78" s="45">
        <f>'2016'!Z6</f>
        <v>0</v>
      </c>
      <c r="AG78" s="45">
        <f>'2016'!AA6</f>
        <v>0</v>
      </c>
      <c r="AH78" s="45">
        <f>'2016'!AB6</f>
        <v>0</v>
      </c>
      <c r="AI78" s="46">
        <f>'2016'!AC6</f>
        <v>98.725214384551251</v>
      </c>
      <c r="AJ78" s="45">
        <f>'2016'!AD6</f>
        <v>99.734325859348701</v>
      </c>
      <c r="AK78" s="47">
        <f>'2016'!AE6</f>
        <v>8</v>
      </c>
      <c r="AL78" s="48">
        <f>'2016'!AF6</f>
        <v>5</v>
      </c>
      <c r="AM78" s="49">
        <f>'2016'!AG6</f>
        <v>6</v>
      </c>
      <c r="AN78" s="49">
        <f>'2016'!AH6</f>
        <v>9</v>
      </c>
      <c r="AO78" s="49">
        <f>'2016'!AI6</f>
        <v>5</v>
      </c>
      <c r="AP78" s="49">
        <f>'2016'!AJ6</f>
        <v>5</v>
      </c>
      <c r="AQ78" s="49">
        <f>'2016'!AK6</f>
        <v>2</v>
      </c>
      <c r="AR78" s="49">
        <f>'2016'!AL6</f>
        <v>1</v>
      </c>
      <c r="AS78" s="50">
        <f>'2016'!AM6</f>
        <v>0</v>
      </c>
      <c r="AT78" s="55">
        <f>'2016'!AN6</f>
        <v>0</v>
      </c>
      <c r="AU78" s="56">
        <f>'2016'!AO6</f>
        <v>1</v>
      </c>
      <c r="AV78" s="56">
        <f>'2016'!AP6</f>
        <v>0</v>
      </c>
      <c r="AW78" s="56">
        <f>'2016'!AQ6</f>
        <v>0</v>
      </c>
      <c r="AX78" s="56">
        <f>'2016'!AR6</f>
        <v>0</v>
      </c>
      <c r="AY78" s="56">
        <f>'2016'!AS6</f>
        <v>0</v>
      </c>
      <c r="AZ78" s="57">
        <f>'2016'!AT6</f>
        <v>0</v>
      </c>
      <c r="BA78" s="57">
        <f>'2016'!AU6</f>
        <v>0</v>
      </c>
      <c r="BB78" s="57">
        <f>'2016'!AV6</f>
        <v>0</v>
      </c>
      <c r="BC78" s="57">
        <f>'2016'!AW6</f>
        <v>0</v>
      </c>
      <c r="BD78" s="57">
        <f>'2016'!AX6</f>
        <v>0</v>
      </c>
      <c r="BE78" s="57">
        <f>'2016'!AY6</f>
        <v>0</v>
      </c>
      <c r="BF78" s="58">
        <f>'2016'!AZ6</f>
        <v>0</v>
      </c>
      <c r="BG78" s="55">
        <f>'2016'!BA6</f>
        <v>0</v>
      </c>
      <c r="BH78" s="56">
        <f>'2016'!BB6</f>
        <v>1</v>
      </c>
      <c r="BI78" s="56">
        <f>'2016'!BC6</f>
        <v>0</v>
      </c>
      <c r="BJ78" s="56">
        <f>'2016'!BD6</f>
        <v>0</v>
      </c>
      <c r="BK78" s="56">
        <f>'2016'!BE6</f>
        <v>0</v>
      </c>
      <c r="BL78" s="56">
        <f>'2016'!BF6</f>
        <v>0</v>
      </c>
      <c r="BM78" s="57">
        <f>'2016'!BG6</f>
        <v>0</v>
      </c>
      <c r="BN78" s="57">
        <f>'2016'!BH6</f>
        <v>0</v>
      </c>
      <c r="BO78" s="57">
        <f>'2016'!BI6</f>
        <v>0</v>
      </c>
      <c r="BP78" s="57">
        <f>'2016'!BJ6</f>
        <v>0</v>
      </c>
      <c r="BQ78" s="57">
        <f>'2016'!BK6</f>
        <v>0</v>
      </c>
      <c r="BR78" s="57">
        <f>'2016'!BL6</f>
        <v>0</v>
      </c>
      <c r="BS78" s="58">
        <f>'2016'!BM6</f>
        <v>0</v>
      </c>
      <c r="BT78" s="55">
        <f>'2016'!BN6</f>
        <v>214</v>
      </c>
      <c r="BU78" s="56">
        <f>'2016'!BO6</f>
        <v>2515</v>
      </c>
      <c r="BV78" s="56">
        <f>'2016'!BP6</f>
        <v>0</v>
      </c>
      <c r="BW78" s="56">
        <f>'2016'!BQ6</f>
        <v>16</v>
      </c>
      <c r="BX78" s="56">
        <f>'2016'!BR6</f>
        <v>3</v>
      </c>
      <c r="BY78" s="56">
        <f>'2016'!BS6</f>
        <v>0</v>
      </c>
      <c r="BZ78" s="57">
        <f>'2016'!BT6</f>
        <v>0</v>
      </c>
      <c r="CA78" s="57">
        <f>'2016'!BU6</f>
        <v>0</v>
      </c>
      <c r="CB78" s="57">
        <f>'2016'!BV6</f>
        <v>0</v>
      </c>
      <c r="CC78" s="57">
        <f>'2016'!BW6</f>
        <v>0</v>
      </c>
      <c r="CD78" s="57">
        <f>'2016'!BX6</f>
        <v>0</v>
      </c>
      <c r="CE78" s="57">
        <f>'2016'!BY6</f>
        <v>0</v>
      </c>
      <c r="CF78" s="58">
        <f>'2016'!BZ6</f>
        <v>0</v>
      </c>
      <c r="CG78" s="55">
        <f>'2016'!CA6</f>
        <v>539</v>
      </c>
      <c r="CH78" s="56">
        <f>'2016'!CB6</f>
        <v>3099.6000000000004</v>
      </c>
      <c r="CI78" s="56">
        <f>'2016'!CC6</f>
        <v>36</v>
      </c>
      <c r="CJ78" s="56">
        <f>'2016'!CD6</f>
        <v>28</v>
      </c>
      <c r="CK78" s="56">
        <f>'2016'!CE6</f>
        <v>4</v>
      </c>
      <c r="CL78" s="56">
        <f>'2016'!CF6</f>
        <v>21.6</v>
      </c>
      <c r="CM78" s="57">
        <f>'2016'!CG6</f>
        <v>0</v>
      </c>
      <c r="CN78" s="57">
        <f>'2016'!CH6</f>
        <v>0</v>
      </c>
      <c r="CO78" s="57">
        <f>'2016'!CI6</f>
        <v>1.75</v>
      </c>
      <c r="CP78" s="57">
        <f>'2016'!CJ6</f>
        <v>7.3</v>
      </c>
      <c r="CQ78" s="57">
        <f>'2016'!CK6</f>
        <v>13.3</v>
      </c>
      <c r="CR78" s="57">
        <f>'2016'!CL6</f>
        <v>0</v>
      </c>
      <c r="CS78" s="58">
        <f>'2016'!CM6</f>
        <v>9.6999999999999993</v>
      </c>
      <c r="CT78" s="55">
        <f>'2016'!CN6</f>
        <v>871</v>
      </c>
      <c r="CU78" s="56">
        <f>'2016'!CO6</f>
        <v>3756</v>
      </c>
      <c r="CV78" s="56">
        <f>'2016'!CP6</f>
        <v>86</v>
      </c>
      <c r="CW78" s="56">
        <f>'2016'!CQ6</f>
        <v>52</v>
      </c>
      <c r="CX78" s="56">
        <f>'2016'!CR6</f>
        <v>10</v>
      </c>
      <c r="CY78" s="56">
        <f>'2016'!CS6</f>
        <v>23</v>
      </c>
      <c r="CZ78" s="57">
        <f>'2016'!CT6</f>
        <v>0</v>
      </c>
      <c r="DA78" s="57">
        <f>'2016'!CU6</f>
        <v>0</v>
      </c>
      <c r="DB78" s="57">
        <f>'2016'!CV6</f>
        <v>2</v>
      </c>
      <c r="DC78" s="57">
        <f>'2016'!CW6</f>
        <v>4.9000000000000004</v>
      </c>
      <c r="DD78" s="57">
        <f>'2016'!CX6</f>
        <v>12.8</v>
      </c>
      <c r="DE78" s="57">
        <f>'2016'!CY6</f>
        <v>0</v>
      </c>
      <c r="DF78" s="58">
        <f>'2016'!CZ6</f>
        <v>7.1</v>
      </c>
    </row>
    <row r="79" spans="1:110" ht="15.75" customHeight="1" x14ac:dyDescent="0.2">
      <c r="A79" s="29">
        <f t="shared" si="9"/>
        <v>77</v>
      </c>
      <c r="B79" s="30">
        <f>'2019'!A10</f>
        <v>8</v>
      </c>
      <c r="C79" s="30">
        <v>2019</v>
      </c>
      <c r="D79" s="31" t="str">
        <f>'2019'!B10</f>
        <v>Zach Gentry</v>
      </c>
      <c r="E79" s="204" t="str" cm="1">
        <f t="array" ref="E79">_xlfn.IFS(F79&gt;=15,"Cornerstone",AND(F79&gt;=14,F79&lt;15),"Elite",AND(F79&gt;=11,F79&lt;14),"Elite Upside",AND(F79&gt;=9,F79&lt;11),"Upside",AND(F79&gt;=8,F79&lt;9),"Upside Lite",AND(F79&gt;=6,F79&lt;8),"Outlier",AND(F79&gt;=5,F79&lt;6),"Outlier Lite",F79&lt;5,"Purgatory")</f>
        <v>Outlier</v>
      </c>
      <c r="F79" s="32">
        <f>'2019'!C10</f>
        <v>7.8285714285714283</v>
      </c>
      <c r="G79" s="32">
        <f t="shared" si="10"/>
        <v>64</v>
      </c>
      <c r="H79" s="33">
        <f t="shared" si="11"/>
        <v>-0.24705905106610498</v>
      </c>
      <c r="I79" s="34" t="str">
        <f>'2019'!D10</f>
        <v>Michigan</v>
      </c>
      <c r="J79" s="35">
        <f>'2019'!E10</f>
        <v>2</v>
      </c>
      <c r="K79" s="36">
        <f>'2019'!F10</f>
        <v>35318</v>
      </c>
      <c r="L79" s="37">
        <f>'2019'!G10</f>
        <v>29.065753424657533</v>
      </c>
      <c r="M79" s="37" t="str">
        <f>'2019'!H10</f>
        <v>SR</v>
      </c>
      <c r="N79" s="37">
        <f>'2019'!I10</f>
        <v>22.635616438356163</v>
      </c>
      <c r="O79" s="38">
        <f>'2019'!J10</f>
        <v>80</v>
      </c>
      <c r="P79" s="38">
        <f>'2019'!K10</f>
        <v>265</v>
      </c>
      <c r="Q79" s="193">
        <f t="shared" si="12"/>
        <v>29.111451035402069</v>
      </c>
      <c r="R79" s="35">
        <f>'2019'!L10</f>
        <v>4.9000000000000004</v>
      </c>
      <c r="S79" s="39">
        <f>'2019'!M10</f>
        <v>5</v>
      </c>
      <c r="T79" s="40">
        <f>'2019'!N10</f>
        <v>0</v>
      </c>
      <c r="U79" s="41">
        <f>'2019'!O10</f>
        <v>0</v>
      </c>
      <c r="V79" s="41">
        <f>'2019'!P10</f>
        <v>0</v>
      </c>
      <c r="W79" s="41">
        <f>'2019'!Q10</f>
        <v>0.19665109034267914</v>
      </c>
      <c r="X79" s="41">
        <f>'2019'!R10</f>
        <v>0.19857827229176328</v>
      </c>
      <c r="Y79" s="42">
        <f>'2019'!S10</f>
        <v>0.19857827229176328</v>
      </c>
      <c r="Z79" s="43">
        <f>'2019'!T10</f>
        <v>0.19857827229176328</v>
      </c>
      <c r="AA79" s="44">
        <f>'2019'!U10</f>
        <v>20.986301369863014</v>
      </c>
      <c r="AB79" s="45">
        <f>'2019'!V10</f>
        <v>1.93</v>
      </c>
      <c r="AC79" s="45">
        <f>CT79/CW79</f>
        <v>16.0625</v>
      </c>
      <c r="AD79" s="45">
        <f>'2019'!X10</f>
        <v>7.1</v>
      </c>
      <c r="AE79" s="45">
        <f>'2019'!Y10</f>
        <v>13.3</v>
      </c>
      <c r="AF79" s="45">
        <f>'2019'!Z10</f>
        <v>0</v>
      </c>
      <c r="AG79" s="45">
        <f>'2019'!AA10</f>
        <v>0</v>
      </c>
      <c r="AH79" s="45">
        <f>CR79</f>
        <v>30</v>
      </c>
      <c r="AI79" s="46">
        <f>'2019'!AB10</f>
        <v>0.13500000000000001</v>
      </c>
      <c r="AJ79" s="45">
        <f>'2019'!AC10</f>
        <v>91.937258545438041</v>
      </c>
      <c r="AK79" s="47">
        <f>'2019'!AD10</f>
        <v>104.39880350998851</v>
      </c>
      <c r="AL79" s="48">
        <f>'2019'!AE10</f>
        <v>6</v>
      </c>
      <c r="AM79" s="49">
        <f>'2019'!AF10</f>
        <v>4</v>
      </c>
      <c r="AN79" s="49">
        <f>'2019'!AG10</f>
        <v>5</v>
      </c>
      <c r="AO79" s="49">
        <f>'2019'!AH10</f>
        <v>8</v>
      </c>
      <c r="AP79" s="49">
        <f>'2019'!AI10</f>
        <v>5</v>
      </c>
      <c r="AQ79" s="49">
        <f>'2019'!AK10</f>
        <v>2</v>
      </c>
      <c r="AR79" s="49">
        <f>'2019'!AL10</f>
        <v>3</v>
      </c>
      <c r="AS79" s="50">
        <f>'2019'!AM10</f>
        <v>0.25</v>
      </c>
      <c r="AT79" s="55">
        <f>'2019'!AN10</f>
        <v>0</v>
      </c>
      <c r="AU79" s="56">
        <f>'2019'!AO10</f>
        <v>1</v>
      </c>
      <c r="AV79" s="56">
        <f>'2019'!AP10</f>
        <v>0</v>
      </c>
      <c r="AW79" s="56">
        <f>'2019'!AQ10</f>
        <v>0</v>
      </c>
      <c r="AX79" s="56">
        <f>'2019'!AR10</f>
        <v>0</v>
      </c>
      <c r="AY79" s="56">
        <f>'2019'!AS10</f>
        <v>0</v>
      </c>
      <c r="AZ79" s="57">
        <f>'2019'!AT10</f>
        <v>0</v>
      </c>
      <c r="BA79" s="57">
        <f>'2019'!AU10</f>
        <v>0</v>
      </c>
      <c r="BB79" s="57">
        <f>'2019'!AV10</f>
        <v>0</v>
      </c>
      <c r="BC79" s="57">
        <f>'2019'!AW10</f>
        <v>0</v>
      </c>
      <c r="BD79" s="57">
        <f>'2019'!AX10</f>
        <v>0</v>
      </c>
      <c r="BE79" s="57">
        <f>'2019'!AY10</f>
        <v>0</v>
      </c>
      <c r="BF79" s="58">
        <f>'2019'!AZ10</f>
        <v>0</v>
      </c>
      <c r="BG79" s="55">
        <f>'2019'!BA10</f>
        <v>0</v>
      </c>
      <c r="BH79" s="56">
        <f>'2019'!BB10</f>
        <v>1</v>
      </c>
      <c r="BI79" s="56">
        <f>'2019'!BC10</f>
        <v>0</v>
      </c>
      <c r="BJ79" s="56">
        <f>'2019'!BD10</f>
        <v>0</v>
      </c>
      <c r="BK79" s="56">
        <f>'2019'!BE10</f>
        <v>0</v>
      </c>
      <c r="BL79" s="56">
        <f>'2019'!BF10</f>
        <v>0</v>
      </c>
      <c r="BM79" s="57">
        <f>'2019'!BG10</f>
        <v>0</v>
      </c>
      <c r="BN79" s="57">
        <f>'2019'!BH10</f>
        <v>0</v>
      </c>
      <c r="BO79" s="57">
        <f>'2019'!BI10</f>
        <v>0</v>
      </c>
      <c r="BP79" s="57">
        <f>'2019'!BJ10</f>
        <v>0</v>
      </c>
      <c r="BQ79" s="57">
        <f>'2019'!BK10</f>
        <v>0</v>
      </c>
      <c r="BR79" s="57">
        <f>'2019'!BL10</f>
        <v>0</v>
      </c>
      <c r="BS79" s="58">
        <f>'2019'!BM10</f>
        <v>0</v>
      </c>
      <c r="BT79" s="55">
        <f>'2019'!BN10</f>
        <v>0</v>
      </c>
      <c r="BU79" s="56">
        <f>'2019'!BO10</f>
        <v>1</v>
      </c>
      <c r="BV79" s="56">
        <f>'2019'!BP10</f>
        <v>0</v>
      </c>
      <c r="BW79" s="56">
        <f>'2019'!BQ10</f>
        <v>0</v>
      </c>
      <c r="BX79" s="56">
        <f>'2019'!BR10</f>
        <v>0</v>
      </c>
      <c r="BY79" s="56">
        <f>'2019'!BS10</f>
        <v>0</v>
      </c>
      <c r="BZ79" s="57">
        <f>'2019'!BT10</f>
        <v>0</v>
      </c>
      <c r="CA79" s="57">
        <f>'2019'!BU10</f>
        <v>0</v>
      </c>
      <c r="CB79" s="57">
        <f>'2019'!BV10</f>
        <v>0</v>
      </c>
      <c r="CC79" s="57">
        <f>'2019'!BW10</f>
        <v>0</v>
      </c>
      <c r="CD79" s="57">
        <f>'2019'!BX10</f>
        <v>0</v>
      </c>
      <c r="CE79" s="57">
        <f>'2019'!BY10</f>
        <v>0</v>
      </c>
      <c r="CF79" s="58">
        <f>'2019'!BZ10</f>
        <v>0</v>
      </c>
      <c r="CG79" s="55">
        <f>'2019'!CA10</f>
        <v>303</v>
      </c>
      <c r="CH79" s="56">
        <f>'2019'!CB10</f>
        <v>1540.8</v>
      </c>
      <c r="CI79" s="56">
        <f>'2019'!CC10</f>
        <v>28</v>
      </c>
      <c r="CJ79" s="56">
        <f>'2019'!CD10</f>
        <v>17</v>
      </c>
      <c r="CK79" s="56">
        <f>'2019'!CE10</f>
        <v>2</v>
      </c>
      <c r="CL79" s="56">
        <f>'2019'!CF10</f>
        <v>6.3</v>
      </c>
      <c r="CM79" s="57">
        <f>'2019'!CG10</f>
        <v>0</v>
      </c>
      <c r="CN79" s="57">
        <f>'2019'!CH10</f>
        <v>0</v>
      </c>
      <c r="CO79" s="57">
        <f>'2019'!CI10</f>
        <v>1.64</v>
      </c>
      <c r="CP79" s="57">
        <f>'2019'!CJ10</f>
        <v>7.1</v>
      </c>
      <c r="CQ79" s="57">
        <f>'2019'!CK10</f>
        <v>13.3</v>
      </c>
      <c r="CR79" s="57">
        <f>'2019'!CL10</f>
        <v>30</v>
      </c>
      <c r="CS79" s="58">
        <f>'2019'!CM10</f>
        <v>15</v>
      </c>
      <c r="CT79" s="55">
        <f>'2019'!CN10</f>
        <v>514</v>
      </c>
      <c r="CU79" s="56">
        <f>'2019'!CO10</f>
        <v>2588.3999999999996</v>
      </c>
      <c r="CV79" s="56">
        <f>'2019'!CP10</f>
        <v>44</v>
      </c>
      <c r="CW79" s="56">
        <f>'2019'!CQ10</f>
        <v>32</v>
      </c>
      <c r="CX79" s="56">
        <f>'2019'!CR10</f>
        <v>2</v>
      </c>
      <c r="CY79" s="56">
        <f>'2019'!CS10</f>
        <v>21.6</v>
      </c>
      <c r="CZ79" s="57">
        <f>'2019'!CT10</f>
        <v>0</v>
      </c>
      <c r="DA79" s="57">
        <f>'2019'!CU10</f>
        <v>0</v>
      </c>
      <c r="DB79" s="57">
        <f>'2019'!CV10</f>
        <v>1.93</v>
      </c>
      <c r="DC79" s="57">
        <f>'2019'!CW10</f>
        <v>5.3</v>
      </c>
      <c r="DD79" s="57">
        <f>'2019'!CX10</f>
        <v>11</v>
      </c>
      <c r="DE79" s="57">
        <f>'2019'!CY10</f>
        <v>61.5</v>
      </c>
      <c r="DF79" s="58">
        <f>'2019'!CZ10</f>
        <v>13.5</v>
      </c>
    </row>
    <row r="80" spans="1:110" ht="15.75" customHeight="1" x14ac:dyDescent="0.2">
      <c r="A80" s="29">
        <f t="shared" si="9"/>
        <v>78</v>
      </c>
      <c r="B80" s="30">
        <f>'2016'!A7</f>
        <v>5</v>
      </c>
      <c r="C80" s="30">
        <v>2016</v>
      </c>
      <c r="D80" s="31" t="str">
        <f>'2016'!B7</f>
        <v>Jerell Adams</v>
      </c>
      <c r="E80" s="204" t="str" cm="1">
        <f t="array" ref="E80">_xlfn.IFS(F80&gt;=15,"Cornerstone",AND(F80&gt;=14,F80&lt;15),"Elite",AND(F80&gt;=11,F80&lt;14),"Elite Upside",AND(F80&gt;=9,F80&lt;11),"Upside",AND(F80&gt;=8,F80&lt;9),"Upside Lite",AND(F80&gt;=6,F80&lt;8),"Outlier",AND(F80&gt;=5,F80&lt;6),"Outlier Lite",F80&lt;5,"Purgatory")</f>
        <v>Outlier</v>
      </c>
      <c r="F80" s="32">
        <f>'2016'!C7</f>
        <v>7.8</v>
      </c>
      <c r="G80" s="32">
        <f t="shared" si="10"/>
        <v>63.5</v>
      </c>
      <c r="H80" s="33">
        <f t="shared" si="11"/>
        <v>-0.25887428563759157</v>
      </c>
      <c r="I80" s="34" t="str">
        <f>'2016'!D7</f>
        <v>South Carolina</v>
      </c>
      <c r="J80" s="35">
        <f>'2016'!E7</f>
        <v>1</v>
      </c>
      <c r="K80" s="36">
        <f>'2016'!F7</f>
        <v>33951</v>
      </c>
      <c r="L80" s="37">
        <f>'2016'!G7</f>
        <v>32.81095890410959</v>
      </c>
      <c r="M80" s="37" t="str">
        <f>'2016'!H7</f>
        <v>SR</v>
      </c>
      <c r="N80" s="37">
        <f>'2016'!I7</f>
        <v>23.386301369863013</v>
      </c>
      <c r="O80" s="38">
        <f>'2016'!J7</f>
        <v>77</v>
      </c>
      <c r="P80" s="38">
        <f>'2016'!K7</f>
        <v>254</v>
      </c>
      <c r="Q80" s="193">
        <f t="shared" si="12"/>
        <v>30.119670696416787</v>
      </c>
      <c r="R80" s="35">
        <f>'2016'!L7</f>
        <v>4.6399999999999997</v>
      </c>
      <c r="S80" s="39">
        <f>'2016'!M7</f>
        <v>6</v>
      </c>
      <c r="T80" s="40">
        <f>'2016'!N7</f>
        <v>0</v>
      </c>
      <c r="U80" s="41">
        <f>'2016'!O7</f>
        <v>4.199916001679966E-2</v>
      </c>
      <c r="V80" s="41">
        <f>'2016'!P7</f>
        <v>0.10525723291680737</v>
      </c>
      <c r="W80" s="41">
        <f>'2016'!Q7</f>
        <v>7.6001089621356585E-2</v>
      </c>
      <c r="X80" s="41">
        <f>'2016'!R7</f>
        <v>0.16907630522088354</v>
      </c>
      <c r="Y80" s="42">
        <f>'2016'!S7</f>
        <v>0.16907630522088354</v>
      </c>
      <c r="Z80" s="43">
        <f>'2016'!T7</f>
        <v>0.16907630522088354</v>
      </c>
      <c r="AA80" s="44">
        <f>'2016'!U7</f>
        <v>22.728767123287671</v>
      </c>
      <c r="AB80" s="45">
        <f>'2016'!V7</f>
        <v>2.06</v>
      </c>
      <c r="AC80" s="45">
        <f>'2016'!W7</f>
        <v>15.035714285714286</v>
      </c>
      <c r="AD80" s="45">
        <f>'2016'!X7</f>
        <v>7.47</v>
      </c>
      <c r="AE80" s="45">
        <f>'2016'!Y7</f>
        <v>11.9</v>
      </c>
      <c r="AF80" s="45">
        <f>'2016'!Z7</f>
        <v>0</v>
      </c>
      <c r="AG80" s="45">
        <f>'2016'!AA7</f>
        <v>0</v>
      </c>
      <c r="AH80" s="45">
        <f>'2016'!AB7</f>
        <v>0.152</v>
      </c>
      <c r="AI80" s="46">
        <f>'2016'!AC7</f>
        <v>109.59526473565671</v>
      </c>
      <c r="AJ80" s="45">
        <f>'2016'!AD7</f>
        <v>117.51596445606896</v>
      </c>
      <c r="AK80" s="47">
        <f>'2016'!AE7</f>
        <v>5</v>
      </c>
      <c r="AL80" s="48">
        <f>'2016'!AF7</f>
        <v>1</v>
      </c>
      <c r="AM80" s="49">
        <f>'2016'!AG7</f>
        <v>6</v>
      </c>
      <c r="AN80" s="49">
        <f>'2016'!AH7</f>
        <v>7</v>
      </c>
      <c r="AO80" s="49">
        <f>'2016'!AI7</f>
        <v>6</v>
      </c>
      <c r="AP80" s="49">
        <f>'2016'!AJ7</f>
        <v>5</v>
      </c>
      <c r="AQ80" s="49">
        <f>'2016'!AK7</f>
        <v>8</v>
      </c>
      <c r="AR80" s="49">
        <f>'2016'!AL7</f>
        <v>2</v>
      </c>
      <c r="AS80" s="50">
        <f>'2016'!AM7</f>
        <v>0</v>
      </c>
      <c r="AT80" s="55">
        <f>'2016'!AN7</f>
        <v>0</v>
      </c>
      <c r="AU80" s="56">
        <f>'2016'!AO7</f>
        <v>1</v>
      </c>
      <c r="AV80" s="56">
        <f>'2016'!AP7</f>
        <v>0</v>
      </c>
      <c r="AW80" s="56">
        <f>'2016'!AQ7</f>
        <v>0</v>
      </c>
      <c r="AX80" s="56">
        <f>'2016'!AR7</f>
        <v>0</v>
      </c>
      <c r="AY80" s="56">
        <f>'2016'!AS7</f>
        <v>0</v>
      </c>
      <c r="AZ80" s="57">
        <f>'2016'!AT7</f>
        <v>0</v>
      </c>
      <c r="BA80" s="57">
        <f>'2016'!AU7</f>
        <v>0</v>
      </c>
      <c r="BB80" s="57">
        <f>'2016'!AV7</f>
        <v>0</v>
      </c>
      <c r="BC80" s="57">
        <f>'2016'!AW7</f>
        <v>0</v>
      </c>
      <c r="BD80" s="57">
        <f>'2016'!AX7</f>
        <v>0</v>
      </c>
      <c r="BE80" s="57">
        <f>'2016'!AY7</f>
        <v>0</v>
      </c>
      <c r="BF80" s="58">
        <f>'2016'!AZ7</f>
        <v>0</v>
      </c>
      <c r="BG80" s="55">
        <f>'2016'!BA7</f>
        <v>90</v>
      </c>
      <c r="BH80" s="56">
        <f>'2016'!BB7</f>
        <v>2142.9</v>
      </c>
      <c r="BI80" s="56">
        <f>'2016'!BC7</f>
        <v>0</v>
      </c>
      <c r="BJ80" s="56">
        <f>'2016'!BD7</f>
        <v>4</v>
      </c>
      <c r="BK80" s="56">
        <f>'2016'!BE7</f>
        <v>1</v>
      </c>
      <c r="BL80" s="56">
        <f>'2016'!BF7</f>
        <v>0</v>
      </c>
      <c r="BM80" s="57">
        <f>'2016'!BG7</f>
        <v>0</v>
      </c>
      <c r="BN80" s="57">
        <f>'2016'!BH7</f>
        <v>0</v>
      </c>
      <c r="BO80" s="57">
        <f>'2016'!BI7</f>
        <v>0</v>
      </c>
      <c r="BP80" s="57">
        <f>'2016'!BJ7</f>
        <v>0</v>
      </c>
      <c r="BQ80" s="57">
        <f>'2016'!BK7</f>
        <v>0</v>
      </c>
      <c r="BR80" s="57">
        <f>'2016'!BL7</f>
        <v>0</v>
      </c>
      <c r="BS80" s="58">
        <f>'2016'!BM7</f>
        <v>0</v>
      </c>
      <c r="BT80" s="55">
        <f>'2016'!BN7</f>
        <v>187</v>
      </c>
      <c r="BU80" s="56">
        <f>'2016'!BO7</f>
        <v>1776.6000000000001</v>
      </c>
      <c r="BV80" s="56">
        <f>'2016'!BP7</f>
        <v>0</v>
      </c>
      <c r="BW80" s="56">
        <f>'2016'!BQ7</f>
        <v>13</v>
      </c>
      <c r="BX80" s="56">
        <f>'2016'!BR7</f>
        <v>2</v>
      </c>
      <c r="BY80" s="56">
        <f>'2016'!BS7</f>
        <v>0</v>
      </c>
      <c r="BZ80" s="57">
        <f>'2016'!BT7</f>
        <v>0</v>
      </c>
      <c r="CA80" s="57">
        <f>'2016'!BU7</f>
        <v>0</v>
      </c>
      <c r="CB80" s="57">
        <f>'2016'!BV7</f>
        <v>0</v>
      </c>
      <c r="CC80" s="57">
        <f>'2016'!BW7</f>
        <v>0</v>
      </c>
      <c r="CD80" s="57">
        <f>'2016'!BX7</f>
        <v>0</v>
      </c>
      <c r="CE80" s="57">
        <f>'2016'!BY7</f>
        <v>0</v>
      </c>
      <c r="CF80" s="58">
        <f>'2016'!BZ7</f>
        <v>0</v>
      </c>
      <c r="CG80" s="55">
        <f>'2016'!CA7</f>
        <v>279</v>
      </c>
      <c r="CH80" s="56">
        <f>'2016'!CB7</f>
        <v>3671</v>
      </c>
      <c r="CI80" s="56">
        <f>'2016'!CC7</f>
        <v>36</v>
      </c>
      <c r="CJ80" s="56">
        <f>'2016'!CD7</f>
        <v>21</v>
      </c>
      <c r="CK80" s="56">
        <f>'2016'!CE7</f>
        <v>1</v>
      </c>
      <c r="CL80" s="56">
        <f>'2016'!CF7</f>
        <v>28</v>
      </c>
      <c r="CM80" s="57">
        <f>'2016'!CG7</f>
        <v>0</v>
      </c>
      <c r="CN80" s="57">
        <f>'2016'!CH7</f>
        <v>0</v>
      </c>
      <c r="CO80" s="57">
        <f>'2016'!CI7</f>
        <v>1.3</v>
      </c>
      <c r="CP80" s="57">
        <f>'2016'!CJ7</f>
        <v>5.9</v>
      </c>
      <c r="CQ80" s="57">
        <f>'2016'!CK7</f>
        <v>11.9</v>
      </c>
      <c r="CR80" s="57">
        <f>'2016'!CL7</f>
        <v>0</v>
      </c>
      <c r="CS80" s="58">
        <f>'2016'!CM7</f>
        <v>8.6999999999999993</v>
      </c>
      <c r="CT80" s="55">
        <f>'2016'!CN7</f>
        <v>421</v>
      </c>
      <c r="CU80" s="56">
        <f>'2016'!CO7</f>
        <v>2490</v>
      </c>
      <c r="CV80" s="56">
        <f>'2016'!CP7</f>
        <v>53</v>
      </c>
      <c r="CW80" s="56">
        <f>'2016'!CQ7</f>
        <v>28</v>
      </c>
      <c r="CX80" s="56">
        <f>'2016'!CR7</f>
        <v>3</v>
      </c>
      <c r="CY80" s="56">
        <f>'2016'!CS7</f>
        <v>17</v>
      </c>
      <c r="CZ80" s="57">
        <f>'2016'!CT7</f>
        <v>0</v>
      </c>
      <c r="DA80" s="57">
        <f>'2016'!CU7</f>
        <v>0</v>
      </c>
      <c r="DB80" s="57">
        <f>'2016'!CV7</f>
        <v>1.51</v>
      </c>
      <c r="DC80" s="57">
        <f>'2016'!CW7</f>
        <v>7.5</v>
      </c>
      <c r="DD80" s="57">
        <f>'2016'!CX7</f>
        <v>9.9</v>
      </c>
      <c r="DE80" s="57">
        <f>'2016'!CY7</f>
        <v>0</v>
      </c>
      <c r="DF80" s="58">
        <f>'2016'!CZ7</f>
        <v>15.2</v>
      </c>
    </row>
    <row r="81" spans="1:110" ht="15.75" customHeight="1" x14ac:dyDescent="0.2">
      <c r="A81" s="29">
        <f t="shared" si="9"/>
        <v>79</v>
      </c>
      <c r="B81" s="30">
        <f>'2019'!A11</f>
        <v>9</v>
      </c>
      <c r="C81" s="30">
        <v>2019</v>
      </c>
      <c r="D81" s="31" t="str">
        <f>'2019'!B11</f>
        <v>Josh Oliver</v>
      </c>
      <c r="E81" s="204" t="str" cm="1">
        <f t="array" ref="E81">_xlfn.IFS(F81&gt;=15,"Cornerstone",AND(F81&gt;=14,F81&lt;15),"Elite",AND(F81&gt;=11,F81&lt;14),"Elite Upside",AND(F81&gt;=9,F81&lt;11),"Upside",AND(F81&gt;=8,F81&lt;9),"Upside Lite",AND(F81&gt;=6,F81&lt;8),"Outlier",AND(F81&gt;=5,F81&lt;6),"Outlier Lite",F81&lt;5,"Purgatory")</f>
        <v>Outlier</v>
      </c>
      <c r="F81" s="32">
        <f>'2019'!C11</f>
        <v>7.7857142857142856</v>
      </c>
      <c r="G81" s="32">
        <f t="shared" si="10"/>
        <v>63</v>
      </c>
      <c r="H81" s="33">
        <f t="shared" si="11"/>
        <v>-0.26478190292333492</v>
      </c>
      <c r="I81" s="34" t="str">
        <f>'2019'!D11</f>
        <v>San Jose State</v>
      </c>
      <c r="J81" s="35">
        <f>'2019'!E11</f>
        <v>7</v>
      </c>
      <c r="K81" s="36">
        <f>'2019'!F11</f>
        <v>35510</v>
      </c>
      <c r="L81" s="37">
        <f>'2019'!G11</f>
        <v>28.539726027397261</v>
      </c>
      <c r="M81" s="37" t="str">
        <f>'2019'!H11</f>
        <v>SR</v>
      </c>
      <c r="N81" s="37">
        <f>'2019'!I11</f>
        <v>22.109589041095891</v>
      </c>
      <c r="O81" s="38">
        <f>'2019'!J11</f>
        <v>77</v>
      </c>
      <c r="P81" s="38">
        <f>'2019'!K11</f>
        <v>249</v>
      </c>
      <c r="Q81" s="193">
        <f t="shared" si="12"/>
        <v>29.526763792944013</v>
      </c>
      <c r="R81" s="35">
        <f>'2019'!L11</f>
        <v>4.63</v>
      </c>
      <c r="S81" s="39">
        <f>'2019'!M11</f>
        <v>3</v>
      </c>
      <c r="T81" s="40">
        <f>'2019'!N11</f>
        <v>0</v>
      </c>
      <c r="U81" s="41">
        <f>'2019'!O11</f>
        <v>4.0595399188092018E-2</v>
      </c>
      <c r="V81" s="41">
        <f>'2019'!P11</f>
        <v>2.9266096352994146E-2</v>
      </c>
      <c r="W81" s="41">
        <f>'2019'!Q11</f>
        <v>0.14949494949494949</v>
      </c>
      <c r="X81" s="41">
        <f>'2019'!R11</f>
        <v>0.22645969081384951</v>
      </c>
      <c r="Y81" s="42">
        <f>'2019'!S11</f>
        <v>0.22645969081384951</v>
      </c>
      <c r="Z81" s="43">
        <f>'2019'!T11</f>
        <v>0.17210936501852564</v>
      </c>
      <c r="AA81" s="44">
        <f>'2019'!U11</f>
        <v>21.460273972602739</v>
      </c>
      <c r="AB81" s="45">
        <f>'2019'!V11</f>
        <v>1.76</v>
      </c>
      <c r="AC81" s="45">
        <f>CT81/CW81</f>
        <v>12.660714285714286</v>
      </c>
      <c r="AD81" s="45">
        <f>'2019'!X11</f>
        <v>4.7</v>
      </c>
      <c r="AE81" s="45">
        <f>'2019'!Y11</f>
        <v>10.3</v>
      </c>
      <c r="AF81" s="45">
        <f>'2019'!Z11</f>
        <v>0</v>
      </c>
      <c r="AG81" s="45">
        <f>'2019'!AA11</f>
        <v>0</v>
      </c>
      <c r="AH81" s="45">
        <f>CR81</f>
        <v>12.5</v>
      </c>
      <c r="AI81" s="46">
        <f>'2019'!AB11</f>
        <v>6.7000000000000004E-2</v>
      </c>
      <c r="AJ81" s="45">
        <f>'2019'!AC11</f>
        <v>108.36907806622429</v>
      </c>
      <c r="AK81" s="47">
        <f>'2019'!AD11</f>
        <v>116.20115847965121</v>
      </c>
      <c r="AL81" s="48">
        <f>'2019'!AE11</f>
        <v>5</v>
      </c>
      <c r="AM81" s="49">
        <f>'2019'!AF11</f>
        <v>3</v>
      </c>
      <c r="AN81" s="49">
        <f>'2019'!AG11</f>
        <v>4</v>
      </c>
      <c r="AO81" s="49">
        <f>'2019'!AH11</f>
        <v>4</v>
      </c>
      <c r="AP81" s="49">
        <f>'2019'!AI11</f>
        <v>1</v>
      </c>
      <c r="AQ81" s="49">
        <f>'2019'!AK11</f>
        <v>7</v>
      </c>
      <c r="AR81" s="49">
        <f>'2019'!AL11</f>
        <v>6</v>
      </c>
      <c r="AS81" s="50">
        <f>'2019'!AM11</f>
        <v>0</v>
      </c>
      <c r="AT81" s="55">
        <f>'2019'!AN11</f>
        <v>0</v>
      </c>
      <c r="AU81" s="56">
        <f>'2019'!AO11</f>
        <v>1</v>
      </c>
      <c r="AV81" s="56">
        <f>'2019'!AP11</f>
        <v>0</v>
      </c>
      <c r="AW81" s="56">
        <f>'2019'!AQ11</f>
        <v>0</v>
      </c>
      <c r="AX81" s="56">
        <f>'2019'!AR11</f>
        <v>0</v>
      </c>
      <c r="AY81" s="56">
        <f>'2019'!AS11</f>
        <v>0</v>
      </c>
      <c r="AZ81" s="57">
        <f>'2019'!AT11</f>
        <v>0</v>
      </c>
      <c r="BA81" s="57">
        <f>'2019'!AU11</f>
        <v>0</v>
      </c>
      <c r="BB81" s="57">
        <f>'2019'!AV11</f>
        <v>0</v>
      </c>
      <c r="BC81" s="57">
        <f>'2019'!AW11</f>
        <v>0</v>
      </c>
      <c r="BD81" s="57">
        <f>'2019'!AX11</f>
        <v>0</v>
      </c>
      <c r="BE81" s="57">
        <f>'2019'!AY11</f>
        <v>0</v>
      </c>
      <c r="BF81" s="58">
        <f>'2019'!AZ11</f>
        <v>0</v>
      </c>
      <c r="BG81" s="55">
        <f>'2019'!BA11</f>
        <v>36</v>
      </c>
      <c r="BH81" s="56">
        <f>'2019'!BB11</f>
        <v>886.8</v>
      </c>
      <c r="BI81" s="56">
        <f>'2019'!BC11</f>
        <v>5</v>
      </c>
      <c r="BJ81" s="56">
        <f>'2019'!BD11</f>
        <v>4</v>
      </c>
      <c r="BK81" s="56">
        <f>'2019'!BE11</f>
        <v>1</v>
      </c>
      <c r="BL81" s="56">
        <f>'2019'!BF11</f>
        <v>6.4</v>
      </c>
      <c r="BM81" s="57">
        <f>'2019'!BG11</f>
        <v>0</v>
      </c>
      <c r="BN81" s="57">
        <f>'2019'!BH11</f>
        <v>0</v>
      </c>
      <c r="BO81" s="57">
        <f>'2019'!BI11</f>
        <v>0.65</v>
      </c>
      <c r="BP81" s="57">
        <f>'2019'!BJ11</f>
        <v>4</v>
      </c>
      <c r="BQ81" s="57">
        <f>'2019'!BK11</f>
        <v>15</v>
      </c>
      <c r="BR81" s="57">
        <f>'2019'!BL11</f>
        <v>0</v>
      </c>
      <c r="BS81" s="58">
        <f>'2019'!BM11</f>
        <v>0</v>
      </c>
      <c r="BT81" s="55">
        <f>'2019'!BN11</f>
        <v>26</v>
      </c>
      <c r="BU81" s="56">
        <f>'2019'!BO11</f>
        <v>888.4</v>
      </c>
      <c r="BV81" s="56">
        <f>'2019'!BP11</f>
        <v>6</v>
      </c>
      <c r="BW81" s="56">
        <f>'2019'!BQ11</f>
        <v>3</v>
      </c>
      <c r="BX81" s="56">
        <f>'2019'!BR11</f>
        <v>1</v>
      </c>
      <c r="BY81" s="56">
        <f>'2019'!BS11</f>
        <v>6</v>
      </c>
      <c r="BZ81" s="57">
        <f>'2019'!BT11</f>
        <v>0</v>
      </c>
      <c r="CA81" s="57">
        <f>'2019'!BU11</f>
        <v>0</v>
      </c>
      <c r="CB81" s="57">
        <f>'2019'!BV11</f>
        <v>0.28000000000000003</v>
      </c>
      <c r="CC81" s="57">
        <f>'2019'!BW11</f>
        <v>2.7</v>
      </c>
      <c r="CD81" s="57">
        <f>'2019'!BX11</f>
        <v>9.3000000000000007</v>
      </c>
      <c r="CE81" s="57">
        <f>'2019'!BY11</f>
        <v>0</v>
      </c>
      <c r="CF81" s="58">
        <f>'2019'!BZ11</f>
        <v>0</v>
      </c>
      <c r="CG81" s="55">
        <f>'2019'!CA11</f>
        <v>296</v>
      </c>
      <c r="CH81" s="56">
        <f>'2019'!CB11</f>
        <v>1980</v>
      </c>
      <c r="CI81" s="56">
        <f>'2019'!CC11</f>
        <v>54</v>
      </c>
      <c r="CJ81" s="56">
        <f>'2019'!CD11</f>
        <v>35</v>
      </c>
      <c r="CK81" s="56">
        <f>'2019'!CE11</f>
        <v>1</v>
      </c>
      <c r="CL81" s="56">
        <f>'2019'!CF11</f>
        <v>12</v>
      </c>
      <c r="CM81" s="57">
        <f>'2019'!CG11</f>
        <v>0</v>
      </c>
      <c r="CN81" s="57">
        <f>'2019'!CH11</f>
        <v>0</v>
      </c>
      <c r="CO81" s="57">
        <f>'2019'!CI11</f>
        <v>1.76</v>
      </c>
      <c r="CP81" s="57">
        <f>'2019'!CJ11</f>
        <v>5.2</v>
      </c>
      <c r="CQ81" s="57">
        <f>'2019'!CK11</f>
        <v>4.5</v>
      </c>
      <c r="CR81" s="57">
        <f>'2019'!CL11</f>
        <v>12.5</v>
      </c>
      <c r="CS81" s="58">
        <f>'2019'!CM11</f>
        <v>10.3</v>
      </c>
      <c r="CT81" s="55">
        <f>'2019'!CN11</f>
        <v>709</v>
      </c>
      <c r="CU81" s="56">
        <f>'2019'!CO11</f>
        <v>3130.7999999999997</v>
      </c>
      <c r="CV81" s="56">
        <f>'2019'!CP11</f>
        <v>99</v>
      </c>
      <c r="CW81" s="56">
        <f>'2019'!CQ11</f>
        <v>56</v>
      </c>
      <c r="CX81" s="56">
        <f>'2019'!CR11</f>
        <v>4</v>
      </c>
      <c r="CY81" s="56">
        <f>'2019'!CS11</f>
        <v>21.6</v>
      </c>
      <c r="CZ81" s="57">
        <f>'2019'!CT11</f>
        <v>0</v>
      </c>
      <c r="DA81" s="57">
        <f>'2019'!CU11</f>
        <v>0</v>
      </c>
      <c r="DB81" s="57">
        <f>'2019'!CV11</f>
        <v>1.62</v>
      </c>
      <c r="DC81" s="57">
        <f>'2019'!CW11</f>
        <v>4.7</v>
      </c>
      <c r="DD81" s="57">
        <f>'2019'!CX11</f>
        <v>10.3</v>
      </c>
      <c r="DE81" s="57">
        <f>'2019'!CY11</f>
        <v>61.5</v>
      </c>
      <c r="DF81" s="58">
        <f>'2019'!CZ11</f>
        <v>6.7</v>
      </c>
    </row>
    <row r="82" spans="1:110" ht="15.75" customHeight="1" x14ac:dyDescent="0.2">
      <c r="A82" s="29">
        <f t="shared" si="9"/>
        <v>80</v>
      </c>
      <c r="B82" s="30">
        <f>'2024'!A8</f>
        <v>6</v>
      </c>
      <c r="C82" s="30">
        <v>2024</v>
      </c>
      <c r="D82" s="31" t="str">
        <f>'2024'!B8</f>
        <v>Jaheim Bell</v>
      </c>
      <c r="E82" s="204" t="str" cm="1">
        <f t="array" ref="E82">_xlfn.IFS(F82&gt;=15,"Cornerstone",AND(F82&gt;=14,F82&lt;15),"Elite",AND(F82&gt;=11,F82&lt;14),"Elite Upside",AND(F82&gt;=9,F82&lt;11),"Upside",AND(F82&gt;=8,F82&lt;9),"Upside Lite",AND(F82&gt;=6,F82&lt;8),"Outlier",AND(F82&gt;=5,F82&lt;6),"Outlier Lite",F82&lt;5,"Purgatory")</f>
        <v>Outlier</v>
      </c>
      <c r="F82" s="32">
        <f>'2024'!C8</f>
        <v>7.7357142857142858</v>
      </c>
      <c r="G82" s="32">
        <f t="shared" si="10"/>
        <v>62.6</v>
      </c>
      <c r="H82" s="33">
        <f t="shared" si="11"/>
        <v>-0.28545856342343651</v>
      </c>
      <c r="I82" s="34" t="str">
        <f>'2024'!D8</f>
        <v>Florida State</v>
      </c>
      <c r="J82" s="35">
        <f>'2024'!E8</f>
        <v>4</v>
      </c>
      <c r="K82" s="36">
        <f>'2024'!F8</f>
        <v>37056</v>
      </c>
      <c r="L82" s="37">
        <f>'2024'!G8</f>
        <v>24.304109589041097</v>
      </c>
      <c r="M82" s="37" t="str">
        <f>'2024'!H8</f>
        <v>RS JR</v>
      </c>
      <c r="N82" s="37">
        <f>'2024'!I8</f>
        <v>22.884931506849316</v>
      </c>
      <c r="O82" s="38">
        <f>'2024'!J8</f>
        <v>74</v>
      </c>
      <c r="P82" s="38">
        <f>'2024'!K8</f>
        <v>241</v>
      </c>
      <c r="Q82" s="193">
        <f t="shared" si="12"/>
        <v>30.942226164949041</v>
      </c>
      <c r="R82" s="35">
        <f>'2024'!L8</f>
        <v>4.6100000000000003</v>
      </c>
      <c r="S82" s="39">
        <f>'2024'!M8</f>
        <v>7</v>
      </c>
      <c r="T82" s="40">
        <f>'2024'!N8</f>
        <v>0</v>
      </c>
      <c r="U82" s="41">
        <f>'2024'!O8</f>
        <v>5.1638176638176644E-2</v>
      </c>
      <c r="V82" s="41">
        <f>'2024'!P8</f>
        <v>0.18657287046949075</v>
      </c>
      <c r="W82" s="41">
        <f>'2024'!Q8</f>
        <v>7.5320512820512817E-2</v>
      </c>
      <c r="X82" s="41">
        <f>'2024'!R8</f>
        <v>0.15390734961140687</v>
      </c>
      <c r="Y82" s="42">
        <f>'2024'!S8</f>
        <v>0.17024011004044881</v>
      </c>
      <c r="Z82" s="43">
        <f>'2024'!T8</f>
        <v>0.16172810453842637</v>
      </c>
      <c r="AA82" s="44">
        <f>'2024'!U8</f>
        <v>20.241095890410961</v>
      </c>
      <c r="AB82" s="45">
        <f>'2024'!V8</f>
        <v>1.96</v>
      </c>
      <c r="AC82" s="45">
        <f>'2024'!W8</f>
        <v>12.897435897435898</v>
      </c>
      <c r="AD82" s="45">
        <f>'2024'!X8</f>
        <v>8.1</v>
      </c>
      <c r="AE82" s="45">
        <f>'2024'!Y8</f>
        <v>7.9</v>
      </c>
      <c r="AF82" s="45">
        <f>'2024'!Z8</f>
        <v>0</v>
      </c>
      <c r="AG82" s="45">
        <f>'2024'!AA8</f>
        <v>0</v>
      </c>
      <c r="AH82" s="45">
        <f>CR82</f>
        <v>66.7</v>
      </c>
      <c r="AI82" s="46">
        <f>'2023'!AB27</f>
        <v>0</v>
      </c>
      <c r="AJ82" s="45">
        <f>'2024'!AC8</f>
        <v>106.71939061316043</v>
      </c>
      <c r="AK82" s="47">
        <f>'2024'!AD8</f>
        <v>107.81021388786768</v>
      </c>
      <c r="AL82" s="48">
        <f>'2024'!AF8</f>
        <v>6</v>
      </c>
      <c r="AM82" s="49">
        <f>'2024'!AG8</f>
        <v>5</v>
      </c>
      <c r="AN82" s="49">
        <f>'2024'!AH8</f>
        <v>4</v>
      </c>
      <c r="AO82" s="49">
        <f>'2024'!AI8</f>
        <v>7</v>
      </c>
      <c r="AP82" s="49">
        <f>'2024'!AJ8</f>
        <v>5</v>
      </c>
      <c r="AQ82" s="49">
        <f>'2024'!AK8</f>
        <v>5</v>
      </c>
      <c r="AR82" s="49">
        <f>'2024'!AL8</f>
        <v>1</v>
      </c>
      <c r="AS82" s="50">
        <f>'2024'!AM8</f>
        <v>1</v>
      </c>
      <c r="AT82" s="55">
        <f>'2024'!AN8</f>
        <v>0</v>
      </c>
      <c r="AU82" s="56">
        <f>'2024'!AO8</f>
        <v>1</v>
      </c>
      <c r="AV82" s="56">
        <f>'2024'!AP8</f>
        <v>0</v>
      </c>
      <c r="AW82" s="56">
        <f>'2024'!AQ8</f>
        <v>0</v>
      </c>
      <c r="AX82" s="56">
        <f>'2024'!AR8</f>
        <v>0</v>
      </c>
      <c r="AY82" s="56">
        <f>'2024'!AS8</f>
        <v>1</v>
      </c>
      <c r="AZ82" s="57">
        <f>'2024'!AT8</f>
        <v>0</v>
      </c>
      <c r="BA82" s="57">
        <f>'2024'!AU8</f>
        <v>0</v>
      </c>
      <c r="BB82" s="57">
        <f>'2024'!AV8</f>
        <v>0</v>
      </c>
      <c r="BC82" s="57">
        <f>'2024'!AW8</f>
        <v>0</v>
      </c>
      <c r="BD82" s="57">
        <f>'2024'!AX8</f>
        <v>0</v>
      </c>
      <c r="BE82" s="57">
        <f>'2024'!AY8</f>
        <v>0</v>
      </c>
      <c r="BF82" s="58">
        <f>'2024'!AZ8</f>
        <v>0</v>
      </c>
      <c r="BG82" s="55">
        <f>'2024'!BA8</f>
        <v>29</v>
      </c>
      <c r="BH82" s="56">
        <f>'2024'!BB8</f>
        <v>561.59999999999991</v>
      </c>
      <c r="BI82" s="56">
        <f>'2024'!BC8</f>
        <v>2</v>
      </c>
      <c r="BJ82" s="56">
        <f>'2024'!BD8</f>
        <v>1</v>
      </c>
      <c r="BK82" s="56">
        <f>'2024'!BE8</f>
        <v>0</v>
      </c>
      <c r="BL82" s="56">
        <f>'2024'!BF8</f>
        <v>2.4000000000000004</v>
      </c>
      <c r="BM82" s="57">
        <f>'2024'!BG8</f>
        <v>0</v>
      </c>
      <c r="BN82" s="57">
        <f>'2024'!BH8</f>
        <v>0</v>
      </c>
      <c r="BO82" s="57">
        <f>'2024'!BI8</f>
        <v>2.64</v>
      </c>
      <c r="BP82" s="57">
        <f>'2024'!BJ8</f>
        <v>5</v>
      </c>
      <c r="BQ82" s="57">
        <f>'2024'!BK8</f>
        <v>25</v>
      </c>
      <c r="BR82" s="57">
        <f>'2024'!BL8</f>
        <v>0</v>
      </c>
      <c r="BS82" s="58">
        <f>'2024'!BM8</f>
        <v>0</v>
      </c>
      <c r="BT82" s="55">
        <f>'2024'!BN8</f>
        <v>488</v>
      </c>
      <c r="BU82" s="56">
        <f>'2024'!BO8</f>
        <v>2615.6</v>
      </c>
      <c r="BV82" s="56">
        <f>'2024'!BP8</f>
        <v>41</v>
      </c>
      <c r="BW82" s="56">
        <f>'2024'!BQ8</f>
        <v>30</v>
      </c>
      <c r="BX82" s="56">
        <f>'2024'!BR8</f>
        <v>5</v>
      </c>
      <c r="BY82" s="56">
        <f>'2024'!BS8</f>
        <v>22.099999999999998</v>
      </c>
      <c r="BZ82" s="57">
        <f>'2024'!BT8</f>
        <v>0</v>
      </c>
      <c r="CA82" s="57">
        <f>'2024'!BU8</f>
        <v>0</v>
      </c>
      <c r="CB82" s="57">
        <f>'2024'!BV8</f>
        <v>3.67</v>
      </c>
      <c r="CC82" s="57">
        <f>'2024'!BW8</f>
        <v>11.8</v>
      </c>
      <c r="CD82" s="57">
        <f>'2024'!BX8</f>
        <v>6.8</v>
      </c>
      <c r="CE82" s="57">
        <f>'2024'!BY8</f>
        <v>50</v>
      </c>
      <c r="CF82" s="58">
        <f>'2024'!BZ8</f>
        <v>3.2</v>
      </c>
      <c r="CG82" s="55">
        <f>'2024'!CA8</f>
        <v>235</v>
      </c>
      <c r="CH82" s="56">
        <f>'2024'!CB8</f>
        <v>3120</v>
      </c>
      <c r="CI82" s="56">
        <f>'2024'!CC8</f>
        <v>28</v>
      </c>
      <c r="CJ82" s="56">
        <f>'2024'!CD8</f>
        <v>24</v>
      </c>
      <c r="CK82" s="56">
        <f>'2024'!CE8</f>
        <v>2</v>
      </c>
      <c r="CL82" s="56">
        <f>'2024'!CF8</f>
        <v>21.6</v>
      </c>
      <c r="CM82" s="57">
        <f>'2024'!CG8</f>
        <v>0</v>
      </c>
      <c r="CN82" s="57">
        <f>'2024'!CH8</f>
        <v>0</v>
      </c>
      <c r="CO82" s="57">
        <f>'2024'!CI8</f>
        <v>1.63</v>
      </c>
      <c r="CP82" s="57">
        <f>'2024'!CJ8</f>
        <v>8.1</v>
      </c>
      <c r="CQ82" s="57">
        <f>'2024'!CK8</f>
        <v>3.8</v>
      </c>
      <c r="CR82" s="57">
        <f>'2024'!CL8</f>
        <v>66.7</v>
      </c>
      <c r="CS82" s="58">
        <f>'2024'!CM8</f>
        <v>7.7</v>
      </c>
      <c r="CT82" s="55">
        <f>'2024'!CN8</f>
        <v>503</v>
      </c>
      <c r="CU82" s="56">
        <f>'2024'!CO8</f>
        <v>3268.2000000000003</v>
      </c>
      <c r="CV82" s="56">
        <f>'2024'!CP8</f>
        <v>52</v>
      </c>
      <c r="CW82" s="56">
        <f>'2024'!CQ8</f>
        <v>39</v>
      </c>
      <c r="CX82" s="56">
        <f>'2024'!CR8</f>
        <v>2</v>
      </c>
      <c r="CY82" s="56">
        <f>'2024'!CS8</f>
        <v>23.400000000000002</v>
      </c>
      <c r="CZ82" s="57">
        <f>'2024'!CT8</f>
        <v>0</v>
      </c>
      <c r="DA82" s="57">
        <f>'2024'!CU8</f>
        <v>0</v>
      </c>
      <c r="DB82" s="57">
        <f>'2024'!CV8</f>
        <v>1.96</v>
      </c>
      <c r="DC82" s="57">
        <f>'2024'!CW8</f>
        <v>8.1</v>
      </c>
      <c r="DD82" s="57">
        <f>'2024'!CX8</f>
        <v>7.9</v>
      </c>
      <c r="DE82" s="57">
        <f>'2024'!CY8</f>
        <v>50</v>
      </c>
      <c r="DF82" s="58">
        <f>'2024'!CZ8</f>
        <v>9.3000000000000007</v>
      </c>
    </row>
    <row r="83" spans="1:110" ht="15.75" customHeight="1" x14ac:dyDescent="0.2">
      <c r="A83" s="29">
        <f t="shared" si="9"/>
        <v>81</v>
      </c>
      <c r="B83" s="30">
        <f>'2022'!A9</f>
        <v>7</v>
      </c>
      <c r="C83" s="30">
        <v>2022</v>
      </c>
      <c r="D83" s="31" t="str">
        <f>'2022'!B9</f>
        <v>Chigoziem Okonkwo</v>
      </c>
      <c r="E83" s="204" t="str" cm="1">
        <f t="array" ref="E83">_xlfn.IFS(F83&gt;=15,"Cornerstone",AND(F83&gt;=14,F83&lt;15),"Elite",AND(F83&gt;=11,F83&lt;14),"Elite Upside",AND(F83&gt;=9,F83&lt;11),"Upside",AND(F83&gt;=8,F83&lt;9),"Upside Lite",AND(F83&gt;=6,F83&lt;8),"Outlier",AND(F83&gt;=5,F83&lt;6),"Outlier Lite",F83&lt;5,"Purgatory")</f>
        <v>Outlier</v>
      </c>
      <c r="F83" s="32">
        <f>'2022'!C9</f>
        <v>7.7214285714285706</v>
      </c>
      <c r="G83" s="32">
        <f t="shared" si="10"/>
        <v>62.1</v>
      </c>
      <c r="H83" s="33">
        <f t="shared" si="11"/>
        <v>-0.29136618070918019</v>
      </c>
      <c r="I83" s="34" t="str">
        <f>'2022'!D9</f>
        <v>Maryland</v>
      </c>
      <c r="J83" s="35">
        <f>'2022'!E9</f>
        <v>2</v>
      </c>
      <c r="K83" s="36">
        <f>'2022'!F9</f>
        <v>36411</v>
      </c>
      <c r="L83" s="37">
        <f>'2022'!G9</f>
        <v>26.07123287671233</v>
      </c>
      <c r="M83" s="37" t="str">
        <f>'2022'!H9</f>
        <v>SR</v>
      </c>
      <c r="N83" s="37">
        <f>'2022'!I9</f>
        <v>22.652054794520549</v>
      </c>
      <c r="O83" s="38">
        <f>'2022'!J9</f>
        <v>75</v>
      </c>
      <c r="P83" s="38">
        <f>'2022'!K9</f>
        <v>238</v>
      </c>
      <c r="Q83" s="193">
        <f t="shared" si="12"/>
        <v>29.7476308374839</v>
      </c>
      <c r="R83" s="35">
        <f>'2022'!L9</f>
        <v>4.5199999999999996</v>
      </c>
      <c r="S83" s="39">
        <f>'2022'!M9</f>
        <v>4</v>
      </c>
      <c r="T83" s="40">
        <f>'2022'!N9</f>
        <v>0</v>
      </c>
      <c r="U83" s="41">
        <f>'2022'!O9</f>
        <v>6.1040339702760078E-2</v>
      </c>
      <c r="V83" s="41">
        <f>'2022'!P9</f>
        <v>0.16235632183908047</v>
      </c>
      <c r="W83" s="41">
        <f>'2022'!Q9</f>
        <v>0</v>
      </c>
      <c r="X83" s="41">
        <f>'2022'!R9</f>
        <v>0.11313702712258195</v>
      </c>
      <c r="Y83" s="42">
        <f>'2022'!S9</f>
        <v>0.13774667448083122</v>
      </c>
      <c r="Z83" s="43">
        <f>'2022'!T9</f>
        <v>0.13774667448083122</v>
      </c>
      <c r="AA83" s="44">
        <f>'2022'!U9</f>
        <v>19.991780821917807</v>
      </c>
      <c r="AB83" s="45">
        <f>'2022'!V9</f>
        <v>1.45</v>
      </c>
      <c r="AC83" s="45">
        <f>CT83/CW83</f>
        <v>8.7843137254901968</v>
      </c>
      <c r="AD83" s="45">
        <f>'2022'!X9</f>
        <v>5.2</v>
      </c>
      <c r="AE83" s="45">
        <f>'2022'!Y9</f>
        <v>5</v>
      </c>
      <c r="AF83" s="45">
        <f>'2022'!Z9</f>
        <v>0</v>
      </c>
      <c r="AG83" s="45">
        <f>'2022'!AA9</f>
        <v>0</v>
      </c>
      <c r="AH83" s="45">
        <f>CR83</f>
        <v>0</v>
      </c>
      <c r="AI83" s="46">
        <f>'2022'!AB9</f>
        <v>8.900000000000001E-2</v>
      </c>
      <c r="AJ83" s="45">
        <f>'2022'!AC9</f>
        <v>114.03895092788413</v>
      </c>
      <c r="AK83" s="47">
        <f>'2022'!AD9</f>
        <v>117.54769026312943</v>
      </c>
      <c r="AL83" s="48">
        <f>'2022'!AE9</f>
        <v>3</v>
      </c>
      <c r="AM83" s="49">
        <f>'2022'!AF9</f>
        <v>7</v>
      </c>
      <c r="AN83" s="49">
        <f>'2022'!AG9</f>
        <v>2</v>
      </c>
      <c r="AO83" s="49">
        <f>'2022'!AH9</f>
        <v>0</v>
      </c>
      <c r="AP83" s="49">
        <f>'2022'!AI9</f>
        <v>2</v>
      </c>
      <c r="AQ83" s="49">
        <f>'2022'!AK9</f>
        <v>8</v>
      </c>
      <c r="AR83" s="49">
        <f>'2022'!AL9</f>
        <v>5</v>
      </c>
      <c r="AS83" s="50">
        <f>'2022'!AM9</f>
        <v>1</v>
      </c>
      <c r="AT83" s="55">
        <f>'2022'!AN9</f>
        <v>0</v>
      </c>
      <c r="AU83" s="56">
        <f>'2022'!AO9</f>
        <v>1</v>
      </c>
      <c r="AV83" s="56">
        <f>'2022'!AP9</f>
        <v>0</v>
      </c>
      <c r="AW83" s="56">
        <f>'2022'!AQ9</f>
        <v>0</v>
      </c>
      <c r="AX83" s="56">
        <f>'2022'!AR9</f>
        <v>0</v>
      </c>
      <c r="AY83" s="56">
        <f>'2022'!AS9</f>
        <v>0</v>
      </c>
      <c r="AZ83" s="57">
        <f>'2022'!AT9</f>
        <v>0</v>
      </c>
      <c r="BA83" s="57">
        <f>'2022'!AU9</f>
        <v>0</v>
      </c>
      <c r="BB83" s="57">
        <f>'2022'!AV9</f>
        <v>0</v>
      </c>
      <c r="BC83" s="57">
        <f>'2022'!AW9</f>
        <v>0</v>
      </c>
      <c r="BD83" s="57">
        <f>'2022'!AX9</f>
        <v>0</v>
      </c>
      <c r="BE83" s="57">
        <f>'2022'!AY9</f>
        <v>0</v>
      </c>
      <c r="BF83" s="58">
        <f>'2022'!AZ9</f>
        <v>0</v>
      </c>
      <c r="BG83" s="55">
        <f>'2022'!BA9</f>
        <v>69</v>
      </c>
      <c r="BH83" s="56">
        <f>'2022'!BB9</f>
        <v>1130.4000000000001</v>
      </c>
      <c r="BI83" s="56">
        <f>'2022'!BC9</f>
        <v>13</v>
      </c>
      <c r="BJ83" s="56">
        <f>'2022'!BD9</f>
        <v>6</v>
      </c>
      <c r="BK83" s="56">
        <f>'2022'!BE9</f>
        <v>1</v>
      </c>
      <c r="BL83" s="56">
        <f>'2022'!BF9</f>
        <v>8</v>
      </c>
      <c r="BM83" s="57">
        <f>'2022'!BG9</f>
        <v>0</v>
      </c>
      <c r="BN83" s="57">
        <f>'2022'!BH9</f>
        <v>0</v>
      </c>
      <c r="BO83" s="57">
        <f>'2022'!BI9</f>
        <v>0.51</v>
      </c>
      <c r="BP83" s="57">
        <f>'2022'!BJ9</f>
        <v>5.8</v>
      </c>
      <c r="BQ83" s="57">
        <f>'2022'!BK9</f>
        <v>7.8</v>
      </c>
      <c r="BR83" s="57">
        <f>'2022'!BL9</f>
        <v>0</v>
      </c>
      <c r="BS83" s="58">
        <f>'2022'!BM9</f>
        <v>0</v>
      </c>
      <c r="BT83" s="55">
        <f>'2022'!BN9</f>
        <v>226</v>
      </c>
      <c r="BU83" s="56">
        <f>'2022'!BO9</f>
        <v>1392</v>
      </c>
      <c r="BV83" s="56">
        <f>'2022'!BP9</f>
        <v>31</v>
      </c>
      <c r="BW83" s="56">
        <f>'2022'!BQ9</f>
        <v>19</v>
      </c>
      <c r="BX83" s="56">
        <f>'2022'!BR9</f>
        <v>2</v>
      </c>
      <c r="BY83" s="56">
        <f>'2022'!BS9</f>
        <v>10.4</v>
      </c>
      <c r="BZ83" s="57">
        <f>'2022'!BT9</f>
        <v>0</v>
      </c>
      <c r="CA83" s="57">
        <f>'2022'!BU9</f>
        <v>0</v>
      </c>
      <c r="CB83" s="57">
        <f>'2022'!BV9</f>
        <v>1</v>
      </c>
      <c r="CC83" s="57">
        <f>'2022'!BW9</f>
        <v>5.6</v>
      </c>
      <c r="CD83" s="57">
        <f>'2022'!BX9</f>
        <v>6.8</v>
      </c>
      <c r="CE83" s="57">
        <f>'2022'!BY9</f>
        <v>50</v>
      </c>
      <c r="CF83" s="58">
        <f>'2022'!BZ9</f>
        <v>5</v>
      </c>
      <c r="CG83" s="55">
        <f>'2022'!CA9</f>
        <v>0</v>
      </c>
      <c r="CH83" s="56">
        <f>'2022'!CB9</f>
        <v>1</v>
      </c>
      <c r="CI83" s="56">
        <f>'2022'!CC9</f>
        <v>0</v>
      </c>
      <c r="CJ83" s="56">
        <f>'2022'!CD9</f>
        <v>0</v>
      </c>
      <c r="CK83" s="56">
        <f>'2022'!CE9</f>
        <v>0</v>
      </c>
      <c r="CL83" s="56">
        <f>'2022'!CF9</f>
        <v>0</v>
      </c>
      <c r="CM83" s="57">
        <f>'2022'!CG9</f>
        <v>0</v>
      </c>
      <c r="CN83" s="57">
        <f>'2022'!CH9</f>
        <v>0</v>
      </c>
      <c r="CO83" s="57">
        <f>'2022'!CI9</f>
        <v>0</v>
      </c>
      <c r="CP83" s="57">
        <f>'2022'!CJ9</f>
        <v>0</v>
      </c>
      <c r="CQ83" s="57">
        <f>'2022'!CK9</f>
        <v>0</v>
      </c>
      <c r="CR83" s="57">
        <f>'2022'!CL9</f>
        <v>0</v>
      </c>
      <c r="CS83" s="58">
        <f>'2022'!CM9</f>
        <v>0</v>
      </c>
      <c r="CT83" s="55">
        <f>'2022'!CN9</f>
        <v>448</v>
      </c>
      <c r="CU83" s="56">
        <f>'2022'!CO9</f>
        <v>3959.8</v>
      </c>
      <c r="CV83" s="56">
        <f>'2022'!CP9</f>
        <v>65</v>
      </c>
      <c r="CW83" s="56">
        <f>'2022'!CQ9</f>
        <v>51</v>
      </c>
      <c r="CX83" s="56">
        <f>'2022'!CR9</f>
        <v>5</v>
      </c>
      <c r="CY83" s="56">
        <f>'2022'!CS9</f>
        <v>27.3</v>
      </c>
      <c r="CZ83" s="57">
        <f>'2022'!CT9</f>
        <v>0</v>
      </c>
      <c r="DA83" s="57">
        <f>'2022'!CU9</f>
        <v>0</v>
      </c>
      <c r="DB83" s="57">
        <f>'2022'!CV9</f>
        <v>1.45</v>
      </c>
      <c r="DC83" s="57">
        <f>'2022'!CW9</f>
        <v>5.2</v>
      </c>
      <c r="DD83" s="57">
        <f>'2022'!CX9</f>
        <v>5</v>
      </c>
      <c r="DE83" s="57">
        <f>'2022'!CY9</f>
        <v>100</v>
      </c>
      <c r="DF83" s="58">
        <f>'2022'!CZ9</f>
        <v>8.9</v>
      </c>
    </row>
    <row r="84" spans="1:110" ht="15.75" customHeight="1" x14ac:dyDescent="0.2">
      <c r="A84" s="29">
        <f t="shared" si="9"/>
        <v>82</v>
      </c>
      <c r="B84" s="30">
        <f>'2022'!A10</f>
        <v>8</v>
      </c>
      <c r="C84" s="30">
        <v>2022</v>
      </c>
      <c r="D84" s="31" t="str">
        <f>'2022'!B10</f>
        <v>Charlie Kolar</v>
      </c>
      <c r="E84" s="204" t="str" cm="1">
        <f t="array" ref="E84">_xlfn.IFS(F84&gt;=15,"Cornerstone",AND(F84&gt;=14,F84&lt;15),"Elite",AND(F84&gt;=11,F84&lt;14),"Elite Upside",AND(F84&gt;=9,F84&lt;11),"Upside",AND(F84&gt;=8,F84&lt;9),"Upside Lite",AND(F84&gt;=6,F84&lt;8),"Outlier",AND(F84&gt;=5,F84&lt;6),"Outlier Lite",F84&lt;5,"Purgatory")</f>
        <v>Outlier</v>
      </c>
      <c r="F84" s="32">
        <f>'2022'!C10</f>
        <v>7.7071428571428564</v>
      </c>
      <c r="G84" s="32">
        <f t="shared" si="10"/>
        <v>61.6</v>
      </c>
      <c r="H84" s="33">
        <f t="shared" si="11"/>
        <v>-0.29727379799492348</v>
      </c>
      <c r="I84" s="34" t="str">
        <f>'2022'!D10</f>
        <v>Iowa State</v>
      </c>
      <c r="J84" s="35">
        <f>'2022'!E10</f>
        <v>3</v>
      </c>
      <c r="K84" s="36">
        <f>'2022'!F10</f>
        <v>36201</v>
      </c>
      <c r="L84" s="37">
        <f>'2022'!G10</f>
        <v>26.646575342465752</v>
      </c>
      <c r="M84" s="37" t="str">
        <f>'2022'!H10</f>
        <v>SR</v>
      </c>
      <c r="N84" s="37">
        <f>'2022'!I10</f>
        <v>23.227397260273971</v>
      </c>
      <c r="O84" s="38">
        <f>'2022'!J10</f>
        <v>78</v>
      </c>
      <c r="P84" s="38">
        <f>'2022'!K10</f>
        <v>252</v>
      </c>
      <c r="Q84" s="193">
        <f t="shared" si="12"/>
        <v>29.12120143766915</v>
      </c>
      <c r="R84" s="35">
        <f>'2022'!L10</f>
        <v>4.8899999999999997</v>
      </c>
      <c r="S84" s="39">
        <f>'2022'!M10</f>
        <v>4</v>
      </c>
      <c r="T84" s="40">
        <f>'2022'!N10</f>
        <v>0</v>
      </c>
      <c r="U84" s="41">
        <f>'2022'!O10</f>
        <v>8.1242957955286729E-2</v>
      </c>
      <c r="V84" s="41">
        <f>'2022'!P10</f>
        <v>0.1722305962588648</v>
      </c>
      <c r="W84" s="41">
        <f>'2022'!Q10</f>
        <v>0.22265757450175186</v>
      </c>
      <c r="X84" s="41">
        <f>'2022'!R10</f>
        <v>0.24134445286833456</v>
      </c>
      <c r="Y84" s="42">
        <f>'2022'!S10</f>
        <v>0.24134445286833456</v>
      </c>
      <c r="Z84" s="43">
        <f>'2022'!T10</f>
        <v>0.22927723022491783</v>
      </c>
      <c r="AA84" s="44">
        <f>'2022'!U10</f>
        <v>20.567123287671233</v>
      </c>
      <c r="AB84" s="45">
        <f>'2022'!V10</f>
        <v>2.2000000000000002</v>
      </c>
      <c r="AC84" s="45">
        <f>CT84/CW84</f>
        <v>12.126984126984127</v>
      </c>
      <c r="AD84" s="45">
        <f>'2022'!X10</f>
        <v>3.7</v>
      </c>
      <c r="AE84" s="45">
        <f>'2022'!Y10</f>
        <v>12.2</v>
      </c>
      <c r="AF84" s="45">
        <f>'2022'!Z10</f>
        <v>0</v>
      </c>
      <c r="AG84" s="45">
        <f>'2022'!AA10</f>
        <v>0</v>
      </c>
      <c r="AH84" s="45">
        <f>CR84</f>
        <v>55.6</v>
      </c>
      <c r="AI84" s="46">
        <f>'2022'!AB10</f>
        <v>3.1E-2</v>
      </c>
      <c r="AJ84" s="45">
        <f>'2022'!AC10</f>
        <v>88.144475924409832</v>
      </c>
      <c r="AK84" s="47">
        <f>'2022'!AD10</f>
        <v>96.362042186045258</v>
      </c>
      <c r="AL84" s="48">
        <f>'2022'!AE10</f>
        <v>8</v>
      </c>
      <c r="AM84" s="49">
        <f>'2022'!AF10</f>
        <v>5</v>
      </c>
      <c r="AN84" s="49">
        <f>'2022'!AG10</f>
        <v>7</v>
      </c>
      <c r="AO84" s="49">
        <f>'2022'!AH10</f>
        <v>4</v>
      </c>
      <c r="AP84" s="49">
        <f>'2022'!AI10</f>
        <v>0</v>
      </c>
      <c r="AQ84" s="49">
        <f>'2022'!AK10</f>
        <v>1</v>
      </c>
      <c r="AR84" s="49">
        <f>'2022'!AL10</f>
        <v>5</v>
      </c>
      <c r="AS84" s="50">
        <f>'2022'!AM10</f>
        <v>0</v>
      </c>
      <c r="AT84" s="55">
        <f>'2022'!AN10</f>
        <v>0</v>
      </c>
      <c r="AU84" s="56">
        <f>'2022'!AO10</f>
        <v>1</v>
      </c>
      <c r="AV84" s="56">
        <f>'2022'!AP10</f>
        <v>0</v>
      </c>
      <c r="AW84" s="56">
        <f>'2022'!AQ10</f>
        <v>0</v>
      </c>
      <c r="AX84" s="56">
        <f>'2022'!AR10</f>
        <v>0</v>
      </c>
      <c r="AY84" s="56">
        <f>'2022'!AS10</f>
        <v>0</v>
      </c>
      <c r="AZ84" s="57">
        <f>'2022'!AT10</f>
        <v>0</v>
      </c>
      <c r="BA84" s="57">
        <f>'2022'!AU10</f>
        <v>0</v>
      </c>
      <c r="BB84" s="57">
        <f>'2022'!AV10</f>
        <v>0</v>
      </c>
      <c r="BC84" s="57">
        <f>'2022'!AW10</f>
        <v>0</v>
      </c>
      <c r="BD84" s="57">
        <f>'2022'!AX10</f>
        <v>0</v>
      </c>
      <c r="BE84" s="57">
        <f>'2022'!AY10</f>
        <v>0</v>
      </c>
      <c r="BF84" s="58">
        <f>'2022'!AZ10</f>
        <v>0</v>
      </c>
      <c r="BG84" s="55">
        <f>'2022'!BA10</f>
        <v>137</v>
      </c>
      <c r="BH84" s="56">
        <f>'2022'!BB10</f>
        <v>1686.3</v>
      </c>
      <c r="BI84" s="56">
        <f>'2022'!BC10</f>
        <v>14</v>
      </c>
      <c r="BJ84" s="56">
        <f>'2022'!BD10</f>
        <v>11</v>
      </c>
      <c r="BK84" s="56">
        <f>'2022'!BE10</f>
        <v>3</v>
      </c>
      <c r="BL84" s="56">
        <f>'2022'!BF10</f>
        <v>10.5</v>
      </c>
      <c r="BM84" s="57">
        <f>'2022'!BG10</f>
        <v>0</v>
      </c>
      <c r="BN84" s="57">
        <f>'2022'!BH10</f>
        <v>0</v>
      </c>
      <c r="BO84" s="57">
        <f>'2022'!BI10</f>
        <v>0.83</v>
      </c>
      <c r="BP84" s="57">
        <f>'2022'!BJ10</f>
        <v>4.0999999999999996</v>
      </c>
      <c r="BQ84" s="57">
        <f>'2022'!BK10</f>
        <v>9.6</v>
      </c>
      <c r="BR84" s="57">
        <f>'2022'!BL10</f>
        <v>50</v>
      </c>
      <c r="BS84" s="58">
        <f>'2022'!BM10</f>
        <v>0</v>
      </c>
      <c r="BT84" s="55">
        <f>'2022'!BN10</f>
        <v>697</v>
      </c>
      <c r="BU84" s="56">
        <f>'2022'!BO10</f>
        <v>4046.9</v>
      </c>
      <c r="BV84" s="56">
        <f>'2022'!BP10</f>
        <v>81</v>
      </c>
      <c r="BW84" s="56">
        <f>'2022'!BQ10</f>
        <v>51</v>
      </c>
      <c r="BX84" s="56">
        <f>'2022'!BR10</f>
        <v>7</v>
      </c>
      <c r="BY84" s="56">
        <f>'2022'!BS10</f>
        <v>28.6</v>
      </c>
      <c r="BZ84" s="57">
        <f>'2022'!BT10</f>
        <v>0</v>
      </c>
      <c r="CA84" s="57">
        <f>'2022'!BU10</f>
        <v>0</v>
      </c>
      <c r="CB84" s="57">
        <f>'2022'!BV10</f>
        <v>2.12</v>
      </c>
      <c r="CC84" s="57">
        <f>'2022'!BW10</f>
        <v>3.2</v>
      </c>
      <c r="CD84" s="57">
        <f>'2022'!BX10</f>
        <v>11.4</v>
      </c>
      <c r="CE84" s="57">
        <f>'2022'!BY10</f>
        <v>40.700000000000003</v>
      </c>
      <c r="CF84" s="58">
        <f>'2022'!BZ10</f>
        <v>3.8</v>
      </c>
      <c r="CG84" s="55">
        <f>'2022'!CA10</f>
        <v>591</v>
      </c>
      <c r="CH84" s="56">
        <f>'2022'!CB10</f>
        <v>2654.3</v>
      </c>
      <c r="CI84" s="56">
        <f>'2022'!CC10</f>
        <v>66</v>
      </c>
      <c r="CJ84" s="56">
        <f>'2022'!CD10</f>
        <v>44</v>
      </c>
      <c r="CK84" s="56">
        <f>'2022'!CE10</f>
        <v>7</v>
      </c>
      <c r="CL84" s="56">
        <f>'2022'!CF10</f>
        <v>18.7</v>
      </c>
      <c r="CM84" s="57">
        <f>'2022'!CG10</f>
        <v>0</v>
      </c>
      <c r="CN84" s="57">
        <f>'2022'!CH10</f>
        <v>0</v>
      </c>
      <c r="CO84" s="57">
        <f>'2022'!CI10</f>
        <v>2.2000000000000002</v>
      </c>
      <c r="CP84" s="57">
        <f>'2022'!CJ10</f>
        <v>3.2</v>
      </c>
      <c r="CQ84" s="57">
        <f>'2022'!CK10</f>
        <v>12.2</v>
      </c>
      <c r="CR84" s="57">
        <f>'2022'!CL10</f>
        <v>55.6</v>
      </c>
      <c r="CS84" s="58">
        <f>'2022'!CM10</f>
        <v>2.2000000000000002</v>
      </c>
      <c r="CT84" s="55">
        <f>'2022'!CN10</f>
        <v>764</v>
      </c>
      <c r="CU84" s="56">
        <f>'2022'!CO10</f>
        <v>3165.6000000000004</v>
      </c>
      <c r="CV84" s="56">
        <f>'2022'!CP10</f>
        <v>95</v>
      </c>
      <c r="CW84" s="56">
        <f>'2022'!CQ10</f>
        <v>63</v>
      </c>
      <c r="CX84" s="56">
        <f>'2022'!CR10</f>
        <v>6</v>
      </c>
      <c r="CY84" s="56">
        <f>'2022'!CS10</f>
        <v>20.399999999999999</v>
      </c>
      <c r="CZ84" s="57">
        <f>'2022'!CT10</f>
        <v>0</v>
      </c>
      <c r="DA84" s="57">
        <f>'2022'!CU10</f>
        <v>0</v>
      </c>
      <c r="DB84" s="57">
        <f>'2022'!CV10</f>
        <v>2.08</v>
      </c>
      <c r="DC84" s="57">
        <f>'2022'!CW10</f>
        <v>3.7</v>
      </c>
      <c r="DD84" s="57">
        <f>'2022'!CX10</f>
        <v>10.5</v>
      </c>
      <c r="DE84" s="57">
        <f>'2022'!CY10</f>
        <v>66.7</v>
      </c>
      <c r="DF84" s="58">
        <f>'2022'!CZ10</f>
        <v>3.1</v>
      </c>
    </row>
    <row r="85" spans="1:110" ht="15.75" customHeight="1" x14ac:dyDescent="0.2">
      <c r="A85" s="29">
        <f t="shared" si="9"/>
        <v>83</v>
      </c>
      <c r="B85" s="30">
        <f>'2022'!A11</f>
        <v>9</v>
      </c>
      <c r="C85" s="30">
        <v>2022</v>
      </c>
      <c r="D85" s="31" t="str">
        <f>'2022'!B11</f>
        <v>Cade Otton</v>
      </c>
      <c r="E85" s="204" t="str" cm="1">
        <f t="array" ref="E85">_xlfn.IFS(F85&gt;=15,"Cornerstone",AND(F85&gt;=14,F85&lt;15),"Elite",AND(F85&gt;=11,F85&lt;14),"Elite Upside",AND(F85&gt;=9,F85&lt;11),"Upside",AND(F85&gt;=8,F85&lt;9),"Upside Lite",AND(F85&gt;=6,F85&lt;8),"Outlier",AND(F85&gt;=5,F85&lt;6),"Outlier Lite",F85&lt;5,"Purgatory")</f>
        <v>Outlier</v>
      </c>
      <c r="F85" s="32">
        <f>'2022'!C11</f>
        <v>7.6928571428571431</v>
      </c>
      <c r="G85" s="32">
        <f t="shared" si="10"/>
        <v>61.199999999999996</v>
      </c>
      <c r="H85" s="33">
        <f t="shared" si="11"/>
        <v>-0.30318141528066644</v>
      </c>
      <c r="I85" s="34" t="str">
        <f>'2022'!D11</f>
        <v>Washington</v>
      </c>
      <c r="J85" s="35">
        <f>'2022'!E11</f>
        <v>5</v>
      </c>
      <c r="K85" s="36">
        <f>'2022'!F11</f>
        <v>36265</v>
      </c>
      <c r="L85" s="37">
        <f>'2022'!G11</f>
        <v>26.471232876712328</v>
      </c>
      <c r="M85" s="37" t="str">
        <f>'2022'!H11</f>
        <v>RS JR</v>
      </c>
      <c r="N85" s="37">
        <f>'2022'!I11</f>
        <v>23.052054794520547</v>
      </c>
      <c r="O85" s="38">
        <f>'2022'!J11</f>
        <v>77</v>
      </c>
      <c r="P85" s="38">
        <f>'2022'!K11</f>
        <v>247</v>
      </c>
      <c r="Q85" s="193">
        <f t="shared" si="12"/>
        <v>29.289601031554906</v>
      </c>
      <c r="R85" s="35">
        <f>'2022'!L11</f>
        <v>4.78</v>
      </c>
      <c r="S85" s="39">
        <f>'2022'!M11</f>
        <v>4</v>
      </c>
      <c r="T85" s="40">
        <f>'2022'!N11</f>
        <v>0</v>
      </c>
      <c r="U85" s="41">
        <f>'2022'!O11</f>
        <v>9.1233221476510071E-2</v>
      </c>
      <c r="V85" s="41">
        <f>'2022'!P11</f>
        <v>0.12848285650257713</v>
      </c>
      <c r="W85" s="41">
        <f>'2022'!Q11</f>
        <v>0.28476821192052981</v>
      </c>
      <c r="X85" s="41">
        <f>'2022'!R11</f>
        <v>0.1388888888888889</v>
      </c>
      <c r="Y85" s="42">
        <f>'2022'!S11</f>
        <v>0.21182855040470935</v>
      </c>
      <c r="Z85" s="43">
        <f>'2022'!T11</f>
        <v>0.20123712288447387</v>
      </c>
      <c r="AA85" s="44">
        <f>'2022'!U11</f>
        <v>21.408219178082192</v>
      </c>
      <c r="AB85" s="45">
        <f>'2022'!V11</f>
        <v>2.72</v>
      </c>
      <c r="AC85" s="45">
        <f>CT85/CW85</f>
        <v>8.9285714285714288</v>
      </c>
      <c r="AD85" s="45">
        <f>'2022'!X11</f>
        <v>5.9</v>
      </c>
      <c r="AE85" s="45">
        <f>'2022'!Y11</f>
        <v>8.5</v>
      </c>
      <c r="AF85" s="45">
        <f>'2022'!Z11</f>
        <v>0</v>
      </c>
      <c r="AG85" s="45">
        <f>'2022'!AA11</f>
        <v>0</v>
      </c>
      <c r="AH85" s="45">
        <f>CR85</f>
        <v>100</v>
      </c>
      <c r="AI85" s="46">
        <f>'2022'!AB11</f>
        <v>6.7000000000000004E-2</v>
      </c>
      <c r="AJ85" s="45">
        <f>'2022'!AC11</f>
        <v>94.627063358938798</v>
      </c>
      <c r="AK85" s="47">
        <f>'2022'!AD11</f>
        <v>101.4659770300577</v>
      </c>
      <c r="AL85" s="48">
        <f>'2022'!AE11</f>
        <v>7</v>
      </c>
      <c r="AM85" s="49">
        <f>'2022'!AF11</f>
        <v>3</v>
      </c>
      <c r="AN85" s="49">
        <f>'2022'!AG11</f>
        <v>9</v>
      </c>
      <c r="AO85" s="49">
        <f>'2022'!AH11</f>
        <v>0</v>
      </c>
      <c r="AP85" s="49">
        <f>'2022'!AI11</f>
        <v>3</v>
      </c>
      <c r="AQ85" s="49">
        <f>'2022'!AK11</f>
        <v>2</v>
      </c>
      <c r="AR85" s="49">
        <f>'2022'!AL11</f>
        <v>5</v>
      </c>
      <c r="AS85" s="50">
        <f>'2022'!AM11</f>
        <v>0.25</v>
      </c>
      <c r="AT85" s="55">
        <f>'2022'!AN11</f>
        <v>0</v>
      </c>
      <c r="AU85" s="56">
        <f>'2022'!AO11</f>
        <v>1</v>
      </c>
      <c r="AV85" s="56">
        <f>'2022'!AP11</f>
        <v>0</v>
      </c>
      <c r="AW85" s="56">
        <f>'2022'!AQ11</f>
        <v>0</v>
      </c>
      <c r="AX85" s="56">
        <f>'2022'!AR11</f>
        <v>0</v>
      </c>
      <c r="AY85" s="56">
        <f>'2022'!AS11</f>
        <v>0</v>
      </c>
      <c r="AZ85" s="57">
        <f>'2022'!AT11</f>
        <v>0</v>
      </c>
      <c r="BA85" s="57">
        <f>'2022'!AU11</f>
        <v>0</v>
      </c>
      <c r="BB85" s="57">
        <f>'2022'!AV11</f>
        <v>0</v>
      </c>
      <c r="BC85" s="57">
        <f>'2022'!AW11</f>
        <v>0</v>
      </c>
      <c r="BD85" s="57">
        <f>'2022'!AX11</f>
        <v>0</v>
      </c>
      <c r="BE85" s="57">
        <f>'2022'!AY11</f>
        <v>0</v>
      </c>
      <c r="BF85" s="58">
        <f>'2022'!AZ11</f>
        <v>0</v>
      </c>
      <c r="BG85" s="55">
        <f>'2022'!BA11</f>
        <v>174</v>
      </c>
      <c r="BH85" s="56">
        <f>'2022'!BB11</f>
        <v>1907.2</v>
      </c>
      <c r="BI85" s="56">
        <f>'2022'!BC11</f>
        <v>18</v>
      </c>
      <c r="BJ85" s="56">
        <f>'2022'!BD11</f>
        <v>13</v>
      </c>
      <c r="BK85" s="56">
        <f>'2022'!BE11</f>
        <v>3</v>
      </c>
      <c r="BL85" s="56">
        <f>'2022'!BF11</f>
        <v>11.2</v>
      </c>
      <c r="BM85" s="57">
        <f>'2022'!BG11</f>
        <v>0</v>
      </c>
      <c r="BN85" s="57">
        <f>'2022'!BH11</f>
        <v>0</v>
      </c>
      <c r="BO85" s="57">
        <f>'2022'!BI11</f>
        <v>1.41</v>
      </c>
      <c r="BP85" s="57">
        <f>'2022'!BJ11</f>
        <v>7.5</v>
      </c>
      <c r="BQ85" s="57">
        <f>'2022'!BK11</f>
        <v>7.8</v>
      </c>
      <c r="BR85" s="57">
        <f>'2022'!BL11</f>
        <v>50</v>
      </c>
      <c r="BS85" s="58">
        <f>'2022'!BM11</f>
        <v>7.1</v>
      </c>
      <c r="BT85" s="55">
        <f>'2022'!BN11</f>
        <v>344</v>
      </c>
      <c r="BU85" s="56">
        <f>'2022'!BO11</f>
        <v>2677.4</v>
      </c>
      <c r="BV85" s="56">
        <f>'2022'!BP11</f>
        <v>40</v>
      </c>
      <c r="BW85" s="56">
        <f>'2022'!BQ11</f>
        <v>32</v>
      </c>
      <c r="BX85" s="56">
        <f>'2022'!BR11</f>
        <v>2</v>
      </c>
      <c r="BY85" s="56">
        <f>'2022'!BS11</f>
        <v>19.8</v>
      </c>
      <c r="BZ85" s="57">
        <f>'2022'!BT11</f>
        <v>0</v>
      </c>
      <c r="CA85" s="57">
        <f>'2022'!BU11</f>
        <v>0</v>
      </c>
      <c r="CB85" s="57">
        <f>'2022'!BV11</f>
        <v>1.1599999999999999</v>
      </c>
      <c r="CC85" s="57">
        <f>'2022'!BW11</f>
        <v>6.2</v>
      </c>
      <c r="CD85" s="57">
        <f>'2022'!BX11</f>
        <v>6</v>
      </c>
      <c r="CE85" s="57">
        <f>'2022'!BY11</f>
        <v>66.7</v>
      </c>
      <c r="CF85" s="58">
        <f>'2022'!BZ11</f>
        <v>8.6</v>
      </c>
      <c r="CG85" s="55">
        <f>'2022'!CA11</f>
        <v>258</v>
      </c>
      <c r="CH85" s="56">
        <f>'2022'!CB11</f>
        <v>906</v>
      </c>
      <c r="CI85" s="56">
        <f>'2022'!CC11</f>
        <v>20</v>
      </c>
      <c r="CJ85" s="56">
        <f>'2022'!CD11</f>
        <v>18</v>
      </c>
      <c r="CK85" s="56">
        <f>'2022'!CE11</f>
        <v>3</v>
      </c>
      <c r="CL85" s="56">
        <f>'2022'!CF11</f>
        <v>4</v>
      </c>
      <c r="CM85" s="57">
        <f>'2022'!CG11</f>
        <v>0</v>
      </c>
      <c r="CN85" s="57">
        <f>'2022'!CH11</f>
        <v>0</v>
      </c>
      <c r="CO85" s="57">
        <f>'2022'!CI11</f>
        <v>2.72</v>
      </c>
      <c r="CP85" s="57">
        <f>'2022'!CJ11</f>
        <v>5.9</v>
      </c>
      <c r="CQ85" s="57">
        <f>'2022'!CK11</f>
        <v>8.5</v>
      </c>
      <c r="CR85" s="57">
        <f>'2022'!CL11</f>
        <v>100</v>
      </c>
      <c r="CS85" s="58">
        <f>'2022'!CM11</f>
        <v>0</v>
      </c>
      <c r="CT85" s="55">
        <f>'2022'!CN11</f>
        <v>250</v>
      </c>
      <c r="CU85" s="56">
        <f>'2022'!CO11</f>
        <v>1800</v>
      </c>
      <c r="CV85" s="56">
        <f>'2022'!CP11</f>
        <v>43</v>
      </c>
      <c r="CW85" s="56">
        <f>'2022'!CQ11</f>
        <v>28</v>
      </c>
      <c r="CX85" s="56">
        <f>'2022'!CR11</f>
        <v>1</v>
      </c>
      <c r="CY85" s="56">
        <f>'2022'!CS11</f>
        <v>10.4</v>
      </c>
      <c r="CZ85" s="57">
        <f>'2022'!CT11</f>
        <v>0</v>
      </c>
      <c r="DA85" s="57">
        <f>'2022'!CU11</f>
        <v>0</v>
      </c>
      <c r="DB85" s="57">
        <f>'2022'!CV11</f>
        <v>1.06</v>
      </c>
      <c r="DC85" s="57">
        <f>'2022'!CW11</f>
        <v>4.3</v>
      </c>
      <c r="DD85" s="57">
        <f>'2022'!CX11</f>
        <v>6.4</v>
      </c>
      <c r="DE85" s="57">
        <f>'2022'!CY11</f>
        <v>37.5</v>
      </c>
      <c r="DF85" s="58">
        <f>'2022'!CZ11</f>
        <v>6.7</v>
      </c>
    </row>
    <row r="86" spans="1:110" ht="15.75" customHeight="1" x14ac:dyDescent="0.2">
      <c r="A86" s="29">
        <f t="shared" si="9"/>
        <v>84</v>
      </c>
      <c r="B86" s="30">
        <f>'2026-WIP'!A10</f>
        <v>8</v>
      </c>
      <c r="C86" s="30">
        <v>2026</v>
      </c>
      <c r="D86" s="31" t="str">
        <f>'2026-WIP'!B10</f>
        <v>John Michael Gyllenborg</v>
      </c>
      <c r="E86" s="204" t="str" cm="1">
        <f t="array" ref="E86">_xlfn.IFS(F86&gt;=15,"Cornerstone",AND(F86&gt;=14,F86&lt;15),"Elite",AND(F86&gt;=11,F86&lt;14),"Elite Upside",AND(F86&gt;=9,F86&lt;11),"Upside",AND(F86&gt;=8,F86&lt;9),"Upside Lite",AND(F86&gt;=6,F86&lt;8),"Outlier",AND(F86&gt;=5,F86&lt;6),"Outlier Lite",F86&lt;5,"Purgatory")</f>
        <v>Outlier</v>
      </c>
      <c r="F86" s="32">
        <f>'2026-WIP'!C10</f>
        <v>7.6857142857142851</v>
      </c>
      <c r="G86" s="32">
        <f t="shared" si="10"/>
        <v>60.699999999999996</v>
      </c>
      <c r="H86" s="33">
        <f t="shared" si="11"/>
        <v>-0.30613522392353848</v>
      </c>
      <c r="I86" s="34" t="str">
        <f>'2026-WIP'!D10</f>
        <v>Wyoming</v>
      </c>
      <c r="J86" s="35">
        <f>'2026-WIP'!E10</f>
        <v>7</v>
      </c>
      <c r="K86" s="36">
        <f>'2026-WIP'!F10</f>
        <v>37773</v>
      </c>
      <c r="L86" s="37">
        <f>'2026-WIP'!G10</f>
        <v>22.339726027397262</v>
      </c>
      <c r="M86" s="37" t="str">
        <f>'2026-WIP'!H10</f>
        <v>SR</v>
      </c>
      <c r="N86" s="37">
        <f>'2026-WIP'!I10</f>
        <v>22.920547945205481</v>
      </c>
      <c r="O86" s="38">
        <f>'2026-WIP'!J10</f>
        <v>77</v>
      </c>
      <c r="P86" s="38">
        <f>'2026-WIP'!K10</f>
        <v>250</v>
      </c>
      <c r="Q86" s="193">
        <f t="shared" si="12"/>
        <v>29.645345173638567</v>
      </c>
      <c r="R86" s="35">
        <f>'2026-WIP'!L10</f>
        <v>4.5999999999999996</v>
      </c>
      <c r="S86" s="39">
        <f>'2026-WIP'!M10</f>
        <v>0</v>
      </c>
      <c r="T86" s="40">
        <f>'2026-WIP'!N10</f>
        <v>0</v>
      </c>
      <c r="U86" s="41">
        <f>'2026-WIP'!O10</f>
        <v>1.3237518910741302E-2</v>
      </c>
      <c r="V86" s="41">
        <f>'2026-WIP'!P10</f>
        <v>0.16430853491556366</v>
      </c>
      <c r="W86" s="41">
        <f>'2026-WIP'!Q10</f>
        <v>0.25636512964918456</v>
      </c>
      <c r="X86" s="41">
        <f>'2026-WIP'!R10</f>
        <v>0.13978494623655913</v>
      </c>
      <c r="Y86" s="42">
        <f>'2026-WIP'!S10</f>
        <v>0.19807503794287185</v>
      </c>
      <c r="Z86" s="43">
        <f>'2026-WIP'!T10</f>
        <v>0.1505370288365826</v>
      </c>
      <c r="AA86" s="44">
        <f>'2026-WIP'!U10</f>
        <v>20.254794520547946</v>
      </c>
      <c r="AB86" s="45">
        <f>'2026-WIP'!V10</f>
        <v>2.65</v>
      </c>
      <c r="AC86" s="45">
        <f>'2026-WIP'!W10</f>
        <v>14.096774193548388</v>
      </c>
      <c r="AD86" s="45">
        <f>'2026-WIP'!X10</f>
        <v>7.9</v>
      </c>
      <c r="AE86" s="45">
        <f>'2026-WIP'!Y10</f>
        <v>0</v>
      </c>
      <c r="AF86" s="45">
        <f>'2026-WIP'!Z10</f>
        <v>0</v>
      </c>
      <c r="AG86" s="45">
        <f>'2026-WIP'!AA10</f>
        <v>0</v>
      </c>
      <c r="AH86" s="45">
        <f>'2026-WIP'!AB10</f>
        <v>0.27300000000000002</v>
      </c>
      <c r="AI86" s="46">
        <f>'2026-WIP'!AC10</f>
        <v>111.67055577988933</v>
      </c>
      <c r="AJ86" s="45">
        <f>'2026-WIP'!AD10</f>
        <v>119.74124151688244</v>
      </c>
      <c r="AK86" s="47">
        <f>'2026-WIP'!AE10</f>
        <v>4</v>
      </c>
      <c r="AL86" s="48">
        <f>'2026-WIP'!AF10</f>
        <v>6</v>
      </c>
      <c r="AM86" s="49">
        <f>'2026-WIP'!AG10</f>
        <v>8</v>
      </c>
      <c r="AN86" s="49">
        <f>'2026-WIP'!AH10</f>
        <v>6</v>
      </c>
      <c r="AO86" s="49">
        <f>'2026-WIP'!AI10</f>
        <v>7</v>
      </c>
      <c r="AP86" s="49">
        <f>'2026-WIP'!AJ10</f>
        <v>6</v>
      </c>
      <c r="AQ86" s="49">
        <f>'2026-WIP'!AK10</f>
        <v>8</v>
      </c>
      <c r="AR86" s="49">
        <f>'2026-WIP'!AL10</f>
        <v>0</v>
      </c>
      <c r="AS86" s="50">
        <f>'2026-WIP'!AM10</f>
        <v>0</v>
      </c>
      <c r="AT86" s="55">
        <f>'2026-WIP'!AN10</f>
        <v>0</v>
      </c>
      <c r="AU86" s="56">
        <f>'2026-WIP'!AO10</f>
        <v>1</v>
      </c>
      <c r="AV86" s="56">
        <f>'2026-WIP'!AP10</f>
        <v>0</v>
      </c>
      <c r="AW86" s="56">
        <f>'2026-WIP'!AQ10</f>
        <v>0</v>
      </c>
      <c r="AX86" s="56">
        <f>'2026-WIP'!AR10</f>
        <v>0</v>
      </c>
      <c r="AY86" s="56">
        <f>'2026-WIP'!AS10</f>
        <v>0</v>
      </c>
      <c r="AZ86" s="57">
        <f>'2026-WIP'!AT10</f>
        <v>0</v>
      </c>
      <c r="BA86" s="57">
        <f>'2026-WIP'!AU10</f>
        <v>0</v>
      </c>
      <c r="BB86" s="57">
        <f>'2026-WIP'!AV10</f>
        <v>0</v>
      </c>
      <c r="BC86" s="57">
        <f>'2026-WIP'!AW10</f>
        <v>0</v>
      </c>
      <c r="BD86" s="57">
        <f>'2026-WIP'!AX10</f>
        <v>0</v>
      </c>
      <c r="BE86" s="57">
        <f>'2026-WIP'!AY10</f>
        <v>0</v>
      </c>
      <c r="BF86" s="58">
        <f>'2026-WIP'!AZ10</f>
        <v>0</v>
      </c>
      <c r="BG86" s="55">
        <f>'2026-WIP'!BA10</f>
        <v>21</v>
      </c>
      <c r="BH86" s="56">
        <f>'2026-WIP'!BB10</f>
        <v>1586.3999999999999</v>
      </c>
      <c r="BI86" s="56">
        <f>'2026-WIP'!BC10</f>
        <v>4</v>
      </c>
      <c r="BJ86" s="56">
        <f>'2026-WIP'!BD10</f>
        <v>3</v>
      </c>
      <c r="BK86" s="56">
        <f>'2026-WIP'!BE10</f>
        <v>0</v>
      </c>
      <c r="BL86" s="56">
        <f>'2026-WIP'!BF10</f>
        <v>9.6000000000000014</v>
      </c>
      <c r="BM86" s="57">
        <f>'2026-WIP'!BG10</f>
        <v>0</v>
      </c>
      <c r="BN86" s="57">
        <f>'2026-WIP'!BH10</f>
        <v>0</v>
      </c>
      <c r="BO86" s="57">
        <f>'2026-WIP'!BI10</f>
        <v>3</v>
      </c>
      <c r="BP86" s="57">
        <f>'2026-WIP'!BJ10</f>
        <v>3.7</v>
      </c>
      <c r="BQ86" s="57">
        <f>'2026-WIP'!BK10</f>
        <v>8.3000000000000007</v>
      </c>
      <c r="BR86" s="57">
        <f>'2026-WIP'!BL10</f>
        <v>0</v>
      </c>
      <c r="BS86" s="58">
        <f>'2026-WIP'!BM10</f>
        <v>0</v>
      </c>
      <c r="BT86" s="55">
        <f>'2026-WIP'!BN10</f>
        <v>360</v>
      </c>
      <c r="BU86" s="56">
        <f>'2026-WIP'!BO10</f>
        <v>2191</v>
      </c>
      <c r="BV86" s="56">
        <f>'2026-WIP'!BP10</f>
        <v>38</v>
      </c>
      <c r="BW86" s="56">
        <f>'2026-WIP'!BQ10</f>
        <v>23</v>
      </c>
      <c r="BX86" s="56">
        <f>'2026-WIP'!BR10</f>
        <v>3</v>
      </c>
      <c r="BY86" s="56">
        <f>'2026-WIP'!BS10</f>
        <v>20</v>
      </c>
      <c r="BZ86" s="57">
        <f>'2026-WIP'!BT10</f>
        <v>0</v>
      </c>
      <c r="CA86" s="57">
        <f>'2026-WIP'!BU10</f>
        <v>0</v>
      </c>
      <c r="CB86" s="57">
        <f>'2026-WIP'!BV10</f>
        <v>2.0699999999999998</v>
      </c>
      <c r="CC86" s="57">
        <f>'2026-WIP'!BW10</f>
        <v>6.5</v>
      </c>
      <c r="CD86" s="57">
        <f>'2026-WIP'!BX10</f>
        <v>11.9</v>
      </c>
      <c r="CE86" s="57">
        <f>'2026-WIP'!BY10</f>
        <v>50</v>
      </c>
      <c r="CF86" s="58">
        <f>'2026-WIP'!BZ10</f>
        <v>8</v>
      </c>
      <c r="CG86" s="55">
        <f>'2026-WIP'!CA10</f>
        <v>437</v>
      </c>
      <c r="CH86" s="56">
        <f>'2026-WIP'!CB10</f>
        <v>1704.6000000000001</v>
      </c>
      <c r="CI86" s="56">
        <f>'2026-WIP'!CC10</f>
        <v>47</v>
      </c>
      <c r="CJ86" s="56">
        <f>'2026-WIP'!CD10</f>
        <v>31</v>
      </c>
      <c r="CK86" s="56">
        <f>'2026-WIP'!CE10</f>
        <v>3</v>
      </c>
      <c r="CL86" s="56">
        <f>'2026-WIP'!CF10</f>
        <v>8.1</v>
      </c>
      <c r="CM86" s="57">
        <f>'2026-WIP'!CG10</f>
        <v>0</v>
      </c>
      <c r="CN86" s="57">
        <f>'2026-WIP'!CH10</f>
        <v>0</v>
      </c>
      <c r="CO86" s="57">
        <f>'2026-WIP'!CI10</f>
        <v>2.65</v>
      </c>
      <c r="CP86" s="57">
        <f>'2026-WIP'!CJ10</f>
        <v>5.2</v>
      </c>
      <c r="CQ86" s="57">
        <f>'2026-WIP'!CK10</f>
        <v>12.4</v>
      </c>
      <c r="CR86" s="57">
        <f>'2026-WIP'!CL10</f>
        <v>53.8</v>
      </c>
      <c r="CS86" s="58">
        <f>'2026-WIP'!CM10</f>
        <v>8.5</v>
      </c>
      <c r="CT86" s="55">
        <f>'2026-WIP'!CN10</f>
        <v>78</v>
      </c>
      <c r="CU86" s="56">
        <f>'2026-WIP'!CO10</f>
        <v>558</v>
      </c>
      <c r="CV86" s="56">
        <f>'2026-WIP'!CP10</f>
        <v>14</v>
      </c>
      <c r="CW86" s="56">
        <f>'2026-WIP'!CQ10</f>
        <v>8</v>
      </c>
      <c r="CX86" s="56">
        <f>'2026-WIP'!CR10</f>
        <v>1</v>
      </c>
      <c r="CY86" s="56">
        <f>'2026-WIP'!CS10</f>
        <v>0</v>
      </c>
      <c r="CZ86" s="57">
        <f>'2026-WIP'!CT10</f>
        <v>0</v>
      </c>
      <c r="DA86" s="57">
        <f>'2026-WIP'!CU10</f>
        <v>0</v>
      </c>
      <c r="DB86" s="57">
        <f>'2026-WIP'!CV10</f>
        <v>1.39</v>
      </c>
      <c r="DC86" s="57">
        <f>'2026-WIP'!CW10</f>
        <v>7.9</v>
      </c>
      <c r="DD86" s="57">
        <f>'2026-WIP'!CX10</f>
        <v>0</v>
      </c>
      <c r="DE86" s="57">
        <f>'2026-WIP'!CY10</f>
        <v>0</v>
      </c>
      <c r="DF86" s="58">
        <f>'2026-WIP'!CZ10</f>
        <v>27.3</v>
      </c>
    </row>
    <row r="87" spans="1:110" ht="15.75" customHeight="1" x14ac:dyDescent="0.2">
      <c r="A87" s="29">
        <f t="shared" si="9"/>
        <v>85</v>
      </c>
      <c r="B87" s="30">
        <f>'2025'!A9</f>
        <v>7</v>
      </c>
      <c r="C87" s="30">
        <v>2025</v>
      </c>
      <c r="D87" s="31" t="str">
        <f>'2025'!B9</f>
        <v>Gunnar Helm</v>
      </c>
      <c r="E87" s="204" t="str" cm="1">
        <f t="array" ref="E87">_xlfn.IFS(F87&gt;=15,"Cornerstone",AND(F87&gt;=14,F87&lt;15),"Elite",AND(F87&gt;=11,F87&lt;14),"Elite Upside",AND(F87&gt;=9,F87&lt;11),"Upside",AND(F87&gt;=8,F87&lt;9),"Upside Lite",AND(F87&gt;=6,F87&lt;8),"Outlier",AND(F87&gt;=5,F87&lt;6),"Outlier Lite",F87&lt;5,"Purgatory")</f>
        <v>Outlier</v>
      </c>
      <c r="F87" s="32">
        <f>'2025'!C9</f>
        <v>7.5785714285714283</v>
      </c>
      <c r="G87" s="32">
        <f t="shared" si="10"/>
        <v>60.199999999999996</v>
      </c>
      <c r="H87" s="33">
        <f t="shared" si="11"/>
        <v>-0.3504423535666133</v>
      </c>
      <c r="I87" s="34" t="str">
        <f>'2025'!D9</f>
        <v>Texas</v>
      </c>
      <c r="J87" s="35">
        <f>'2025'!E9</f>
        <v>1</v>
      </c>
      <c r="K87" s="36">
        <f>'2025'!F9</f>
        <v>37600</v>
      </c>
      <c r="L87" s="37">
        <f>'2025'!G9</f>
        <v>22.813698630136987</v>
      </c>
      <c r="M87" s="37" t="str">
        <f>'2025'!H9</f>
        <v>SR</v>
      </c>
      <c r="N87" s="37">
        <f>'2025'!I9</f>
        <v>22.394520547945206</v>
      </c>
      <c r="O87" s="38">
        <f>'2025'!J9</f>
        <v>77</v>
      </c>
      <c r="P87" s="38">
        <f>'2025'!K9</f>
        <v>241</v>
      </c>
      <c r="Q87" s="193">
        <f t="shared" si="12"/>
        <v>28.578112747387578</v>
      </c>
      <c r="R87" s="35">
        <f>'2025'!L9</f>
        <v>4.76</v>
      </c>
      <c r="S87" s="39">
        <f>'2025'!M9</f>
        <v>4</v>
      </c>
      <c r="T87" s="40">
        <f>'2025'!N9</f>
        <v>0</v>
      </c>
      <c r="U87" s="41">
        <f>'2025'!O9</f>
        <v>0</v>
      </c>
      <c r="V87" s="41">
        <f>'2025'!P9</f>
        <v>1.4038222250582268E-2</v>
      </c>
      <c r="W87" s="41">
        <f>'2025'!Q9</f>
        <v>4.7437861343084441E-2</v>
      </c>
      <c r="X87" s="41">
        <f>'2025'!R9</f>
        <v>0.17623318385650225</v>
      </c>
      <c r="Y87" s="42">
        <f>'2025'!S9</f>
        <v>0.17623318385650225</v>
      </c>
      <c r="Z87" s="43">
        <f>'2025'!T9</f>
        <v>0.17623318385650225</v>
      </c>
      <c r="AA87" s="44">
        <f>'2025'!U9</f>
        <v>21.728767123287671</v>
      </c>
      <c r="AB87" s="45">
        <f>'2025'!V9</f>
        <v>1.64</v>
      </c>
      <c r="AC87" s="45">
        <f>'2025'!W9</f>
        <v>13.1</v>
      </c>
      <c r="AD87" s="45">
        <f>'2025'!X9</f>
        <v>7</v>
      </c>
      <c r="AE87" s="45">
        <f>'2025'!Y9</f>
        <v>7.1</v>
      </c>
      <c r="AF87" s="45">
        <f>'2025'!Z9</f>
        <v>0</v>
      </c>
      <c r="AG87" s="45">
        <f>'2025'!AA9</f>
        <v>0</v>
      </c>
      <c r="AH87" s="45">
        <f t="shared" ref="AH87:AH100" si="14">CR87</f>
        <v>0</v>
      </c>
      <c r="AI87" s="46">
        <f>'2025'!AB9</f>
        <v>3.2000000000000001E-2</v>
      </c>
      <c r="AJ87" s="45">
        <f>'2025'!AC9</f>
        <v>93.889975851018249</v>
      </c>
      <c r="AK87" s="47">
        <f>'2025'!AD9</f>
        <v>100.67561852697155</v>
      </c>
      <c r="AL87" s="48">
        <f>'2025'!AE9</f>
        <v>5</v>
      </c>
      <c r="AM87" s="49">
        <f>'2025'!AF9</f>
        <v>2</v>
      </c>
      <c r="AN87" s="49">
        <f>'2025'!AG9</f>
        <v>3</v>
      </c>
      <c r="AO87" s="49">
        <f>'2025'!AH9</f>
        <v>6</v>
      </c>
      <c r="AP87" s="49">
        <f>'2025'!AI9</f>
        <v>4</v>
      </c>
      <c r="AQ87" s="49">
        <f>'2025'!AK9</f>
        <v>2</v>
      </c>
      <c r="AR87" s="49">
        <f>'2025'!AL9</f>
        <v>5</v>
      </c>
      <c r="AS87" s="50">
        <f>'2025'!AM9</f>
        <v>1</v>
      </c>
      <c r="AT87" s="55">
        <f>'2025'!AN9</f>
        <v>0</v>
      </c>
      <c r="AU87" s="56">
        <f>'2025'!AO9</f>
        <v>1</v>
      </c>
      <c r="AV87" s="56">
        <f>'2025'!AP9</f>
        <v>0</v>
      </c>
      <c r="AW87" s="56">
        <f>'2025'!AQ9</f>
        <v>0</v>
      </c>
      <c r="AX87" s="56">
        <f>'2025'!AR9</f>
        <v>0</v>
      </c>
      <c r="AY87" s="56">
        <f>'2025'!AS9</f>
        <v>0</v>
      </c>
      <c r="AZ87" s="57">
        <f>'2025'!AT9</f>
        <v>0</v>
      </c>
      <c r="BA87" s="57">
        <f>'2025'!AU9</f>
        <v>0</v>
      </c>
      <c r="BB87" s="57">
        <f>'2025'!AV9</f>
        <v>0</v>
      </c>
      <c r="BC87" s="57">
        <f>'2025'!AW9</f>
        <v>0</v>
      </c>
      <c r="BD87" s="57">
        <f>'2025'!AX9</f>
        <v>0</v>
      </c>
      <c r="BE87" s="57">
        <f>'2025'!AY9</f>
        <v>0</v>
      </c>
      <c r="BF87" s="58">
        <f>'2025'!AZ9</f>
        <v>0</v>
      </c>
      <c r="BG87" s="55">
        <f>'2025'!BA9</f>
        <v>0</v>
      </c>
      <c r="BH87" s="56">
        <f>'2025'!BB9</f>
        <v>1</v>
      </c>
      <c r="BI87" s="56">
        <f>'2025'!BC9</f>
        <v>0</v>
      </c>
      <c r="BJ87" s="56">
        <f>'2025'!BD9</f>
        <v>0</v>
      </c>
      <c r="BK87" s="56">
        <f>'2025'!BE9</f>
        <v>0</v>
      </c>
      <c r="BL87" s="56">
        <f>'2025'!BF9</f>
        <v>0</v>
      </c>
      <c r="BM87" s="57">
        <f>'2025'!BG9</f>
        <v>0</v>
      </c>
      <c r="BN87" s="57">
        <f>'2025'!BH9</f>
        <v>0</v>
      </c>
      <c r="BO87" s="57">
        <f>'2025'!BI9</f>
        <v>0</v>
      </c>
      <c r="BP87" s="57">
        <f>'2025'!BJ9</f>
        <v>0</v>
      </c>
      <c r="BQ87" s="57">
        <f>'2025'!BK9</f>
        <v>0</v>
      </c>
      <c r="BR87" s="57">
        <f>'2025'!BL9</f>
        <v>0</v>
      </c>
      <c r="BS87" s="58">
        <f>'2025'!BM9</f>
        <v>0</v>
      </c>
      <c r="BT87" s="55">
        <f>'2025'!BN9</f>
        <v>44</v>
      </c>
      <c r="BU87" s="56">
        <f>'2025'!BO9</f>
        <v>3134.2999999999997</v>
      </c>
      <c r="BV87" s="56">
        <f>'2025'!BP9</f>
        <v>5</v>
      </c>
      <c r="BW87" s="56">
        <f>'2025'!BQ9</f>
        <v>5</v>
      </c>
      <c r="BX87" s="56">
        <f>'2025'!BR9</f>
        <v>0</v>
      </c>
      <c r="BY87" s="56">
        <f>'2025'!BS9</f>
        <v>0</v>
      </c>
      <c r="BZ87" s="57">
        <f>'2025'!BT9</f>
        <v>0</v>
      </c>
      <c r="CA87" s="57">
        <f>'2025'!BU9</f>
        <v>0</v>
      </c>
      <c r="CB87" s="57">
        <f>'2025'!BV9</f>
        <v>0.65</v>
      </c>
      <c r="CC87" s="57">
        <f>'2025'!BW9</f>
        <v>4.8</v>
      </c>
      <c r="CD87" s="57">
        <f>'2025'!BX9</f>
        <v>4</v>
      </c>
      <c r="CE87" s="57">
        <f>'2025'!BY9</f>
        <v>0</v>
      </c>
      <c r="CF87" s="58">
        <f>'2025'!BZ9</f>
        <v>0</v>
      </c>
      <c r="CG87" s="55">
        <f>'2025'!CA9</f>
        <v>192</v>
      </c>
      <c r="CH87" s="56">
        <f>'2025'!CB9</f>
        <v>4047.4000000000005</v>
      </c>
      <c r="CI87" s="56">
        <f>'2025'!CC9</f>
        <v>17</v>
      </c>
      <c r="CJ87" s="56">
        <f>'2025'!CD9</f>
        <v>14</v>
      </c>
      <c r="CK87" s="56">
        <f>'2025'!CE9</f>
        <v>2</v>
      </c>
      <c r="CL87" s="56">
        <f>'2025'!CF9</f>
        <v>0</v>
      </c>
      <c r="CM87" s="57">
        <f>'2025'!CG9</f>
        <v>0</v>
      </c>
      <c r="CN87" s="57">
        <f>'2025'!CH9</f>
        <v>0</v>
      </c>
      <c r="CO87" s="57">
        <f>'2025'!CI9</f>
        <v>1</v>
      </c>
      <c r="CP87" s="57">
        <f>'2025'!CJ9</f>
        <v>6.9</v>
      </c>
      <c r="CQ87" s="57">
        <f>'2025'!CK9</f>
        <v>7.5</v>
      </c>
      <c r="CR87" s="57">
        <f>'2025'!CL9</f>
        <v>0</v>
      </c>
      <c r="CS87" s="58">
        <f>'2025'!CM9</f>
        <v>0</v>
      </c>
      <c r="CT87" s="55">
        <f>'2025'!CN9</f>
        <v>786</v>
      </c>
      <c r="CU87" s="56">
        <f>'2025'!CO9</f>
        <v>4460</v>
      </c>
      <c r="CV87" s="56">
        <f>'2025'!CP9</f>
        <v>73</v>
      </c>
      <c r="CW87" s="56">
        <f>'2025'!CQ9</f>
        <v>60</v>
      </c>
      <c r="CX87" s="56">
        <f>'2025'!CR9</f>
        <v>7</v>
      </c>
      <c r="CY87" s="56">
        <f>'2025'!CS9</f>
        <v>33.599999999999994</v>
      </c>
      <c r="CZ87" s="57">
        <f>'2025'!CT9</f>
        <v>0</v>
      </c>
      <c r="DA87" s="57">
        <f>'2025'!CU9</f>
        <v>0</v>
      </c>
      <c r="DB87" s="57">
        <f>'2025'!CV9</f>
        <v>1.64</v>
      </c>
      <c r="DC87" s="57">
        <f>'2025'!CW9</f>
        <v>7</v>
      </c>
      <c r="DD87" s="57">
        <f>'2025'!CX9</f>
        <v>7.1</v>
      </c>
      <c r="DE87" s="57">
        <f>'2025'!CY9</f>
        <v>50</v>
      </c>
      <c r="DF87" s="58">
        <f>'2025'!CZ9</f>
        <v>3.2</v>
      </c>
    </row>
    <row r="88" spans="1:110" ht="15.75" customHeight="1" x14ac:dyDescent="0.2">
      <c r="A88" s="29">
        <f t="shared" si="9"/>
        <v>86</v>
      </c>
      <c r="B88" s="30">
        <f>'2021'!A10</f>
        <v>8</v>
      </c>
      <c r="C88" s="30">
        <v>2021</v>
      </c>
      <c r="D88" s="31" t="str">
        <f>'2021'!B10</f>
        <v>Tre' McKitty</v>
      </c>
      <c r="E88" s="204" t="str" cm="1">
        <f t="array" ref="E88">_xlfn.IFS(F88&gt;=15,"Cornerstone",AND(F88&gt;=14,F88&lt;15),"Elite",AND(F88&gt;=11,F88&lt;14),"Elite Upside",AND(F88&gt;=9,F88&lt;11),"Upside",AND(F88&gt;=8,F88&lt;9),"Upside Lite",AND(F88&gt;=6,F88&lt;8),"Outlier",AND(F88&gt;=5,F88&lt;6),"Outlier Lite",F88&lt;5,"Purgatory")</f>
        <v>Outlier</v>
      </c>
      <c r="F88" s="32">
        <f>'2021'!C10</f>
        <v>7.5571428571428569</v>
      </c>
      <c r="G88" s="32">
        <f t="shared" si="10"/>
        <v>59.8</v>
      </c>
      <c r="H88" s="33">
        <f t="shared" si="11"/>
        <v>-0.35930377949522824</v>
      </c>
      <c r="I88" s="34" t="str">
        <f>'2021'!D10</f>
        <v>Georgia</v>
      </c>
      <c r="J88" s="35">
        <f>'2021'!E10</f>
        <v>1</v>
      </c>
      <c r="K88" s="36">
        <f>'2021'!F10</f>
        <v>36172</v>
      </c>
      <c r="L88" s="37">
        <f>'2021'!G10</f>
        <v>26.726027397260275</v>
      </c>
      <c r="M88" s="37" t="str">
        <f>'2021'!H10</f>
        <v>SR</v>
      </c>
      <c r="N88" s="37">
        <f>'2021'!I10</f>
        <v>22.30958904109589</v>
      </c>
      <c r="O88" s="38">
        <f>'2021'!J10</f>
        <v>76</v>
      </c>
      <c r="P88" s="38">
        <f>'2021'!K10</f>
        <v>247</v>
      </c>
      <c r="Q88" s="193">
        <f t="shared" si="12"/>
        <v>30.065450920375525</v>
      </c>
      <c r="R88" s="35">
        <f>'2021'!L10</f>
        <v>4.71</v>
      </c>
      <c r="S88" s="39">
        <f>'2021'!M10</f>
        <v>3</v>
      </c>
      <c r="T88" s="40">
        <f>'2021'!N10</f>
        <v>0</v>
      </c>
      <c r="U88" s="41">
        <f>'2021'!O10</f>
        <v>0.11722731906218145</v>
      </c>
      <c r="V88" s="41">
        <f>'2021'!P10</f>
        <v>9.3645484949832769E-2</v>
      </c>
      <c r="W88" s="41">
        <f>'2021'!Q10</f>
        <v>0.10006643414715163</v>
      </c>
      <c r="X88" s="41">
        <f>'2021'!R10</f>
        <v>0.10804321728691477</v>
      </c>
      <c r="Y88" s="42">
        <f>'2021'!S10</f>
        <v>0.11263526817454811</v>
      </c>
      <c r="Z88" s="43">
        <f>'2021'!T10</f>
        <v>0.11263526817454811</v>
      </c>
      <c r="AA88" s="44" t="str">
        <f>'2021'!U10</f>
        <v>N/A</v>
      </c>
      <c r="AB88" s="45">
        <f>'2021'!V10</f>
        <v>1.33</v>
      </c>
      <c r="AC88" s="45">
        <f t="shared" ref="AC88:AC95" si="15">CT88/CW88</f>
        <v>18</v>
      </c>
      <c r="AD88" s="45">
        <f>'2021'!X10</f>
        <v>9.5</v>
      </c>
      <c r="AE88" s="45">
        <f>'2021'!Y10</f>
        <v>9.1999999999999993</v>
      </c>
      <c r="AF88" s="45">
        <f>'2021'!Z10</f>
        <v>0</v>
      </c>
      <c r="AG88" s="45">
        <f>'2021'!AA10</f>
        <v>0</v>
      </c>
      <c r="AH88" s="45">
        <f t="shared" si="14"/>
        <v>33.299999999999997</v>
      </c>
      <c r="AI88" s="46">
        <f>'2021'!AB10</f>
        <v>0.14300000000000002</v>
      </c>
      <c r="AJ88" s="45">
        <f>'2021'!AC10</f>
        <v>100.37910530057702</v>
      </c>
      <c r="AK88" s="47">
        <f>'2021'!AD10</f>
        <v>105.5437936176217</v>
      </c>
      <c r="AL88" s="48">
        <f>'2021'!AE10</f>
        <v>2</v>
      </c>
      <c r="AM88" s="49">
        <f>'2021'!AF10</f>
        <v>0</v>
      </c>
      <c r="AN88" s="49">
        <f>'2021'!AG10</f>
        <v>1</v>
      </c>
      <c r="AO88" s="49">
        <f>'2021'!AH10</f>
        <v>10</v>
      </c>
      <c r="AP88" s="49">
        <f>'2021'!AI10</f>
        <v>8</v>
      </c>
      <c r="AQ88" s="49">
        <f>'2021'!AK10</f>
        <v>4</v>
      </c>
      <c r="AR88" s="49">
        <f>'2021'!AL10</f>
        <v>6</v>
      </c>
      <c r="AS88" s="50">
        <f>'2021'!AM10</f>
        <v>0</v>
      </c>
      <c r="AT88" s="55">
        <f>'2021'!AN10</f>
        <v>0</v>
      </c>
      <c r="AU88" s="56">
        <f>'2021'!AO10</f>
        <v>1</v>
      </c>
      <c r="AV88" s="56">
        <f>'2021'!AP10</f>
        <v>0</v>
      </c>
      <c r="AW88" s="56">
        <f>'2021'!AQ10</f>
        <v>0</v>
      </c>
      <c r="AX88" s="56">
        <f>'2021'!AR10</f>
        <v>0</v>
      </c>
      <c r="AY88" s="56">
        <f>'2021'!AS10</f>
        <v>0</v>
      </c>
      <c r="AZ88" s="57">
        <f>'2021'!AT10</f>
        <v>0</v>
      </c>
      <c r="BA88" s="57">
        <f>'2021'!AU10</f>
        <v>0</v>
      </c>
      <c r="BB88" s="57">
        <f>'2021'!AV10</f>
        <v>0</v>
      </c>
      <c r="BC88" s="57">
        <f>'2021'!AW10</f>
        <v>0</v>
      </c>
      <c r="BD88" s="57">
        <f>'2021'!AX10</f>
        <v>0</v>
      </c>
      <c r="BE88" s="57">
        <f>'2021'!AY10</f>
        <v>0</v>
      </c>
      <c r="BF88" s="58">
        <f>'2021'!AZ10</f>
        <v>0</v>
      </c>
      <c r="BG88" s="55">
        <f>'2021'!BA10</f>
        <v>23</v>
      </c>
      <c r="BH88" s="56">
        <f>'2021'!BB10</f>
        <v>196.2</v>
      </c>
      <c r="BI88" s="56">
        <f>'2021'!BC10</f>
        <v>1</v>
      </c>
      <c r="BJ88" s="56">
        <f>'2021'!BD10</f>
        <v>1</v>
      </c>
      <c r="BK88" s="56">
        <f>'2021'!BE10</f>
        <v>0</v>
      </c>
      <c r="BL88" s="56">
        <f>'2021'!BF10</f>
        <v>1.6</v>
      </c>
      <c r="BM88" s="57">
        <f>'2021'!BG10</f>
        <v>0</v>
      </c>
      <c r="BN88" s="57">
        <f>'2021'!BH10</f>
        <v>0</v>
      </c>
      <c r="BO88" s="57">
        <f>'2021'!BI10</f>
        <v>0.96</v>
      </c>
      <c r="BP88" s="57">
        <f>'2021'!BJ10</f>
        <v>7</v>
      </c>
      <c r="BQ88" s="57">
        <f>'2021'!BK10</f>
        <v>16</v>
      </c>
      <c r="BR88" s="57">
        <f>'2021'!BL10</f>
        <v>0</v>
      </c>
      <c r="BS88" s="58">
        <f>'2021'!BM10</f>
        <v>0</v>
      </c>
      <c r="BT88" s="55">
        <f>'2021'!BN10</f>
        <v>252</v>
      </c>
      <c r="BU88" s="56">
        <f>'2021'!BO10</f>
        <v>2691</v>
      </c>
      <c r="BV88" s="56">
        <f>'2021'!BP10</f>
        <v>46</v>
      </c>
      <c r="BW88" s="56">
        <f>'2021'!BQ10</f>
        <v>26</v>
      </c>
      <c r="BX88" s="56">
        <f>'2021'!BR10</f>
        <v>2</v>
      </c>
      <c r="BY88" s="56">
        <f>'2021'!BS10</f>
        <v>17</v>
      </c>
      <c r="BZ88" s="57">
        <f>'2021'!BT10</f>
        <v>0</v>
      </c>
      <c r="CA88" s="57">
        <f>'2021'!BU10</f>
        <v>0</v>
      </c>
      <c r="CB88" s="57">
        <f>'2021'!BV10</f>
        <v>0.79</v>
      </c>
      <c r="CC88" s="57">
        <f>'2021'!BW10</f>
        <v>4.8</v>
      </c>
      <c r="CD88" s="57">
        <f>'2021'!BX10</f>
        <v>7.5</v>
      </c>
      <c r="CE88" s="57">
        <f>'2021'!BY10</f>
        <v>44.4</v>
      </c>
      <c r="CF88" s="58">
        <f>'2021'!BZ10</f>
        <v>13.3</v>
      </c>
      <c r="CG88" s="55">
        <f>'2021'!CA10</f>
        <v>241</v>
      </c>
      <c r="CH88" s="56">
        <f>'2021'!CB10</f>
        <v>2408.4</v>
      </c>
      <c r="CI88" s="56">
        <f>'2021'!CC10</f>
        <v>28</v>
      </c>
      <c r="CJ88" s="56">
        <f>'2021'!CD10</f>
        <v>23</v>
      </c>
      <c r="CK88" s="56">
        <f>'2021'!CE10</f>
        <v>0</v>
      </c>
      <c r="CL88" s="56">
        <f>'2021'!CF10</f>
        <v>16.2</v>
      </c>
      <c r="CM88" s="57">
        <f>'2021'!CG10</f>
        <v>0</v>
      </c>
      <c r="CN88" s="57">
        <f>'2021'!CH10</f>
        <v>0</v>
      </c>
      <c r="CO88" s="57">
        <f>'2021'!CI10</f>
        <v>1.33</v>
      </c>
      <c r="CP88" s="57">
        <f>'2021'!CJ10</f>
        <v>6.7</v>
      </c>
      <c r="CQ88" s="57">
        <f>'2021'!CK10</f>
        <v>4.5</v>
      </c>
      <c r="CR88" s="57">
        <f>'2021'!CL10</f>
        <v>33.299999999999997</v>
      </c>
      <c r="CS88" s="58">
        <f>'2021'!CM10</f>
        <v>4.2</v>
      </c>
      <c r="CT88" s="55">
        <f>'2021'!CN10</f>
        <v>108</v>
      </c>
      <c r="CU88" s="56">
        <f>'2021'!CO10</f>
        <v>999.6</v>
      </c>
      <c r="CV88" s="56">
        <f>'2021'!CP10</f>
        <v>9</v>
      </c>
      <c r="CW88" s="56">
        <f>'2021'!CQ10</f>
        <v>6</v>
      </c>
      <c r="CX88" s="56">
        <f>'2021'!CR10</f>
        <v>1</v>
      </c>
      <c r="CY88" s="56">
        <f>'2021'!CS10</f>
        <v>7.6</v>
      </c>
      <c r="CZ88" s="57">
        <f>'2021'!CT10</f>
        <v>0</v>
      </c>
      <c r="DA88" s="57">
        <f>'2021'!CU10</f>
        <v>0</v>
      </c>
      <c r="DB88" s="57">
        <f>'2021'!CV10</f>
        <v>1.32</v>
      </c>
      <c r="DC88" s="57">
        <f>'2021'!CW10</f>
        <v>9.5</v>
      </c>
      <c r="DD88" s="57">
        <f>'2021'!CX10</f>
        <v>9.1999999999999993</v>
      </c>
      <c r="DE88" s="57">
        <f>'2021'!CY10</f>
        <v>0</v>
      </c>
      <c r="DF88" s="58">
        <f>'2021'!CZ10</f>
        <v>14.3</v>
      </c>
    </row>
    <row r="89" spans="1:110" ht="15.75" customHeight="1" x14ac:dyDescent="0.2">
      <c r="A89" s="29">
        <f t="shared" si="9"/>
        <v>87</v>
      </c>
      <c r="B89" s="30">
        <f>'2022'!A12</f>
        <v>10</v>
      </c>
      <c r="C89" s="30">
        <v>2022</v>
      </c>
      <c r="D89" s="31" t="str">
        <f>'2022'!B12</f>
        <v>James Mitchell</v>
      </c>
      <c r="E89" s="204" t="str" cm="1">
        <f t="array" ref="E89">_xlfn.IFS(F89&gt;=15,"Cornerstone",AND(F89&gt;=14,F89&lt;15),"Elite",AND(F89&gt;=11,F89&lt;14),"Elite Upside",AND(F89&gt;=9,F89&lt;11),"Upside",AND(F89&gt;=8,F89&lt;9),"Upside Lite",AND(F89&gt;=6,F89&lt;8),"Outlier",AND(F89&gt;=5,F89&lt;6),"Outlier Lite",F89&lt;5,"Purgatory")</f>
        <v>Outlier</v>
      </c>
      <c r="F89" s="32">
        <f>'2022'!C12</f>
        <v>7.5142857142857142</v>
      </c>
      <c r="G89" s="32">
        <f t="shared" si="10"/>
        <v>59.3</v>
      </c>
      <c r="H89" s="33">
        <f t="shared" si="11"/>
        <v>-0.37702663135245817</v>
      </c>
      <c r="I89" s="34" t="str">
        <f>'2022'!D12</f>
        <v>Virginia Tech</v>
      </c>
      <c r="J89" s="35">
        <f>'2022'!E12</f>
        <v>4</v>
      </c>
      <c r="K89" s="36">
        <f>'2022'!F12</f>
        <v>36383</v>
      </c>
      <c r="L89" s="37">
        <f>'2022'!G12</f>
        <v>26.147945205479452</v>
      </c>
      <c r="M89" s="37" t="str">
        <f>'2022'!H12</f>
        <v>RS JR</v>
      </c>
      <c r="N89" s="37">
        <f>'2022'!I12</f>
        <v>22.728767123287671</v>
      </c>
      <c r="O89" s="38">
        <f>'2022'!J12</f>
        <v>76</v>
      </c>
      <c r="P89" s="38">
        <f>'2022'!K12</f>
        <v>249</v>
      </c>
      <c r="Q89" s="193">
        <f t="shared" si="12"/>
        <v>30.308895867099213</v>
      </c>
      <c r="R89" s="35">
        <f>'2022'!L12</f>
        <v>4.7699999999999996</v>
      </c>
      <c r="S89" s="39">
        <f>'2022'!M12</f>
        <v>5</v>
      </c>
      <c r="T89" s="40">
        <f>'2022'!N12</f>
        <v>0</v>
      </c>
      <c r="U89" s="41">
        <f>'2022'!O12</f>
        <v>0</v>
      </c>
      <c r="V89" s="41">
        <f>'2022'!P12</f>
        <v>0.15694969783922438</v>
      </c>
      <c r="W89" s="41">
        <f>'2022'!Q12</f>
        <v>0.22986595768250806</v>
      </c>
      <c r="X89" s="41">
        <f>'2022'!R12</f>
        <v>0.11904761904761904</v>
      </c>
      <c r="Y89" s="42">
        <f>'2022'!S12</f>
        <v>0.17445678836506356</v>
      </c>
      <c r="Z89" s="43">
        <f>'2022'!T12</f>
        <v>0.16573394894681037</v>
      </c>
      <c r="AA89" s="44">
        <f>'2022'!U12</f>
        <v>20.068493150684933</v>
      </c>
      <c r="AB89" s="45">
        <f>'2022'!V12</f>
        <v>3.03</v>
      </c>
      <c r="AC89" s="45">
        <f t="shared" si="15"/>
        <v>8.4</v>
      </c>
      <c r="AD89" s="45">
        <f>'2022'!X12</f>
        <v>10.1</v>
      </c>
      <c r="AE89" s="45">
        <f>'2022'!Y12</f>
        <v>11.5</v>
      </c>
      <c r="AF89" s="45">
        <f>'2022'!Z12</f>
        <v>0</v>
      </c>
      <c r="AG89" s="45">
        <f>'2022'!AA12</f>
        <v>0</v>
      </c>
      <c r="AH89" s="45">
        <f t="shared" si="14"/>
        <v>46.2</v>
      </c>
      <c r="AI89" s="46">
        <f>'2022'!AB12</f>
        <v>0</v>
      </c>
      <c r="AJ89" s="45">
        <f>'2022'!AC12</f>
        <v>96.195737062651276</v>
      </c>
      <c r="AK89" s="47">
        <f>'2022'!AD12</f>
        <v>101.14518344264526</v>
      </c>
      <c r="AL89" s="48">
        <f>'2022'!AE12</f>
        <v>4</v>
      </c>
      <c r="AM89" s="49">
        <f>'2022'!AF12</f>
        <v>7</v>
      </c>
      <c r="AN89" s="49">
        <f>'2022'!AG12</f>
        <v>9</v>
      </c>
      <c r="AO89" s="49">
        <f>'2022'!AH12</f>
        <v>0</v>
      </c>
      <c r="AP89" s="49">
        <f>'2022'!AI12</f>
        <v>9</v>
      </c>
      <c r="AQ89" s="49">
        <f>'2022'!AK12</f>
        <v>2</v>
      </c>
      <c r="AR89" s="49">
        <f>'2022'!AL12</f>
        <v>3</v>
      </c>
      <c r="AS89" s="50">
        <f>'2022'!AM12</f>
        <v>0</v>
      </c>
      <c r="AT89" s="55">
        <f>'2022'!AN12</f>
        <v>0</v>
      </c>
      <c r="AU89" s="56">
        <f>'2022'!AO12</f>
        <v>1</v>
      </c>
      <c r="AV89" s="56">
        <f>'2022'!AP12</f>
        <v>0</v>
      </c>
      <c r="AW89" s="56">
        <f>'2022'!AQ12</f>
        <v>0</v>
      </c>
      <c r="AX89" s="56">
        <f>'2022'!AR12</f>
        <v>0</v>
      </c>
      <c r="AY89" s="56">
        <f>'2022'!AS12</f>
        <v>0</v>
      </c>
      <c r="AZ89" s="57">
        <f>'2022'!AT12</f>
        <v>0</v>
      </c>
      <c r="BA89" s="57">
        <f>'2022'!AU12</f>
        <v>0</v>
      </c>
      <c r="BB89" s="57">
        <f>'2022'!AV12</f>
        <v>0</v>
      </c>
      <c r="BC89" s="57">
        <f>'2022'!AW12</f>
        <v>0</v>
      </c>
      <c r="BD89" s="57">
        <f>'2022'!AX12</f>
        <v>0</v>
      </c>
      <c r="BE89" s="57">
        <f>'2022'!AY12</f>
        <v>0</v>
      </c>
      <c r="BF89" s="58">
        <f>'2022'!AZ12</f>
        <v>0</v>
      </c>
      <c r="BG89" s="55">
        <f>'2022'!BA12</f>
        <v>0</v>
      </c>
      <c r="BH89" s="56">
        <f>'2022'!BB12</f>
        <v>1</v>
      </c>
      <c r="BI89" s="56">
        <f>'2022'!BC12</f>
        <v>1</v>
      </c>
      <c r="BJ89" s="56">
        <f>'2022'!BD12</f>
        <v>0</v>
      </c>
      <c r="BK89" s="56">
        <f>'2022'!BE12</f>
        <v>0</v>
      </c>
      <c r="BL89" s="56">
        <f>'2022'!BF12</f>
        <v>0</v>
      </c>
      <c r="BM89" s="57">
        <f>'2022'!BG12</f>
        <v>0</v>
      </c>
      <c r="BN89" s="57">
        <f>'2022'!BH12</f>
        <v>0</v>
      </c>
      <c r="BO89" s="57">
        <f>'2022'!BI12</f>
        <v>0</v>
      </c>
      <c r="BP89" s="57">
        <f>'2022'!BJ12</f>
        <v>0</v>
      </c>
      <c r="BQ89" s="57">
        <f>'2022'!BK12</f>
        <v>15</v>
      </c>
      <c r="BR89" s="57">
        <f>'2022'!BL12</f>
        <v>0</v>
      </c>
      <c r="BS89" s="58">
        <f>'2022'!BM12</f>
        <v>0</v>
      </c>
      <c r="BT89" s="55">
        <f>'2022'!BN12</f>
        <v>361</v>
      </c>
      <c r="BU89" s="56">
        <f>'2022'!BO12</f>
        <v>2300.1</v>
      </c>
      <c r="BV89" s="56">
        <f>'2022'!BP12</f>
        <v>28</v>
      </c>
      <c r="BW89" s="56">
        <f>'2022'!BQ12</f>
        <v>21</v>
      </c>
      <c r="BX89" s="56">
        <f>'2022'!BR12</f>
        <v>2</v>
      </c>
      <c r="BY89" s="56">
        <f>'2022'!BS12</f>
        <v>18.7</v>
      </c>
      <c r="BZ89" s="57">
        <f>'2022'!BT12</f>
        <v>0</v>
      </c>
      <c r="CA89" s="57">
        <f>'2022'!BU12</f>
        <v>0</v>
      </c>
      <c r="CB89" s="57">
        <f>'2022'!BV12</f>
        <v>1.59</v>
      </c>
      <c r="CC89" s="57">
        <f>'2022'!BW12</f>
        <v>11.8</v>
      </c>
      <c r="CD89" s="57">
        <f>'2022'!BX12</f>
        <v>7</v>
      </c>
      <c r="CE89" s="57">
        <f>'2022'!BY12</f>
        <v>71.400000000000006</v>
      </c>
      <c r="CF89" s="58">
        <f>'2022'!BZ12</f>
        <v>4.5</v>
      </c>
      <c r="CG89" s="55">
        <f>'2022'!CA12</f>
        <v>415</v>
      </c>
      <c r="CH89" s="56">
        <f>'2022'!CB12</f>
        <v>1805.3999999999999</v>
      </c>
      <c r="CI89" s="56">
        <f>'2022'!CC12</f>
        <v>40</v>
      </c>
      <c r="CJ89" s="56">
        <f>'2022'!CD12</f>
        <v>24</v>
      </c>
      <c r="CK89" s="56">
        <f>'2022'!CE12</f>
        <v>4</v>
      </c>
      <c r="CL89" s="56">
        <f>'2022'!CF12</f>
        <v>10.799999999999999</v>
      </c>
      <c r="CM89" s="57">
        <f>'2022'!CG12</f>
        <v>0</v>
      </c>
      <c r="CN89" s="57">
        <f>'2022'!CH12</f>
        <v>0</v>
      </c>
      <c r="CO89" s="57">
        <f>'2022'!CI12</f>
        <v>3.03</v>
      </c>
      <c r="CP89" s="57">
        <f>'2022'!CJ12</f>
        <v>10.1</v>
      </c>
      <c r="CQ89" s="57">
        <f>'2022'!CK12</f>
        <v>11.5</v>
      </c>
      <c r="CR89" s="57">
        <f>'2022'!CL12</f>
        <v>46.2</v>
      </c>
      <c r="CS89" s="58">
        <f>'2022'!CM12</f>
        <v>7.7</v>
      </c>
      <c r="CT89" s="55">
        <f>'2022'!CN12</f>
        <v>42</v>
      </c>
      <c r="CU89" s="56">
        <f>'2022'!CO12</f>
        <v>352.8</v>
      </c>
      <c r="CV89" s="56">
        <f>'2022'!CP12</f>
        <v>7</v>
      </c>
      <c r="CW89" s="56">
        <f>'2022'!CQ12</f>
        <v>5</v>
      </c>
      <c r="CX89" s="56">
        <f>'2022'!CR12</f>
        <v>1</v>
      </c>
      <c r="CY89" s="56">
        <f>'2022'!CS12</f>
        <v>2.6</v>
      </c>
      <c r="CZ89" s="57">
        <f>'2022'!CT12</f>
        <v>0</v>
      </c>
      <c r="DA89" s="57">
        <f>'2022'!CU12</f>
        <v>0</v>
      </c>
      <c r="DB89" s="57">
        <f>'2022'!CV12</f>
        <v>1.62</v>
      </c>
      <c r="DC89" s="57">
        <f>'2022'!CW12</f>
        <v>7</v>
      </c>
      <c r="DD89" s="57">
        <f>'2022'!CX12</f>
        <v>5</v>
      </c>
      <c r="DE89" s="57">
        <f>'2022'!CY12</f>
        <v>0</v>
      </c>
      <c r="DF89" s="58">
        <f>'2022'!CZ12</f>
        <v>0</v>
      </c>
    </row>
    <row r="90" spans="1:110" ht="15.75" customHeight="1" x14ac:dyDescent="0.2">
      <c r="A90" s="29">
        <f t="shared" si="9"/>
        <v>88</v>
      </c>
      <c r="B90" s="30">
        <f>'2017'!A13</f>
        <v>10</v>
      </c>
      <c r="C90" s="30">
        <v>2017</v>
      </c>
      <c r="D90" s="31" t="str">
        <f>'2017'!B13</f>
        <v>Scott Orndoff</v>
      </c>
      <c r="E90" s="204" t="str" cm="1">
        <f t="array" ref="E90">_xlfn.IFS(F90&gt;=15,"Cornerstone",AND(F90&gt;=14,F90&lt;15),"Elite",AND(F90&gt;=11,F90&lt;14),"Elite Upside",AND(F90&gt;=9,F90&lt;11),"Upside",AND(F90&gt;=8,F90&lt;9),"Upside Lite",AND(F90&gt;=6,F90&lt;8),"Outlier",AND(F90&gt;=5,F90&lt;6),"Outlier Lite",F90&lt;5,"Purgatory")</f>
        <v>Outlier</v>
      </c>
      <c r="F90" s="32">
        <f>'2017'!C13</f>
        <v>7.3714285714285719</v>
      </c>
      <c r="G90" s="32">
        <f t="shared" si="10"/>
        <v>58.4</v>
      </c>
      <c r="H90" s="33">
        <f t="shared" si="11"/>
        <v>-0.43610280420989128</v>
      </c>
      <c r="I90" s="34" t="str">
        <f>'2017'!D13</f>
        <v>Pittsburgh</v>
      </c>
      <c r="J90" s="35">
        <f>'2017'!E13</f>
        <v>4</v>
      </c>
      <c r="K90" s="36">
        <f>'2017'!F13</f>
        <v>34319</v>
      </c>
      <c r="L90" s="37">
        <f>'2017'!G13</f>
        <v>31.802739726027397</v>
      </c>
      <c r="M90" s="37" t="str">
        <f>'2017'!H13</f>
        <v>SR</v>
      </c>
      <c r="N90" s="37">
        <f>'2017'!I13</f>
        <v>23.378082191780823</v>
      </c>
      <c r="O90" s="38">
        <f>'2017'!J13</f>
        <v>77</v>
      </c>
      <c r="P90" s="38">
        <f>'2017'!K13</f>
        <v>253</v>
      </c>
      <c r="Q90" s="193">
        <f t="shared" si="12"/>
        <v>30.001089315722229</v>
      </c>
      <c r="R90" s="37">
        <f>'2017'!L13</f>
        <v>4.84</v>
      </c>
      <c r="S90" s="39">
        <f>'2017'!M13</f>
        <v>0</v>
      </c>
      <c r="T90" s="40">
        <f>'2017'!N13</f>
        <v>0</v>
      </c>
      <c r="U90" s="41">
        <f>'2017'!O13</f>
        <v>0</v>
      </c>
      <c r="V90" s="41">
        <f>'2017'!P13</f>
        <v>3.2275416890801503E-2</v>
      </c>
      <c r="W90" s="41">
        <f>'2017'!Q13</f>
        <v>0.1163788991700849</v>
      </c>
      <c r="X90" s="41">
        <f>'2017'!R13</f>
        <v>0.21763644564727111</v>
      </c>
      <c r="Y90" s="42">
        <f>'2017'!S13</f>
        <v>0.21763644564727111</v>
      </c>
      <c r="Z90" s="43">
        <f>'2017'!T13</f>
        <v>0.20675462336490755</v>
      </c>
      <c r="AA90" s="44">
        <f>'2017'!U13</f>
        <v>22.736986301369864</v>
      </c>
      <c r="AB90" s="45">
        <f>'2017'!V13</f>
        <v>2.39</v>
      </c>
      <c r="AC90" s="45">
        <f t="shared" si="15"/>
        <v>16.542857142857144</v>
      </c>
      <c r="AD90" s="45">
        <f>'2017'!X13</f>
        <v>9.1999999999999993</v>
      </c>
      <c r="AE90" s="45">
        <f>'2017'!Y13</f>
        <v>13.4</v>
      </c>
      <c r="AF90" s="45">
        <f>'2017'!Z13</f>
        <v>0</v>
      </c>
      <c r="AG90" s="45">
        <f>'2017'!AA13</f>
        <v>0</v>
      </c>
      <c r="AH90" s="45">
        <f t="shared" si="14"/>
        <v>0</v>
      </c>
      <c r="AI90" s="46">
        <f>'2017'!AB13</f>
        <v>0.125</v>
      </c>
      <c r="AJ90" s="45">
        <f>'2017'!AC13</f>
        <v>92.208099369580125</v>
      </c>
      <c r="AK90" s="47">
        <f>'2017'!AD13</f>
        <v>98.87218899660904</v>
      </c>
      <c r="AL90" s="48">
        <f>'2017'!AE13</f>
        <v>7</v>
      </c>
      <c r="AM90" s="49">
        <f>'2017'!AF13</f>
        <v>1</v>
      </c>
      <c r="AN90" s="49">
        <f>'2017'!AG13</f>
        <v>8</v>
      </c>
      <c r="AO90" s="49">
        <f>'2017'!AH13</f>
        <v>9</v>
      </c>
      <c r="AP90" s="49">
        <f>'2017'!AI13</f>
        <v>8</v>
      </c>
      <c r="AQ90" s="49">
        <f>'2017'!AK13</f>
        <v>2</v>
      </c>
      <c r="AR90" s="49">
        <f>'2017'!AL13</f>
        <v>0</v>
      </c>
      <c r="AS90" s="50">
        <f>'2017'!AM13</f>
        <v>0</v>
      </c>
      <c r="AT90" s="55">
        <f>'2017'!AN13</f>
        <v>0</v>
      </c>
      <c r="AU90" s="56">
        <f>'2017'!AO13</f>
        <v>1</v>
      </c>
      <c r="AV90" s="56">
        <f>'2017'!AP13</f>
        <v>0</v>
      </c>
      <c r="AW90" s="56">
        <f>'2017'!AQ13</f>
        <v>0</v>
      </c>
      <c r="AX90" s="56">
        <f>'2017'!AR13</f>
        <v>0</v>
      </c>
      <c r="AY90" s="56">
        <f>'2017'!AS13</f>
        <v>0</v>
      </c>
      <c r="AZ90" s="57">
        <f>'2017'!AT13</f>
        <v>0</v>
      </c>
      <c r="BA90" s="57">
        <f>'2017'!AU13</f>
        <v>0</v>
      </c>
      <c r="BB90" s="57">
        <f>'2017'!AV13</f>
        <v>0</v>
      </c>
      <c r="BC90" s="57">
        <f>'2017'!AW13</f>
        <v>0</v>
      </c>
      <c r="BD90" s="57">
        <f>'2017'!AX13</f>
        <v>0</v>
      </c>
      <c r="BE90" s="57">
        <f>'2017'!AY13</f>
        <v>0</v>
      </c>
      <c r="BF90" s="58">
        <f>'2017'!AZ13</f>
        <v>0</v>
      </c>
      <c r="BG90" s="55">
        <f>'2017'!BA13</f>
        <v>0</v>
      </c>
      <c r="BH90" s="56">
        <f>'2017'!BB13</f>
        <v>1</v>
      </c>
      <c r="BI90" s="56">
        <f>'2017'!BC13</f>
        <v>0</v>
      </c>
      <c r="BJ90" s="56">
        <f>'2017'!BD13</f>
        <v>0</v>
      </c>
      <c r="BK90" s="56">
        <f>'2017'!BE13</f>
        <v>0</v>
      </c>
      <c r="BL90" s="56">
        <f>'2017'!BF13</f>
        <v>0</v>
      </c>
      <c r="BM90" s="57">
        <f>'2017'!BG13</f>
        <v>0</v>
      </c>
      <c r="BN90" s="57">
        <f>'2017'!BH13</f>
        <v>0</v>
      </c>
      <c r="BO90" s="57">
        <f>'2017'!BI13</f>
        <v>0</v>
      </c>
      <c r="BP90" s="57">
        <f>'2017'!BJ13</f>
        <v>0</v>
      </c>
      <c r="BQ90" s="57">
        <f>'2017'!BK13</f>
        <v>0</v>
      </c>
      <c r="BR90" s="57">
        <f>'2017'!BL13</f>
        <v>0</v>
      </c>
      <c r="BS90" s="58">
        <f>'2017'!BM13</f>
        <v>0</v>
      </c>
      <c r="BT90" s="55">
        <f>'2017'!BN13</f>
        <v>24</v>
      </c>
      <c r="BU90" s="56">
        <f>'2017'!BO13</f>
        <v>743.6</v>
      </c>
      <c r="BV90" s="56">
        <f>'2017'!BP13</f>
        <v>6</v>
      </c>
      <c r="BW90" s="56">
        <f>'2017'!BQ13</f>
        <v>4</v>
      </c>
      <c r="BX90" s="56">
        <f>'2017'!BR13</f>
        <v>1</v>
      </c>
      <c r="BY90" s="56">
        <f>'2017'!BS13</f>
        <v>5.2</v>
      </c>
      <c r="BZ90" s="57">
        <f>'2017'!BT13</f>
        <v>0</v>
      </c>
      <c r="CA90" s="57">
        <f>'2017'!BU13</f>
        <v>0</v>
      </c>
      <c r="CB90" s="57">
        <f>'2017'!BV13</f>
        <v>0.41</v>
      </c>
      <c r="CC90" s="57">
        <f>'2017'!BW13</f>
        <v>3</v>
      </c>
      <c r="CD90" s="57">
        <f>'2017'!BX13</f>
        <v>6.5</v>
      </c>
      <c r="CE90" s="57">
        <f>'2017'!BY13</f>
        <v>0</v>
      </c>
      <c r="CF90" s="58">
        <f>'2017'!BZ13</f>
        <v>0</v>
      </c>
      <c r="CG90" s="55">
        <f>'2017'!CA13</f>
        <v>244</v>
      </c>
      <c r="CH90" s="56">
        <f>'2017'!CB13</f>
        <v>2096.6</v>
      </c>
      <c r="CI90" s="56">
        <f>'2017'!CC13</f>
        <v>20</v>
      </c>
      <c r="CJ90" s="56">
        <f>'2017'!CD13</f>
        <v>13</v>
      </c>
      <c r="CK90" s="56">
        <f>'2017'!CE13</f>
        <v>5</v>
      </c>
      <c r="CL90" s="56">
        <f>'2017'!CF13</f>
        <v>17.600000000000001</v>
      </c>
      <c r="CM90" s="57">
        <f>'2017'!CG13</f>
        <v>0</v>
      </c>
      <c r="CN90" s="57">
        <f>'2017'!CH13</f>
        <v>0</v>
      </c>
      <c r="CO90" s="57">
        <f>'2017'!CI13</f>
        <v>2.39</v>
      </c>
      <c r="CP90" s="57">
        <f>'2017'!CJ13</f>
        <v>6.2</v>
      </c>
      <c r="CQ90" s="57">
        <f>'2017'!CK13</f>
        <v>13.4</v>
      </c>
      <c r="CR90" s="57">
        <f>'2017'!CL13</f>
        <v>0</v>
      </c>
      <c r="CS90" s="58">
        <f>'2017'!CM13</f>
        <v>7.1</v>
      </c>
      <c r="CT90" s="55">
        <f>'2017'!CN13</f>
        <v>579</v>
      </c>
      <c r="CU90" s="56">
        <f>'2017'!CO13</f>
        <v>2660.3999999999996</v>
      </c>
      <c r="CV90" s="56">
        <f>'2017'!CP13</f>
        <v>56</v>
      </c>
      <c r="CW90" s="56">
        <f>'2017'!CQ13</f>
        <v>35</v>
      </c>
      <c r="CX90" s="56">
        <f>'2017'!CR13</f>
        <v>5</v>
      </c>
      <c r="CY90" s="56">
        <f>'2017'!CS13</f>
        <v>26.400000000000002</v>
      </c>
      <c r="CZ90" s="57">
        <f>'2017'!CT13</f>
        <v>0</v>
      </c>
      <c r="DA90" s="57">
        <f>'2017'!CU13</f>
        <v>0</v>
      </c>
      <c r="DB90" s="57">
        <f>'2017'!CV13</f>
        <v>2.11</v>
      </c>
      <c r="DC90" s="57">
        <f>'2017'!CW13</f>
        <v>9.1999999999999993</v>
      </c>
      <c r="DD90" s="57">
        <f>'2017'!CX13</f>
        <v>8.8000000000000007</v>
      </c>
      <c r="DE90" s="57">
        <f>'2017'!CY13</f>
        <v>0</v>
      </c>
      <c r="DF90" s="58">
        <f>'2017'!CZ13</f>
        <v>12.5</v>
      </c>
    </row>
    <row r="91" spans="1:110" ht="15.75" customHeight="1" x14ac:dyDescent="0.2">
      <c r="A91" s="29">
        <f t="shared" si="9"/>
        <v>88</v>
      </c>
      <c r="B91" s="30">
        <f>'2017'!A12</f>
        <v>10</v>
      </c>
      <c r="C91" s="30">
        <v>2017</v>
      </c>
      <c r="D91" s="31" t="str">
        <f>'2017'!B12</f>
        <v>Jordan Leggett</v>
      </c>
      <c r="E91" s="204" t="str" cm="1">
        <f t="array" ref="E91">_xlfn.IFS(F91&gt;=15,"Cornerstone",AND(F91&gt;=14,F91&lt;15),"Elite",AND(F91&gt;=11,F91&lt;14),"Elite Upside",AND(F91&gt;=9,F91&lt;11),"Upside",AND(F91&gt;=8,F91&lt;9),"Upside Lite",AND(F91&gt;=6,F91&lt;8),"Outlier",AND(F91&gt;=5,F91&lt;6),"Outlier Lite",F91&lt;5,"Purgatory")</f>
        <v>Outlier</v>
      </c>
      <c r="F91" s="32">
        <f>'2017'!C12</f>
        <v>7.3714285714285719</v>
      </c>
      <c r="G91" s="32">
        <f t="shared" si="10"/>
        <v>58.4</v>
      </c>
      <c r="H91" s="33">
        <f t="shared" si="11"/>
        <v>-0.43610280420989128</v>
      </c>
      <c r="I91" s="34" t="str">
        <f>'2017'!D12</f>
        <v>Clemson</v>
      </c>
      <c r="J91" s="35">
        <f>'2017'!E12</f>
        <v>4</v>
      </c>
      <c r="K91" s="36">
        <f>'2017'!F12</f>
        <v>34730</v>
      </c>
      <c r="L91" s="37">
        <f>'2017'!G12</f>
        <v>30.676712328767124</v>
      </c>
      <c r="M91" s="37" t="str">
        <f>'2017'!H12</f>
        <v>SR</v>
      </c>
      <c r="N91" s="37">
        <f>'2017'!I12</f>
        <v>22.252054794520546</v>
      </c>
      <c r="O91" s="38">
        <f>'2017'!J12</f>
        <v>78</v>
      </c>
      <c r="P91" s="38">
        <f>'2017'!K12</f>
        <v>258</v>
      </c>
      <c r="Q91" s="193">
        <f t="shared" si="12"/>
        <v>29.814563376661273</v>
      </c>
      <c r="R91" s="37">
        <f>'2017'!L12</f>
        <v>4.71</v>
      </c>
      <c r="S91" s="39">
        <f>'2017'!M12</f>
        <v>5</v>
      </c>
      <c r="T91" s="40">
        <f>'2017'!N12</f>
        <v>0</v>
      </c>
      <c r="U91" s="41">
        <f>'2017'!O12</f>
        <v>7.5481408414461548E-2</v>
      </c>
      <c r="V91" s="41">
        <f>'2017'!P12</f>
        <v>6.8330362448009496E-2</v>
      </c>
      <c r="W91" s="41">
        <f>'2017'!Q12</f>
        <v>0.12013246545620647</v>
      </c>
      <c r="X91" s="41">
        <f>'2017'!R12</f>
        <v>0.16955790540696203</v>
      </c>
      <c r="Y91" s="42">
        <f>'2017'!S12</f>
        <v>0.16955790540696203</v>
      </c>
      <c r="Z91" s="43">
        <f>'2017'!T12</f>
        <v>0.16108001013661391</v>
      </c>
      <c r="AA91" s="44">
        <f>'2017'!U12</f>
        <v>21.610958904109587</v>
      </c>
      <c r="AB91" s="45">
        <f>'2017'!V12</f>
        <v>1.54</v>
      </c>
      <c r="AC91" s="45">
        <f t="shared" si="15"/>
        <v>16</v>
      </c>
      <c r="AD91" s="45">
        <f>'2017'!X12</f>
        <v>7.4</v>
      </c>
      <c r="AE91" s="45">
        <f>'2017'!Y12</f>
        <v>10.8</v>
      </c>
      <c r="AF91" s="45">
        <f>'2017'!Z12</f>
        <v>0</v>
      </c>
      <c r="AG91" s="45">
        <f>'2017'!AA12</f>
        <v>0</v>
      </c>
      <c r="AH91" s="45">
        <f t="shared" si="14"/>
        <v>0</v>
      </c>
      <c r="AI91" s="46">
        <f>'2017'!AB12</f>
        <v>0</v>
      </c>
      <c r="AJ91" s="45">
        <f>'2017'!AC12</f>
        <v>104.84942982813308</v>
      </c>
      <c r="AK91" s="47">
        <f>'2017'!AD12</f>
        <v>114.62437179779511</v>
      </c>
      <c r="AL91" s="48">
        <f>'2017'!AE12</f>
        <v>4</v>
      </c>
      <c r="AM91" s="49">
        <f>'2017'!AF12</f>
        <v>2</v>
      </c>
      <c r="AN91" s="49">
        <f>'2017'!AG12</f>
        <v>2</v>
      </c>
      <c r="AO91" s="49">
        <f>'2017'!AH12</f>
        <v>8</v>
      </c>
      <c r="AP91" s="49">
        <f>'2017'!AI12</f>
        <v>5</v>
      </c>
      <c r="AQ91" s="49">
        <f>'2017'!AK12</f>
        <v>7</v>
      </c>
      <c r="AR91" s="49">
        <f>'2017'!AL12</f>
        <v>3</v>
      </c>
      <c r="AS91" s="50">
        <f>'2017'!AM12</f>
        <v>0.25</v>
      </c>
      <c r="AT91" s="55">
        <f>'2017'!AN12</f>
        <v>0</v>
      </c>
      <c r="AU91" s="56">
        <f>'2017'!AO12</f>
        <v>1</v>
      </c>
      <c r="AV91" s="56">
        <f>'2017'!AP12</f>
        <v>0</v>
      </c>
      <c r="AW91" s="56">
        <f>'2017'!AQ12</f>
        <v>0</v>
      </c>
      <c r="AX91" s="56">
        <f>'2017'!AR12</f>
        <v>0</v>
      </c>
      <c r="AY91" s="56">
        <f>'2017'!AS12</f>
        <v>0</v>
      </c>
      <c r="AZ91" s="57">
        <f>'2017'!AT12</f>
        <v>0</v>
      </c>
      <c r="BA91" s="57">
        <f>'2017'!AU12</f>
        <v>0</v>
      </c>
      <c r="BB91" s="57">
        <f>'2017'!AV12</f>
        <v>0</v>
      </c>
      <c r="BC91" s="57">
        <f>'2017'!AW12</f>
        <v>0</v>
      </c>
      <c r="BD91" s="57">
        <f>'2017'!AX12</f>
        <v>0</v>
      </c>
      <c r="BE91" s="57">
        <f>'2017'!AY12</f>
        <v>0</v>
      </c>
      <c r="BF91" s="58">
        <f>'2017'!AZ12</f>
        <v>0</v>
      </c>
      <c r="BG91" s="55">
        <f>'2017'!BA12</f>
        <v>176</v>
      </c>
      <c r="BH91" s="56">
        <f>'2017'!BB12</f>
        <v>2331.7000000000003</v>
      </c>
      <c r="BI91" s="56">
        <f>'2017'!BC12</f>
        <v>0</v>
      </c>
      <c r="BJ91" s="56">
        <f>'2017'!BD12</f>
        <v>12</v>
      </c>
      <c r="BK91" s="56">
        <f>'2017'!BE12</f>
        <v>2</v>
      </c>
      <c r="BL91" s="56">
        <f>'2017'!BF12</f>
        <v>21</v>
      </c>
      <c r="BM91" s="57">
        <f>'2017'!BG12</f>
        <v>0</v>
      </c>
      <c r="BN91" s="57">
        <f>'2017'!BH12</f>
        <v>0</v>
      </c>
      <c r="BO91" s="57">
        <f>'2017'!BI12</f>
        <v>0</v>
      </c>
      <c r="BP91" s="57">
        <f>'2017'!BJ12</f>
        <v>0</v>
      </c>
      <c r="BQ91" s="57">
        <f>'2017'!BK12</f>
        <v>0</v>
      </c>
      <c r="BR91" s="57">
        <f>'2017'!BL12</f>
        <v>0</v>
      </c>
      <c r="BS91" s="58">
        <f>'2017'!BM12</f>
        <v>0</v>
      </c>
      <c r="BT91" s="55">
        <f>'2017'!BN12</f>
        <v>161</v>
      </c>
      <c r="BU91" s="56">
        <f>'2017'!BO12</f>
        <v>2356.2000000000003</v>
      </c>
      <c r="BV91" s="56">
        <f>'2017'!BP12</f>
        <v>24</v>
      </c>
      <c r="BW91" s="56">
        <f>'2017'!BQ12</f>
        <v>14</v>
      </c>
      <c r="BX91" s="56">
        <f>'2017'!BR12</f>
        <v>1</v>
      </c>
      <c r="BY91" s="56">
        <f>'2017'!BS12</f>
        <v>16.2</v>
      </c>
      <c r="BZ91" s="57">
        <f>'2017'!BT12</f>
        <v>0</v>
      </c>
      <c r="CA91" s="57">
        <f>'2017'!BU12</f>
        <v>0</v>
      </c>
      <c r="CB91" s="57">
        <f>'2017'!BV12</f>
        <v>0.93</v>
      </c>
      <c r="CC91" s="57">
        <f>'2017'!BW12</f>
        <v>2.8</v>
      </c>
      <c r="CD91" s="57">
        <f>'2017'!BX12</f>
        <v>9.8000000000000007</v>
      </c>
      <c r="CE91" s="57">
        <f>'2017'!BY12</f>
        <v>0</v>
      </c>
      <c r="CF91" s="58">
        <f>'2017'!BZ12</f>
        <v>12.5</v>
      </c>
      <c r="CG91" s="55">
        <f>'2017'!CA12</f>
        <v>526</v>
      </c>
      <c r="CH91" s="56">
        <f>'2017'!CB12</f>
        <v>4378.5</v>
      </c>
      <c r="CI91" s="56">
        <f>'2017'!CC12</f>
        <v>59</v>
      </c>
      <c r="CJ91" s="56">
        <f>'2017'!CD12</f>
        <v>40</v>
      </c>
      <c r="CK91" s="56">
        <f>'2017'!CE12</f>
        <v>8</v>
      </c>
      <c r="CL91" s="56">
        <f>'2017'!CF12</f>
        <v>34.5</v>
      </c>
      <c r="CM91" s="57">
        <f>'2017'!CG12</f>
        <v>0</v>
      </c>
      <c r="CN91" s="57">
        <f>'2017'!CH12</f>
        <v>0</v>
      </c>
      <c r="CO91" s="57">
        <f>'2017'!CI12</f>
        <v>1.31</v>
      </c>
      <c r="CP91" s="57">
        <f>'2017'!CJ12</f>
        <v>4.3</v>
      </c>
      <c r="CQ91" s="57">
        <f>'2017'!CK12</f>
        <v>10.8</v>
      </c>
      <c r="CR91" s="57">
        <f>'2017'!CL12</f>
        <v>0</v>
      </c>
      <c r="CS91" s="58">
        <f>'2017'!CM12</f>
        <v>9.1</v>
      </c>
      <c r="CT91" s="55">
        <f>'2017'!CN12</f>
        <v>736</v>
      </c>
      <c r="CU91" s="56">
        <f>'2017'!CO12</f>
        <v>4340.7</v>
      </c>
      <c r="CV91" s="56">
        <f>'2017'!CP12</f>
        <v>67</v>
      </c>
      <c r="CW91" s="56">
        <f>'2017'!CQ12</f>
        <v>46</v>
      </c>
      <c r="CX91" s="56">
        <f>'2017'!CR12</f>
        <v>7</v>
      </c>
      <c r="CY91" s="56">
        <f>'2017'!CS12</f>
        <v>39</v>
      </c>
      <c r="CZ91" s="57">
        <f>'2017'!CT12</f>
        <v>0</v>
      </c>
      <c r="DA91" s="57">
        <f>'2017'!CU12</f>
        <v>0</v>
      </c>
      <c r="DB91" s="57">
        <f>'2017'!CV12</f>
        <v>1.54</v>
      </c>
      <c r="DC91" s="57">
        <f>'2017'!CW12</f>
        <v>7.4</v>
      </c>
      <c r="DD91" s="57">
        <f>'2017'!CX12</f>
        <v>10.5</v>
      </c>
      <c r="DE91" s="57">
        <f>'2017'!CY12</f>
        <v>0</v>
      </c>
      <c r="DF91" s="58">
        <f>'2017'!CZ12</f>
        <v>6.1</v>
      </c>
    </row>
    <row r="92" spans="1:110" ht="15.75" customHeight="1" x14ac:dyDescent="0.2">
      <c r="A92" s="29">
        <f t="shared" si="9"/>
        <v>90</v>
      </c>
      <c r="B92" s="30">
        <f>'2019'!A12</f>
        <v>10</v>
      </c>
      <c r="C92" s="30">
        <v>2019</v>
      </c>
      <c r="D92" s="31" t="str">
        <f>'2019'!B12</f>
        <v>Kaden Smith</v>
      </c>
      <c r="E92" s="204" t="str" cm="1">
        <f t="array" ref="E92">_xlfn.IFS(F92&gt;=15,"Cornerstone",AND(F92&gt;=14,F92&lt;15),"Elite",AND(F92&gt;=11,F92&lt;14),"Elite Upside",AND(F92&gt;=9,F92&lt;11),"Upside",AND(F92&gt;=8,F92&lt;9),"Upside Lite",AND(F92&gt;=6,F92&lt;8),"Outlier",AND(F92&gt;=5,F92&lt;6),"Outlier Lite",F92&lt;5,"Purgatory")</f>
        <v>Outlier</v>
      </c>
      <c r="F92" s="32">
        <f>'2019'!C12</f>
        <v>7.2214285714285724</v>
      </c>
      <c r="G92" s="32">
        <f t="shared" si="10"/>
        <v>57.9</v>
      </c>
      <c r="H92" s="33">
        <f t="shared" si="11"/>
        <v>-0.49813278571019609</v>
      </c>
      <c r="I92" s="34" t="str">
        <f>'2019'!D12</f>
        <v>Stanford</v>
      </c>
      <c r="J92" s="35">
        <f>'2019'!E12</f>
        <v>5</v>
      </c>
      <c r="K92" s="36">
        <f>'2019'!F12</f>
        <v>35544</v>
      </c>
      <c r="L92" s="37">
        <f>'2019'!G12</f>
        <v>28.446575342465753</v>
      </c>
      <c r="M92" s="37" t="str">
        <f>'2019'!H12</f>
        <v>JR</v>
      </c>
      <c r="N92" s="37">
        <f>'2019'!I12</f>
        <v>22.016438356164382</v>
      </c>
      <c r="O92" s="38">
        <f>'2019'!J12</f>
        <v>77</v>
      </c>
      <c r="P92" s="38">
        <f>'2019'!K12</f>
        <v>255</v>
      </c>
      <c r="Q92" s="193">
        <f t="shared" si="12"/>
        <v>30.238252077111341</v>
      </c>
      <c r="R92" s="35">
        <f>'2019'!L12</f>
        <v>4.92</v>
      </c>
      <c r="S92" s="39">
        <f>'2019'!M12</f>
        <v>6</v>
      </c>
      <c r="T92" s="40">
        <f>'2019'!N12</f>
        <v>0</v>
      </c>
      <c r="U92" s="41">
        <f>'2019'!O12</f>
        <v>0</v>
      </c>
      <c r="V92" s="41">
        <f>'2019'!P12</f>
        <v>0</v>
      </c>
      <c r="W92" s="41">
        <f>'2019'!Q12</f>
        <v>0.20202020202020199</v>
      </c>
      <c r="X92" s="41">
        <f>'2019'!R12</f>
        <v>0.25835062451686397</v>
      </c>
      <c r="Y92" s="42">
        <f>'2019'!S12</f>
        <v>0.25835062451686397</v>
      </c>
      <c r="Z92" s="43">
        <f>'2019'!T12</f>
        <v>0.24543309329102075</v>
      </c>
      <c r="AA92" s="44">
        <f>'2019'!U12</f>
        <v>20.367123287671234</v>
      </c>
      <c r="AB92" s="45">
        <f>'2019'!V12</f>
        <v>2.65</v>
      </c>
      <c r="AC92" s="45">
        <f t="shared" si="15"/>
        <v>13.51063829787234</v>
      </c>
      <c r="AD92" s="45">
        <f>'2019'!X12</f>
        <v>4.3</v>
      </c>
      <c r="AE92" s="45">
        <f>'2019'!Y12</f>
        <v>15.5</v>
      </c>
      <c r="AF92" s="45">
        <f>'2019'!Z12</f>
        <v>0</v>
      </c>
      <c r="AG92" s="45">
        <f>'2019'!AA12</f>
        <v>0</v>
      </c>
      <c r="AH92" s="45">
        <f t="shared" si="14"/>
        <v>46.7</v>
      </c>
      <c r="AI92" s="46">
        <f>'2019'!AB12</f>
        <v>7.8E-2</v>
      </c>
      <c r="AJ92" s="45">
        <f>'2019'!AC12</f>
        <v>87.03817275207426</v>
      </c>
      <c r="AK92" s="47">
        <f>'2019'!AD12</f>
        <v>93.328619992156987</v>
      </c>
      <c r="AL92" s="48">
        <f>'2019'!AE12</f>
        <v>8</v>
      </c>
      <c r="AM92" s="49">
        <f>'2019'!AF12</f>
        <v>6</v>
      </c>
      <c r="AN92" s="49">
        <f>'2019'!AG12</f>
        <v>8</v>
      </c>
      <c r="AO92" s="49">
        <f>'2019'!AH12</f>
        <v>6</v>
      </c>
      <c r="AP92" s="49">
        <f>'2019'!AI12</f>
        <v>0</v>
      </c>
      <c r="AQ92" s="49">
        <f>'2019'!AK12</f>
        <v>0</v>
      </c>
      <c r="AR92" s="49">
        <f>'2019'!AL12</f>
        <v>2</v>
      </c>
      <c r="AS92" s="50">
        <f>'2019'!AM12</f>
        <v>0.25</v>
      </c>
      <c r="AT92" s="55">
        <f>'2019'!AN12</f>
        <v>0</v>
      </c>
      <c r="AU92" s="56">
        <f>'2019'!AO12</f>
        <v>1</v>
      </c>
      <c r="AV92" s="56">
        <f>'2019'!AP12</f>
        <v>0</v>
      </c>
      <c r="AW92" s="56">
        <f>'2019'!AQ12</f>
        <v>0</v>
      </c>
      <c r="AX92" s="56">
        <f>'2019'!AR12</f>
        <v>0</v>
      </c>
      <c r="AY92" s="56">
        <f>'2019'!AS12</f>
        <v>0</v>
      </c>
      <c r="AZ92" s="57">
        <f>'2019'!AT12</f>
        <v>0</v>
      </c>
      <c r="BA92" s="57">
        <f>'2019'!AU12</f>
        <v>0</v>
      </c>
      <c r="BB92" s="57">
        <f>'2019'!AV12</f>
        <v>0</v>
      </c>
      <c r="BC92" s="57">
        <f>'2019'!AW12</f>
        <v>0</v>
      </c>
      <c r="BD92" s="57">
        <f>'2019'!AX12</f>
        <v>0</v>
      </c>
      <c r="BE92" s="57">
        <f>'2019'!AY12</f>
        <v>0</v>
      </c>
      <c r="BF92" s="58">
        <f>'2019'!AZ12</f>
        <v>0</v>
      </c>
      <c r="BG92" s="55">
        <f>'2019'!BA12</f>
        <v>0</v>
      </c>
      <c r="BH92" s="56">
        <f>'2019'!BB12</f>
        <v>1</v>
      </c>
      <c r="BI92" s="56">
        <f>'2019'!BC12</f>
        <v>0</v>
      </c>
      <c r="BJ92" s="56">
        <f>'2019'!BD12</f>
        <v>0</v>
      </c>
      <c r="BK92" s="56">
        <f>'2019'!BE12</f>
        <v>0</v>
      </c>
      <c r="BL92" s="56">
        <f>'2019'!BF12</f>
        <v>0</v>
      </c>
      <c r="BM92" s="57">
        <f>'2019'!BG12</f>
        <v>0</v>
      </c>
      <c r="BN92" s="57">
        <f>'2019'!BH12</f>
        <v>0</v>
      </c>
      <c r="BO92" s="57">
        <f>'2019'!BI12</f>
        <v>0</v>
      </c>
      <c r="BP92" s="57">
        <f>'2019'!BJ12</f>
        <v>0</v>
      </c>
      <c r="BQ92" s="57">
        <f>'2019'!BK12</f>
        <v>0</v>
      </c>
      <c r="BR92" s="57">
        <f>'2019'!BL12</f>
        <v>0</v>
      </c>
      <c r="BS92" s="58">
        <f>'2019'!BM12</f>
        <v>0</v>
      </c>
      <c r="BT92" s="55">
        <f>'2019'!BN12</f>
        <v>0</v>
      </c>
      <c r="BU92" s="56">
        <f>'2019'!BO12</f>
        <v>1</v>
      </c>
      <c r="BV92" s="56">
        <f>'2019'!BP12</f>
        <v>0</v>
      </c>
      <c r="BW92" s="56">
        <f>'2019'!BQ12</f>
        <v>0</v>
      </c>
      <c r="BX92" s="56">
        <f>'2019'!BR12</f>
        <v>0</v>
      </c>
      <c r="BY92" s="56">
        <f>'2019'!BS12</f>
        <v>0</v>
      </c>
      <c r="BZ92" s="57">
        <f>'2019'!BT12</f>
        <v>0</v>
      </c>
      <c r="CA92" s="57">
        <f>'2019'!BU12</f>
        <v>0</v>
      </c>
      <c r="CB92" s="57">
        <f>'2019'!BV12</f>
        <v>0</v>
      </c>
      <c r="CC92" s="57">
        <f>'2019'!BW12</f>
        <v>0</v>
      </c>
      <c r="CD92" s="57">
        <f>'2019'!BX12</f>
        <v>0</v>
      </c>
      <c r="CE92" s="57">
        <f>'2019'!BY12</f>
        <v>0</v>
      </c>
      <c r="CF92" s="58">
        <f>'2019'!BZ12</f>
        <v>0</v>
      </c>
      <c r="CG92" s="55">
        <f>'2019'!CA12</f>
        <v>414</v>
      </c>
      <c r="CH92" s="56">
        <f>'2019'!CB12</f>
        <v>2049.3000000000002</v>
      </c>
      <c r="CI92" s="56">
        <f>'2019'!CC12</f>
        <v>40</v>
      </c>
      <c r="CJ92" s="56">
        <f>'2019'!CD12</f>
        <v>23</v>
      </c>
      <c r="CK92" s="56">
        <f>'2019'!CE12</f>
        <v>5</v>
      </c>
      <c r="CL92" s="56">
        <f>'2019'!CF12</f>
        <v>17.600000000000001</v>
      </c>
      <c r="CM92" s="57">
        <f>'2019'!CG12</f>
        <v>0</v>
      </c>
      <c r="CN92" s="57">
        <f>'2019'!CH12</f>
        <v>0</v>
      </c>
      <c r="CO92" s="57">
        <f>'2019'!CI12</f>
        <v>2.65</v>
      </c>
      <c r="CP92" s="57">
        <f>'2019'!CJ12</f>
        <v>4.3</v>
      </c>
      <c r="CQ92" s="57">
        <f>'2019'!CK12</f>
        <v>15.5</v>
      </c>
      <c r="CR92" s="57">
        <f>'2019'!CL12</f>
        <v>46.7</v>
      </c>
      <c r="CS92" s="58">
        <f>'2019'!CM12</f>
        <v>11.5</v>
      </c>
      <c r="CT92" s="55">
        <f>'2019'!CN12</f>
        <v>635</v>
      </c>
      <c r="CU92" s="56">
        <f>'2019'!CO12</f>
        <v>2457.9</v>
      </c>
      <c r="CV92" s="56">
        <f>'2019'!CP12</f>
        <v>65</v>
      </c>
      <c r="CW92" s="56">
        <f>'2019'!CQ12</f>
        <v>47</v>
      </c>
      <c r="CX92" s="56">
        <f>'2019'!CR12</f>
        <v>2</v>
      </c>
      <c r="CY92" s="56">
        <f>'2019'!CS12</f>
        <v>19.8</v>
      </c>
      <c r="CZ92" s="57">
        <f>'2019'!CT12</f>
        <v>0</v>
      </c>
      <c r="DA92" s="57">
        <f>'2019'!CU12</f>
        <v>0</v>
      </c>
      <c r="DB92" s="57">
        <f>'2019'!CV12</f>
        <v>1.99</v>
      </c>
      <c r="DC92" s="57">
        <f>'2019'!CW12</f>
        <v>3.2</v>
      </c>
      <c r="DD92" s="57">
        <f>'2019'!CX12</f>
        <v>11</v>
      </c>
      <c r="DE92" s="57">
        <f>'2019'!CY12</f>
        <v>65</v>
      </c>
      <c r="DF92" s="58">
        <f>'2019'!CZ12</f>
        <v>7.8</v>
      </c>
    </row>
    <row r="93" spans="1:110" ht="15.75" customHeight="1" x14ac:dyDescent="0.2">
      <c r="A93" s="29">
        <f t="shared" si="9"/>
        <v>91</v>
      </c>
      <c r="B93" s="30">
        <f>'2017'!A14</f>
        <v>12</v>
      </c>
      <c r="C93" s="30">
        <v>2017</v>
      </c>
      <c r="D93" s="31" t="str">
        <f>'2017'!B14</f>
        <v>Darrell Daniels</v>
      </c>
      <c r="E93" s="204" t="str" cm="1">
        <f t="array" ref="E93">_xlfn.IFS(F93&gt;=15,"Cornerstone",AND(F93&gt;=14,F93&lt;15),"Elite",AND(F93&gt;=11,F93&lt;14),"Elite Upside",AND(F93&gt;=9,F93&lt;11),"Upside",AND(F93&gt;=8,F93&lt;9),"Upside Lite",AND(F93&gt;=6,F93&lt;8),"Outlier",AND(F93&gt;=5,F93&lt;6),"Outlier Lite",F93&lt;5,"Purgatory")</f>
        <v>Outlier</v>
      </c>
      <c r="F93" s="32">
        <f>'2017'!C14</f>
        <v>7.0928571428571425</v>
      </c>
      <c r="G93" s="32">
        <f t="shared" si="10"/>
        <v>57.4</v>
      </c>
      <c r="H93" s="33">
        <f t="shared" si="11"/>
        <v>-0.55130134128188657</v>
      </c>
      <c r="I93" s="34" t="str">
        <f>'2017'!D14</f>
        <v>Washington</v>
      </c>
      <c r="J93" s="35">
        <f>'2017'!E14</f>
        <v>5</v>
      </c>
      <c r="K93" s="36">
        <f>'2017'!F14</f>
        <v>34660</v>
      </c>
      <c r="L93" s="37">
        <f>'2017'!G14</f>
        <v>30.86849315068493</v>
      </c>
      <c r="M93" s="37" t="str">
        <f>'2017'!H14</f>
        <v>SR</v>
      </c>
      <c r="N93" s="37">
        <f>'2017'!I14</f>
        <v>22.443835616438356</v>
      </c>
      <c r="O93" s="38">
        <f>'2017'!J14</f>
        <v>75</v>
      </c>
      <c r="P93" s="38">
        <f>'2017'!K14</f>
        <v>247</v>
      </c>
      <c r="Q93" s="193">
        <f t="shared" si="12"/>
        <v>30.872541247304717</v>
      </c>
      <c r="R93" s="37">
        <f>'2017'!L14</f>
        <v>4.55</v>
      </c>
      <c r="S93" s="39">
        <f>'2017'!M14</f>
        <v>0</v>
      </c>
      <c r="T93" s="40">
        <f>'2017'!N14</f>
        <v>0</v>
      </c>
      <c r="U93" s="41">
        <f>'2017'!O14</f>
        <v>0</v>
      </c>
      <c r="V93" s="41">
        <f>'2017'!P14</f>
        <v>0.14242878560719641</v>
      </c>
      <c r="W93" s="41">
        <f>'2017'!Q14</f>
        <v>0.10451505016722408</v>
      </c>
      <c r="X93" s="41">
        <f>'2017'!R14</f>
        <v>0.11862442040185471</v>
      </c>
      <c r="Y93" s="42">
        <f>'2017'!S14</f>
        <v>0.13052660300452557</v>
      </c>
      <c r="Z93" s="43">
        <f>'2017'!T14</f>
        <v>0.12400027285429928</v>
      </c>
      <c r="AA93" s="44" t="str">
        <f>'2017'!U14</f>
        <v>N/A</v>
      </c>
      <c r="AB93" s="45">
        <f>'2017'!V14</f>
        <v>2.14</v>
      </c>
      <c r="AC93" s="45">
        <f t="shared" si="15"/>
        <v>18.058823529411764</v>
      </c>
      <c r="AD93" s="45">
        <f>'2017'!X14</f>
        <v>8.9</v>
      </c>
      <c r="AE93" s="45">
        <f>'2017'!Y14</f>
        <v>13.8</v>
      </c>
      <c r="AF93" s="45">
        <f>'2017'!Z14</f>
        <v>0</v>
      </c>
      <c r="AG93" s="45">
        <f>'2017'!AA14</f>
        <v>0</v>
      </c>
      <c r="AH93" s="45">
        <f t="shared" si="14"/>
        <v>0</v>
      </c>
      <c r="AI93" s="46">
        <f>'2017'!AB14</f>
        <v>5.5999999999999994E-2</v>
      </c>
      <c r="AJ93" s="45">
        <f>'2017'!AC14</f>
        <v>115.26072905823456</v>
      </c>
      <c r="AK93" s="47">
        <f>'2017'!AD14</f>
        <v>118.80705994399854</v>
      </c>
      <c r="AL93" s="48">
        <f>'2017'!AE14</f>
        <v>2</v>
      </c>
      <c r="AM93" s="49">
        <f>'2017'!AF14</f>
        <v>0</v>
      </c>
      <c r="AN93" s="49">
        <f>'2017'!AG14</f>
        <v>6</v>
      </c>
      <c r="AO93" s="49">
        <f>'2017'!AH14</f>
        <v>10</v>
      </c>
      <c r="AP93" s="49">
        <f>'2017'!AI14</f>
        <v>8</v>
      </c>
      <c r="AQ93" s="49">
        <f>'2017'!AK14</f>
        <v>8</v>
      </c>
      <c r="AR93" s="49">
        <f>'2017'!AL14</f>
        <v>0</v>
      </c>
      <c r="AS93" s="50">
        <f>'2017'!AM14</f>
        <v>0.25</v>
      </c>
      <c r="AT93" s="55">
        <f>'2017'!AN14</f>
        <v>0</v>
      </c>
      <c r="AU93" s="56">
        <f>'2017'!AO14</f>
        <v>1</v>
      </c>
      <c r="AV93" s="56">
        <f>'2017'!AP14</f>
        <v>0</v>
      </c>
      <c r="AW93" s="56">
        <f>'2017'!AQ14</f>
        <v>0</v>
      </c>
      <c r="AX93" s="56">
        <f>'2017'!AR14</f>
        <v>0</v>
      </c>
      <c r="AY93" s="56">
        <f>'2017'!AS14</f>
        <v>0</v>
      </c>
      <c r="AZ93" s="57">
        <f>'2017'!AT14</f>
        <v>0</v>
      </c>
      <c r="BA93" s="57">
        <f>'2017'!AU14</f>
        <v>0</v>
      </c>
      <c r="BB93" s="57">
        <f>'2017'!AV14</f>
        <v>0</v>
      </c>
      <c r="BC93" s="57">
        <f>'2017'!AW14</f>
        <v>0</v>
      </c>
      <c r="BD93" s="57">
        <f>'2017'!AX14</f>
        <v>0</v>
      </c>
      <c r="BE93" s="57">
        <f>'2017'!AY14</f>
        <v>0</v>
      </c>
      <c r="BF93" s="58">
        <f>'2017'!AZ14</f>
        <v>0</v>
      </c>
      <c r="BG93" s="55">
        <f>'2017'!BA14</f>
        <v>0</v>
      </c>
      <c r="BH93" s="56">
        <f>'2017'!BB14</f>
        <v>1</v>
      </c>
      <c r="BI93" s="56">
        <f>'2017'!BC14</f>
        <v>0</v>
      </c>
      <c r="BJ93" s="56">
        <f>'2017'!BD14</f>
        <v>0</v>
      </c>
      <c r="BK93" s="56">
        <f>'2017'!BE14</f>
        <v>0</v>
      </c>
      <c r="BL93" s="56">
        <f>'2017'!BF14</f>
        <v>0</v>
      </c>
      <c r="BM93" s="57">
        <f>'2017'!BG14</f>
        <v>0</v>
      </c>
      <c r="BN93" s="57">
        <f>'2017'!BH14</f>
        <v>0</v>
      </c>
      <c r="BO93" s="57">
        <f>'2017'!BI14</f>
        <v>0</v>
      </c>
      <c r="BP93" s="57">
        <f>'2017'!BJ14</f>
        <v>0</v>
      </c>
      <c r="BQ93" s="57">
        <f>'2017'!BK14</f>
        <v>0</v>
      </c>
      <c r="BR93" s="57">
        <f>'2017'!BL14</f>
        <v>0</v>
      </c>
      <c r="BS93" s="58">
        <f>'2017'!BM14</f>
        <v>0</v>
      </c>
      <c r="BT93" s="55">
        <f>'2017'!BN14</f>
        <v>171</v>
      </c>
      <c r="BU93" s="56">
        <f>'2017'!BO14</f>
        <v>1200.5999999999999</v>
      </c>
      <c r="BV93" s="56">
        <f>'2017'!BP14</f>
        <v>16</v>
      </c>
      <c r="BW93" s="56">
        <f>'2017'!BQ14</f>
        <v>11</v>
      </c>
      <c r="BX93" s="56">
        <f>'2017'!BR14</f>
        <v>1</v>
      </c>
      <c r="BY93" s="56">
        <f>'2017'!BS14</f>
        <v>8.3999999999999986</v>
      </c>
      <c r="BZ93" s="57">
        <f>'2017'!BT14</f>
        <v>0</v>
      </c>
      <c r="CA93" s="57">
        <f>'2017'!BU14</f>
        <v>0</v>
      </c>
      <c r="CB93" s="57">
        <f>'2017'!BV14</f>
        <v>1.19</v>
      </c>
      <c r="CC93" s="57">
        <f>'2017'!BW14</f>
        <v>8.9</v>
      </c>
      <c r="CD93" s="57">
        <f>'2017'!BX14</f>
        <v>9.6999999999999993</v>
      </c>
      <c r="CE93" s="57">
        <f>'2017'!BY14</f>
        <v>0</v>
      </c>
      <c r="CF93" s="58">
        <f>'2017'!BZ14</f>
        <v>0</v>
      </c>
      <c r="CG93" s="55">
        <f>'2017'!CA14</f>
        <v>250</v>
      </c>
      <c r="CH93" s="56">
        <f>'2017'!CB14</f>
        <v>2392</v>
      </c>
      <c r="CI93" s="56">
        <f>'2017'!CC14</f>
        <v>22</v>
      </c>
      <c r="CJ93" s="56">
        <f>'2017'!CD14</f>
        <v>19</v>
      </c>
      <c r="CK93" s="56">
        <f>'2017'!CE14</f>
        <v>1</v>
      </c>
      <c r="CL93" s="56">
        <f>'2017'!CF14</f>
        <v>13</v>
      </c>
      <c r="CM93" s="57">
        <f>'2017'!CG14</f>
        <v>0</v>
      </c>
      <c r="CN93" s="57">
        <f>'2017'!CH14</f>
        <v>0</v>
      </c>
      <c r="CO93" s="57">
        <f>'2017'!CI14</f>
        <v>2.14</v>
      </c>
      <c r="CP93" s="57">
        <f>'2017'!CJ14</f>
        <v>6</v>
      </c>
      <c r="CQ93" s="57">
        <f>'2017'!CK14</f>
        <v>8</v>
      </c>
      <c r="CR93" s="57">
        <f>'2017'!CL14</f>
        <v>0</v>
      </c>
      <c r="CS93" s="58">
        <f>'2017'!CM14</f>
        <v>5</v>
      </c>
      <c r="CT93" s="55">
        <f>'2017'!CN14</f>
        <v>307</v>
      </c>
      <c r="CU93" s="56">
        <f>'2017'!CO14</f>
        <v>2588</v>
      </c>
      <c r="CV93" s="56">
        <f>'2017'!CP14</f>
        <v>27</v>
      </c>
      <c r="CW93" s="56">
        <f>'2017'!CQ14</f>
        <v>17</v>
      </c>
      <c r="CX93" s="56">
        <f>'2017'!CR14</f>
        <v>3</v>
      </c>
      <c r="CY93" s="56">
        <f>'2017'!CS14</f>
        <v>34</v>
      </c>
      <c r="CZ93" s="57">
        <f>'2017'!CT14</f>
        <v>0</v>
      </c>
      <c r="DA93" s="57">
        <f>'2017'!CU14</f>
        <v>0</v>
      </c>
      <c r="DB93" s="57">
        <f>'2017'!CV14</f>
        <v>1.25</v>
      </c>
      <c r="DC93" s="57">
        <f>'2017'!CW14</f>
        <v>8.9</v>
      </c>
      <c r="DD93" s="57">
        <f>'2017'!CX14</f>
        <v>13.8</v>
      </c>
      <c r="DE93" s="57">
        <f>'2017'!CY14</f>
        <v>0</v>
      </c>
      <c r="DF93" s="58">
        <f>'2017'!CZ14</f>
        <v>5.6</v>
      </c>
    </row>
    <row r="94" spans="1:110" ht="15.75" customHeight="1" x14ac:dyDescent="0.2">
      <c r="A94" s="29">
        <f t="shared" si="9"/>
        <v>92</v>
      </c>
      <c r="B94" s="30">
        <f>'2020'!A11</f>
        <v>9</v>
      </c>
      <c r="C94" s="30">
        <v>2020</v>
      </c>
      <c r="D94" s="31" t="str">
        <f>'2020'!B11</f>
        <v>Colby Parkinson</v>
      </c>
      <c r="E94" s="204" t="str" cm="1">
        <f t="array" ref="E94">_xlfn.IFS(F94&gt;=15,"Cornerstone",AND(F94&gt;=14,F94&lt;15),"Elite",AND(F94&gt;=11,F94&lt;14),"Elite Upside",AND(F94&gt;=9,F94&lt;11),"Upside",AND(F94&gt;=8,F94&lt;9),"Upside Lite",AND(F94&gt;=6,F94&lt;8),"Outlier",AND(F94&gt;=5,F94&lt;6),"Outlier Lite",F94&lt;5,"Purgatory")</f>
        <v>Outlier</v>
      </c>
      <c r="F94" s="32">
        <f>'2020'!C11</f>
        <v>7.0642857142857149</v>
      </c>
      <c r="G94" s="32">
        <f t="shared" si="10"/>
        <v>56.999999999999993</v>
      </c>
      <c r="H94" s="33">
        <f t="shared" si="11"/>
        <v>-0.56311657585337282</v>
      </c>
      <c r="I94" s="34" t="str">
        <f>'2020'!D11</f>
        <v>Stanford</v>
      </c>
      <c r="J94" s="35">
        <f>'2020'!E11</f>
        <v>5</v>
      </c>
      <c r="K94" s="36">
        <f>'2020'!F11</f>
        <v>36168</v>
      </c>
      <c r="L94" s="37">
        <f>'2020'!G11</f>
        <v>26.736986301369864</v>
      </c>
      <c r="M94" s="37" t="str">
        <f>'2020'!H11</f>
        <v>JR</v>
      </c>
      <c r="N94" s="37">
        <f>'2020'!I11</f>
        <v>21.304109589041097</v>
      </c>
      <c r="O94" s="38">
        <f>'2020'!J11</f>
        <v>79</v>
      </c>
      <c r="P94" s="38">
        <f>'2020'!K11</f>
        <v>252</v>
      </c>
      <c r="Q94" s="193">
        <f t="shared" si="12"/>
        <v>28.3886219430827</v>
      </c>
      <c r="R94" s="35">
        <f>'2020'!L11</f>
        <v>4.7699999999999996</v>
      </c>
      <c r="S94" s="39">
        <f>'2020'!M11</f>
        <v>4</v>
      </c>
      <c r="T94" s="40">
        <f>'2020'!N11</f>
        <v>0</v>
      </c>
      <c r="U94" s="41">
        <f>'2020'!O11</f>
        <v>0</v>
      </c>
      <c r="V94" s="41">
        <f>'2020'!P11</f>
        <v>8.6777598854893528E-2</v>
      </c>
      <c r="W94" s="41">
        <f>'2020'!Q11</f>
        <v>0.13660817395713037</v>
      </c>
      <c r="X94" s="41">
        <f>'2020'!R11</f>
        <v>0.1870553861788618</v>
      </c>
      <c r="Y94" s="42">
        <f>'2020'!S11</f>
        <v>0.1870553861788618</v>
      </c>
      <c r="Z94" s="43">
        <f>'2020'!T11</f>
        <v>0.1777026168699187</v>
      </c>
      <c r="AA94" s="44">
        <f>'2020'!U11</f>
        <v>20.671232876712327</v>
      </c>
      <c r="AB94" s="45">
        <f>'2020'!V11</f>
        <v>1.44</v>
      </c>
      <c r="AC94" s="45">
        <f t="shared" si="15"/>
        <v>12.270833333333334</v>
      </c>
      <c r="AD94" s="45">
        <f>'2020'!X11</f>
        <v>5.3</v>
      </c>
      <c r="AE94" s="45">
        <f>'2020'!Y11</f>
        <v>13.7</v>
      </c>
      <c r="AF94" s="45">
        <f>'2020'!Z11</f>
        <v>0</v>
      </c>
      <c r="AG94" s="45">
        <f>'2020'!AA11</f>
        <v>0</v>
      </c>
      <c r="AH94" s="45">
        <f t="shared" si="14"/>
        <v>42.9</v>
      </c>
      <c r="AI94" s="46">
        <f>'2020'!AB11</f>
        <v>0</v>
      </c>
      <c r="AJ94" s="45">
        <f>'2020'!AC11</f>
        <v>97.354721846538638</v>
      </c>
      <c r="AK94" s="47">
        <f>'2020'!AD11</f>
        <v>108.48423944204589</v>
      </c>
      <c r="AL94" s="48">
        <f>'2020'!AE11</f>
        <v>5</v>
      </c>
      <c r="AM94" s="49">
        <f>'2020'!AF11</f>
        <v>5</v>
      </c>
      <c r="AN94" s="49">
        <f>'2020'!AG11</f>
        <v>2</v>
      </c>
      <c r="AO94" s="49">
        <f>'2020'!AH11</f>
        <v>4</v>
      </c>
      <c r="AP94" s="49">
        <f>'2020'!AI11</f>
        <v>2</v>
      </c>
      <c r="AQ94" s="49">
        <f>'2020'!AK11</f>
        <v>5</v>
      </c>
      <c r="AR94" s="49">
        <f>'2020'!AL11</f>
        <v>5</v>
      </c>
      <c r="AS94" s="50">
        <f>'2020'!AM11</f>
        <v>0</v>
      </c>
      <c r="AT94" s="55">
        <f>'2020'!AN11</f>
        <v>0</v>
      </c>
      <c r="AU94" s="56">
        <f>'2020'!AO11</f>
        <v>1</v>
      </c>
      <c r="AV94" s="56">
        <f>'2020'!AP11</f>
        <v>0</v>
      </c>
      <c r="AW94" s="56">
        <f>'2020'!AQ11</f>
        <v>0</v>
      </c>
      <c r="AX94" s="56">
        <f>'2020'!AR11</f>
        <v>0</v>
      </c>
      <c r="AY94" s="56">
        <f>'2020'!AS11</f>
        <v>0</v>
      </c>
      <c r="AZ94" s="57">
        <f>'2020'!AT11</f>
        <v>0</v>
      </c>
      <c r="BA94" s="57">
        <f>'2020'!AU11</f>
        <v>0</v>
      </c>
      <c r="BB94" s="57">
        <f>'2020'!AV11</f>
        <v>0</v>
      </c>
      <c r="BC94" s="57">
        <f>'2020'!AW11</f>
        <v>0</v>
      </c>
      <c r="BD94" s="57">
        <f>'2020'!AX11</f>
        <v>0</v>
      </c>
      <c r="BE94" s="57">
        <f>'2020'!AY11</f>
        <v>0</v>
      </c>
      <c r="BF94" s="58">
        <f>'2020'!AZ11</f>
        <v>0</v>
      </c>
      <c r="BG94" s="55">
        <f>'2020'!BA11</f>
        <v>0</v>
      </c>
      <c r="BH94" s="56">
        <f>'2020'!BB11</f>
        <v>1</v>
      </c>
      <c r="BI94" s="56">
        <f>'2020'!BC11</f>
        <v>0</v>
      </c>
      <c r="BJ94" s="56">
        <f>'2020'!BD11</f>
        <v>0</v>
      </c>
      <c r="BK94" s="56">
        <f>'2020'!BE11</f>
        <v>0</v>
      </c>
      <c r="BL94" s="56">
        <f>'2020'!BF11</f>
        <v>0</v>
      </c>
      <c r="BM94" s="57">
        <f>'2020'!BG11</f>
        <v>0</v>
      </c>
      <c r="BN94" s="57">
        <f>'2020'!BH11</f>
        <v>0</v>
      </c>
      <c r="BO94" s="57">
        <f>'2020'!BI11</f>
        <v>0</v>
      </c>
      <c r="BP94" s="57">
        <f>'2020'!BJ11</f>
        <v>0</v>
      </c>
      <c r="BQ94" s="57">
        <f>'2020'!BK11</f>
        <v>0</v>
      </c>
      <c r="BR94" s="57">
        <f>'2020'!BL11</f>
        <v>0</v>
      </c>
      <c r="BS94" s="58">
        <f>'2020'!BM11</f>
        <v>0</v>
      </c>
      <c r="BT94" s="55">
        <f>'2020'!BN11</f>
        <v>97</v>
      </c>
      <c r="BU94" s="56">
        <f>'2020'!BO11</f>
        <v>1117.8000000000002</v>
      </c>
      <c r="BV94" s="56">
        <f>'2020'!BP11</f>
        <v>24</v>
      </c>
      <c r="BW94" s="56">
        <f>'2020'!BQ11</f>
        <v>10</v>
      </c>
      <c r="BX94" s="56">
        <f>'2020'!BR11</f>
        <v>4</v>
      </c>
      <c r="BY94" s="56">
        <f>'2020'!BS11</f>
        <v>9.6000000000000014</v>
      </c>
      <c r="BZ94" s="57">
        <f>'2020'!BT11</f>
        <v>0</v>
      </c>
      <c r="CA94" s="57">
        <f>'2020'!BU11</f>
        <v>0</v>
      </c>
      <c r="CB94" s="57">
        <f>'2020'!BV11</f>
        <v>0.95</v>
      </c>
      <c r="CC94" s="57">
        <f>'2020'!BW11</f>
        <v>1.5</v>
      </c>
      <c r="CD94" s="57">
        <f>'2020'!BX11</f>
        <v>12.3</v>
      </c>
      <c r="CE94" s="57">
        <f>'2020'!BY11</f>
        <v>33.299999999999997</v>
      </c>
      <c r="CF94" s="58">
        <f>'2020'!BZ11</f>
        <v>9.1</v>
      </c>
      <c r="CG94" s="55">
        <f>'2020'!CA11</f>
        <v>485</v>
      </c>
      <c r="CH94" s="56">
        <f>'2020'!CB11</f>
        <v>3550.3</v>
      </c>
      <c r="CI94" s="56">
        <f>'2020'!CC11</f>
        <v>53</v>
      </c>
      <c r="CJ94" s="56">
        <f>'2020'!CD11</f>
        <v>29</v>
      </c>
      <c r="CK94" s="56">
        <f>'2020'!CE11</f>
        <v>7</v>
      </c>
      <c r="CL94" s="56">
        <f>'2020'!CF11</f>
        <v>28.6</v>
      </c>
      <c r="CM94" s="57">
        <f>'2020'!CG11</f>
        <v>0</v>
      </c>
      <c r="CN94" s="57">
        <f>'2020'!CH11</f>
        <v>0</v>
      </c>
      <c r="CO94" s="57">
        <f>'2020'!CI11</f>
        <v>1.44</v>
      </c>
      <c r="CP94" s="57">
        <f>'2020'!CJ11</f>
        <v>5.3</v>
      </c>
      <c r="CQ94" s="57">
        <f>'2020'!CK11</f>
        <v>13.7</v>
      </c>
      <c r="CR94" s="57">
        <f>'2020'!CL11</f>
        <v>42.9</v>
      </c>
      <c r="CS94" s="58">
        <f>'2020'!CM11</f>
        <v>6.5</v>
      </c>
      <c r="CT94" s="55">
        <f>'2020'!CN11</f>
        <v>589</v>
      </c>
      <c r="CU94" s="56">
        <f>'2020'!CO11</f>
        <v>3148.7999999999997</v>
      </c>
      <c r="CV94" s="56">
        <f>'2020'!CP11</f>
        <v>88</v>
      </c>
      <c r="CW94" s="56">
        <f>'2020'!CQ11</f>
        <v>48</v>
      </c>
      <c r="CX94" s="56">
        <f>'2020'!CR11</f>
        <v>1</v>
      </c>
      <c r="CY94" s="56">
        <f>'2020'!CS11</f>
        <v>18</v>
      </c>
      <c r="CZ94" s="57">
        <f>'2020'!CT11</f>
        <v>0</v>
      </c>
      <c r="DA94" s="57">
        <f>'2020'!CU11</f>
        <v>0</v>
      </c>
      <c r="DB94" s="57">
        <f>'2020'!CV11</f>
        <v>1.4</v>
      </c>
      <c r="DC94" s="57">
        <f>'2020'!CW11</f>
        <v>3.6</v>
      </c>
      <c r="DD94" s="57">
        <f>'2020'!CX11</f>
        <v>12.3</v>
      </c>
      <c r="DE94" s="57">
        <f>'2020'!CY11</f>
        <v>42.4</v>
      </c>
      <c r="DF94" s="58">
        <f>'2020'!CZ11</f>
        <v>0</v>
      </c>
    </row>
    <row r="95" spans="1:110" ht="15.75" customHeight="1" x14ac:dyDescent="0.2">
      <c r="A95" s="29">
        <f t="shared" si="9"/>
        <v>93</v>
      </c>
      <c r="B95" s="30">
        <f>'2019'!A13</f>
        <v>11</v>
      </c>
      <c r="C95" s="30">
        <v>2019</v>
      </c>
      <c r="D95" s="31" t="str">
        <f>'2019'!B13</f>
        <v>Foster Moreau</v>
      </c>
      <c r="E95" s="204" t="str" cm="1">
        <f t="array" ref="E95">_xlfn.IFS(F95&gt;=15,"Cornerstone",AND(F95&gt;=14,F95&lt;15),"Elite",AND(F95&gt;=11,F95&lt;14),"Elite Upside",AND(F95&gt;=9,F95&lt;11),"Upside",AND(F95&gt;=8,F95&lt;9),"Upside Lite",AND(F95&gt;=6,F95&lt;8),"Outlier",AND(F95&gt;=5,F95&lt;6),"Outlier Lite",F95&lt;5,"Purgatory")</f>
        <v>Outlier</v>
      </c>
      <c r="F95" s="32">
        <f>'2019'!C13</f>
        <v>6.9357142857142851</v>
      </c>
      <c r="G95" s="32">
        <f t="shared" si="10"/>
        <v>56.499999999999993</v>
      </c>
      <c r="H95" s="33">
        <f t="shared" si="11"/>
        <v>-0.61628513142506336</v>
      </c>
      <c r="I95" s="34" t="str">
        <f>'2019'!D13</f>
        <v>LSU</v>
      </c>
      <c r="J95" s="35">
        <f>'2019'!E13</f>
        <v>1</v>
      </c>
      <c r="K95" s="36">
        <f>'2019'!F13</f>
        <v>35556</v>
      </c>
      <c r="L95" s="37">
        <f>'2019'!G13</f>
        <v>28.413698630136988</v>
      </c>
      <c r="M95" s="37" t="str">
        <f>'2019'!H13</f>
        <v>SR</v>
      </c>
      <c r="N95" s="37">
        <f>'2019'!I13</f>
        <v>21.983561643835618</v>
      </c>
      <c r="O95" s="38">
        <f>'2019'!J13</f>
        <v>76</v>
      </c>
      <c r="P95" s="38">
        <f>'2019'!K13</f>
        <v>253</v>
      </c>
      <c r="Q95" s="193">
        <f t="shared" si="12"/>
        <v>30.795785760546593</v>
      </c>
      <c r="R95" s="35">
        <f>'2019'!L13</f>
        <v>4.66</v>
      </c>
      <c r="S95" s="39">
        <f>'2019'!M13</f>
        <v>4</v>
      </c>
      <c r="T95" s="40">
        <f>'2019'!N13</f>
        <v>0</v>
      </c>
      <c r="U95" s="41">
        <f>'2019'!O13</f>
        <v>0</v>
      </c>
      <c r="V95" s="41">
        <f>'2019'!P13</f>
        <v>5.9367250319380775E-2</v>
      </c>
      <c r="W95" s="41">
        <f>'2019'!Q13</f>
        <v>0.11384111384111384</v>
      </c>
      <c r="X95" s="41">
        <f>'2019'!R13</f>
        <v>0.11903719912472648</v>
      </c>
      <c r="Y95" s="42">
        <f>'2019'!S13</f>
        <v>0.11903719912472648</v>
      </c>
      <c r="Z95" s="43">
        <f>'2019'!T13</f>
        <v>0.11903719912472648</v>
      </c>
      <c r="AA95" s="44" t="str">
        <f>'2019'!U13</f>
        <v>N/A</v>
      </c>
      <c r="AB95" s="45">
        <f>'2019'!V13</f>
        <v>1.39</v>
      </c>
      <c r="AC95" s="45">
        <f t="shared" si="15"/>
        <v>12.363636363636363</v>
      </c>
      <c r="AD95" s="45">
        <f>'2019'!X13</f>
        <v>8.4</v>
      </c>
      <c r="AE95" s="45">
        <f>'2019'!Y13</f>
        <v>6.8</v>
      </c>
      <c r="AF95" s="45">
        <f>'2019'!Z13</f>
        <v>0</v>
      </c>
      <c r="AG95" s="45">
        <f>'2019'!AA13</f>
        <v>0</v>
      </c>
      <c r="AH95" s="45">
        <f t="shared" si="14"/>
        <v>16.7</v>
      </c>
      <c r="AI95" s="46">
        <f>'2019'!AB13</f>
        <v>4.2999999999999997E-2</v>
      </c>
      <c r="AJ95" s="45">
        <f>'2019'!AC13</f>
        <v>107.30176113886883</v>
      </c>
      <c r="AK95" s="47">
        <f>'2019'!AD13</f>
        <v>112.82263274349997</v>
      </c>
      <c r="AL95" s="48">
        <f>'2019'!AE13</f>
        <v>2</v>
      </c>
      <c r="AM95" s="49">
        <f>'2019'!AF13</f>
        <v>0</v>
      </c>
      <c r="AN95" s="49">
        <f>'2019'!AG13</f>
        <v>1</v>
      </c>
      <c r="AO95" s="49">
        <f>'2019'!AH13</f>
        <v>4</v>
      </c>
      <c r="AP95" s="49">
        <f>'2019'!AI13</f>
        <v>7</v>
      </c>
      <c r="AQ95" s="49">
        <f>'2019'!AK13</f>
        <v>7</v>
      </c>
      <c r="AR95" s="49">
        <f>'2019'!AL13</f>
        <v>5</v>
      </c>
      <c r="AS95" s="50">
        <f>'2019'!AM13</f>
        <v>0.5</v>
      </c>
      <c r="AT95" s="55">
        <f>'2019'!AN13</f>
        <v>0</v>
      </c>
      <c r="AU95" s="56">
        <f>'2019'!AO13</f>
        <v>1</v>
      </c>
      <c r="AV95" s="56">
        <f>'2019'!AP13</f>
        <v>0</v>
      </c>
      <c r="AW95" s="56">
        <f>'2019'!AQ13</f>
        <v>0</v>
      </c>
      <c r="AX95" s="56">
        <f>'2019'!AR13</f>
        <v>0</v>
      </c>
      <c r="AY95" s="56">
        <f>'2019'!AS13</f>
        <v>0</v>
      </c>
      <c r="AZ95" s="57">
        <f>'2019'!AT13</f>
        <v>0</v>
      </c>
      <c r="BA95" s="57">
        <f>'2019'!AU13</f>
        <v>0</v>
      </c>
      <c r="BB95" s="57">
        <f>'2019'!AV13</f>
        <v>0</v>
      </c>
      <c r="BC95" s="57">
        <f>'2019'!AW13</f>
        <v>0</v>
      </c>
      <c r="BD95" s="57">
        <f>'2019'!AX13</f>
        <v>0</v>
      </c>
      <c r="BE95" s="57">
        <f>'2019'!AY13</f>
        <v>0</v>
      </c>
      <c r="BF95" s="58">
        <f>'2019'!AZ13</f>
        <v>0</v>
      </c>
      <c r="BG95" s="55">
        <f>'2019'!BA13</f>
        <v>0</v>
      </c>
      <c r="BH95" s="56">
        <f>'2019'!BB13</f>
        <v>1</v>
      </c>
      <c r="BI95" s="56">
        <f>'2019'!BC13</f>
        <v>1</v>
      </c>
      <c r="BJ95" s="56">
        <f>'2019'!BD13</f>
        <v>0</v>
      </c>
      <c r="BK95" s="56">
        <f>'2019'!BE13</f>
        <v>0</v>
      </c>
      <c r="BL95" s="56">
        <f>'2019'!BF13</f>
        <v>0</v>
      </c>
      <c r="BM95" s="57">
        <f>'2019'!BG13</f>
        <v>0</v>
      </c>
      <c r="BN95" s="57">
        <f>'2019'!BH13</f>
        <v>0</v>
      </c>
      <c r="BO95" s="57">
        <f>'2019'!BI13</f>
        <v>0</v>
      </c>
      <c r="BP95" s="57">
        <f>'2019'!BJ13</f>
        <v>0</v>
      </c>
      <c r="BQ95" s="57">
        <f>'2019'!BK13</f>
        <v>17</v>
      </c>
      <c r="BR95" s="57">
        <f>'2019'!BL13</f>
        <v>0</v>
      </c>
      <c r="BS95" s="58">
        <f>'2019'!BM13</f>
        <v>0</v>
      </c>
      <c r="BT95" s="55">
        <f>'2019'!BN13</f>
        <v>79</v>
      </c>
      <c r="BU95" s="56">
        <f>'2019'!BO13</f>
        <v>1330.7</v>
      </c>
      <c r="BV95" s="56">
        <f>'2019'!BP13</f>
        <v>7</v>
      </c>
      <c r="BW95" s="56">
        <f>'2019'!BQ13</f>
        <v>6</v>
      </c>
      <c r="BX95" s="56">
        <f>'2019'!BR13</f>
        <v>1</v>
      </c>
      <c r="BY95" s="56">
        <f>'2019'!BS13</f>
        <v>7</v>
      </c>
      <c r="BZ95" s="57">
        <f>'2019'!BT13</f>
        <v>0</v>
      </c>
      <c r="CA95" s="57">
        <f>'2019'!BU13</f>
        <v>0</v>
      </c>
      <c r="CB95" s="57">
        <f>'2019'!BV13</f>
        <v>1.98</v>
      </c>
      <c r="CC95" s="57">
        <f>'2019'!BW13</f>
        <v>9.3000000000000007</v>
      </c>
      <c r="CD95" s="57">
        <f>'2019'!BX13</f>
        <v>4.5999999999999996</v>
      </c>
      <c r="CE95" s="57">
        <f>'2019'!BY13</f>
        <v>0</v>
      </c>
      <c r="CF95" s="58">
        <f>'2019'!BZ13</f>
        <v>0</v>
      </c>
      <c r="CG95" s="55">
        <f>'2019'!CA13</f>
        <v>278</v>
      </c>
      <c r="CH95" s="56">
        <f>'2019'!CB13</f>
        <v>2442</v>
      </c>
      <c r="CI95" s="56">
        <f>'2019'!CC13</f>
        <v>36</v>
      </c>
      <c r="CJ95" s="56">
        <f>'2019'!CD13</f>
        <v>24</v>
      </c>
      <c r="CK95" s="56">
        <f>'2019'!CE13</f>
        <v>3</v>
      </c>
      <c r="CL95" s="56">
        <f>'2019'!CF13</f>
        <v>15.600000000000001</v>
      </c>
      <c r="CM95" s="57">
        <f>'2019'!CG13</f>
        <v>0</v>
      </c>
      <c r="CN95" s="57">
        <f>'2019'!CH13</f>
        <v>0</v>
      </c>
      <c r="CO95" s="57">
        <f>'2019'!CI13</f>
        <v>1.29</v>
      </c>
      <c r="CP95" s="57">
        <f>'2019'!CJ13</f>
        <v>8.4</v>
      </c>
      <c r="CQ95" s="57">
        <f>'2019'!CK13</f>
        <v>5</v>
      </c>
      <c r="CR95" s="57">
        <f>'2019'!CL13</f>
        <v>16.7</v>
      </c>
      <c r="CS95" s="58">
        <f>'2019'!CM13</f>
        <v>17.2</v>
      </c>
      <c r="CT95" s="55">
        <f>'2019'!CN13</f>
        <v>272</v>
      </c>
      <c r="CU95" s="56">
        <f>'2019'!CO13</f>
        <v>2285</v>
      </c>
      <c r="CV95" s="56">
        <f>'2019'!CP13</f>
        <v>27</v>
      </c>
      <c r="CW95" s="56">
        <f>'2019'!CQ13</f>
        <v>22</v>
      </c>
      <c r="CX95" s="56">
        <f>'2019'!CR13</f>
        <v>2</v>
      </c>
      <c r="CY95" s="56">
        <f>'2019'!CS13</f>
        <v>13</v>
      </c>
      <c r="CZ95" s="57">
        <f>'2019'!CT13</f>
        <v>0</v>
      </c>
      <c r="DA95" s="57">
        <f>'2019'!CU13</f>
        <v>0</v>
      </c>
      <c r="DB95" s="57">
        <f>'2019'!CV13</f>
        <v>1.39</v>
      </c>
      <c r="DC95" s="57">
        <f>'2019'!CW13</f>
        <v>5.9</v>
      </c>
      <c r="DD95" s="57">
        <f>'2019'!CX13</f>
        <v>6.8</v>
      </c>
      <c r="DE95" s="57">
        <f>'2019'!CY13</f>
        <v>66.7</v>
      </c>
      <c r="DF95" s="58">
        <f>'2019'!CZ13</f>
        <v>4.3</v>
      </c>
    </row>
    <row r="96" spans="1:110" ht="15.75" customHeight="1" x14ac:dyDescent="0.2">
      <c r="A96" s="29">
        <f t="shared" si="9"/>
        <v>94</v>
      </c>
      <c r="B96" s="30">
        <f>'2025'!A10</f>
        <v>8</v>
      </c>
      <c r="C96" s="30">
        <v>2025</v>
      </c>
      <c r="D96" s="31" t="str">
        <f>'2025'!B10</f>
        <v>Mason Taylor</v>
      </c>
      <c r="E96" s="204" t="str" cm="1">
        <f t="array" ref="E96">_xlfn.IFS(F96&gt;=15,"Cornerstone",AND(F96&gt;=14,F96&lt;15),"Elite",AND(F96&gt;=11,F96&lt;14),"Elite Upside",AND(F96&gt;=9,F96&lt;11),"Upside",AND(F96&gt;=8,F96&lt;9),"Upside Lite",AND(F96&gt;=6,F96&lt;8),"Outlier",AND(F96&gt;=5,F96&lt;6),"Outlier Lite",F96&lt;5,"Purgatory")</f>
        <v>Outlier</v>
      </c>
      <c r="F96" s="32">
        <f>'2025'!C10</f>
        <v>6.8928571428571432</v>
      </c>
      <c r="G96" s="32">
        <f t="shared" si="10"/>
        <v>56.000000000000007</v>
      </c>
      <c r="H96" s="33">
        <f t="shared" si="11"/>
        <v>-0.63400798328229302</v>
      </c>
      <c r="I96" s="34" t="str">
        <f>'2025'!D10</f>
        <v>LSU</v>
      </c>
      <c r="J96" s="35">
        <f>'2025'!E10</f>
        <v>1</v>
      </c>
      <c r="K96" s="36">
        <f>'2025'!F10</f>
        <v>38115</v>
      </c>
      <c r="L96" s="37">
        <f>'2025'!G10</f>
        <v>21.402739726027399</v>
      </c>
      <c r="M96" s="37" t="str">
        <f>'2025'!H10</f>
        <v>JR</v>
      </c>
      <c r="N96" s="37">
        <f>'2025'!I10</f>
        <v>20.983561643835618</v>
      </c>
      <c r="O96" s="38">
        <f>'2025'!J10</f>
        <v>77</v>
      </c>
      <c r="P96" s="38">
        <f>'2025'!K10</f>
        <v>251</v>
      </c>
      <c r="Q96" s="193">
        <f t="shared" si="12"/>
        <v>29.763926554333121</v>
      </c>
      <c r="R96" s="35">
        <f>'2025'!L10</f>
        <v>4.6500000000000004</v>
      </c>
      <c r="S96" s="39">
        <f>'2025'!M10</f>
        <v>2</v>
      </c>
      <c r="T96" s="40">
        <f>'2025'!N10</f>
        <v>0</v>
      </c>
      <c r="U96" s="41">
        <f>'2025'!O10</f>
        <v>0</v>
      </c>
      <c r="V96" s="41">
        <f>'2025'!P10</f>
        <v>0.10980849822290593</v>
      </c>
      <c r="W96" s="41">
        <f>'2025'!Q10</f>
        <v>8.5570964886397177E-2</v>
      </c>
      <c r="X96" s="41">
        <f>'2025'!R10</f>
        <v>0.1443527918781726</v>
      </c>
      <c r="Y96" s="42">
        <f>'2025'!S10</f>
        <v>0.1443527918781726</v>
      </c>
      <c r="Z96" s="43">
        <f>'2025'!T10</f>
        <v>0.1443527918781726</v>
      </c>
      <c r="AA96" s="44" t="str">
        <f>'2025'!U10</f>
        <v>N/A</v>
      </c>
      <c r="AB96" s="45">
        <f>'2025'!V10</f>
        <v>1.23</v>
      </c>
      <c r="AC96" s="45">
        <f>'2025'!W10</f>
        <v>9.9272727272727277</v>
      </c>
      <c r="AD96" s="45">
        <f>'2025'!X10</f>
        <v>6.2</v>
      </c>
      <c r="AE96" s="45">
        <f>'2025'!Y10</f>
        <v>8.6</v>
      </c>
      <c r="AF96" s="45">
        <f>'2025'!Z10</f>
        <v>0</v>
      </c>
      <c r="AG96" s="45">
        <f>'2025'!AA10</f>
        <v>0</v>
      </c>
      <c r="AH96" s="45">
        <f t="shared" si="14"/>
        <v>0</v>
      </c>
      <c r="AI96" s="46">
        <f>'2025'!AB10</f>
        <v>1.8000000000000002E-2</v>
      </c>
      <c r="AJ96" s="45">
        <f>'2025'!AC10</f>
        <v>107.37221333046078</v>
      </c>
      <c r="AK96" s="47">
        <f>'2025'!AD10</f>
        <v>115.13224805602978</v>
      </c>
      <c r="AL96" s="48">
        <f>'2025'!AE10</f>
        <v>3</v>
      </c>
      <c r="AM96" s="49">
        <f>'2025'!AF10</f>
        <v>0</v>
      </c>
      <c r="AN96" s="49">
        <f>'2025'!AG10</f>
        <v>0</v>
      </c>
      <c r="AO96" s="49">
        <f>'2025'!AH10</f>
        <v>0</v>
      </c>
      <c r="AP96" s="49">
        <f>'2025'!AI10</f>
        <v>3</v>
      </c>
      <c r="AQ96" s="49">
        <f>'2025'!AK10</f>
        <v>7</v>
      </c>
      <c r="AR96" s="49">
        <f>'2025'!AL10</f>
        <v>7</v>
      </c>
      <c r="AS96" s="50">
        <f>'2025'!AM10</f>
        <v>1</v>
      </c>
      <c r="AT96" s="55">
        <f>'2025'!AN10</f>
        <v>0</v>
      </c>
      <c r="AU96" s="56">
        <f>'2025'!AO10</f>
        <v>1</v>
      </c>
      <c r="AV96" s="56">
        <f>'2025'!AP10</f>
        <v>0</v>
      </c>
      <c r="AW96" s="56">
        <f>'2025'!AQ10</f>
        <v>0</v>
      </c>
      <c r="AX96" s="56">
        <f>'2025'!AR10</f>
        <v>0</v>
      </c>
      <c r="AY96" s="56">
        <f>'2025'!AS10</f>
        <v>0</v>
      </c>
      <c r="AZ96" s="57">
        <f>'2025'!AT10</f>
        <v>0</v>
      </c>
      <c r="BA96" s="57">
        <f>'2025'!AU10</f>
        <v>0</v>
      </c>
      <c r="BB96" s="57">
        <f>'2025'!AV10</f>
        <v>0</v>
      </c>
      <c r="BC96" s="57">
        <f>'2025'!AW10</f>
        <v>0</v>
      </c>
      <c r="BD96" s="57">
        <f>'2025'!AX10</f>
        <v>0</v>
      </c>
      <c r="BE96" s="57">
        <f>'2025'!AY10</f>
        <v>0</v>
      </c>
      <c r="BF96" s="58">
        <f>'2025'!AZ10</f>
        <v>0</v>
      </c>
      <c r="BG96" s="55">
        <f>'2025'!BA10</f>
        <v>0</v>
      </c>
      <c r="BH96" s="56">
        <f>'2025'!BB10</f>
        <v>1</v>
      </c>
      <c r="BI96" s="56">
        <f>'2025'!BC10</f>
        <v>0</v>
      </c>
      <c r="BJ96" s="56">
        <f>'2025'!BD10</f>
        <v>0</v>
      </c>
      <c r="BK96" s="56">
        <f>'2025'!BE10</f>
        <v>0</v>
      </c>
      <c r="BL96" s="56">
        <f>'2025'!BF10</f>
        <v>0</v>
      </c>
      <c r="BM96" s="57">
        <f>'2025'!BG10</f>
        <v>0</v>
      </c>
      <c r="BN96" s="57">
        <f>'2025'!BH10</f>
        <v>0</v>
      </c>
      <c r="BO96" s="57">
        <f>'2025'!BI10</f>
        <v>0</v>
      </c>
      <c r="BP96" s="57">
        <f>'2025'!BJ10</f>
        <v>0</v>
      </c>
      <c r="BQ96" s="57">
        <f>'2025'!BK10</f>
        <v>0</v>
      </c>
      <c r="BR96" s="57">
        <f>'2025'!BL10</f>
        <v>0</v>
      </c>
      <c r="BS96" s="58">
        <f>'2025'!BM10</f>
        <v>0</v>
      </c>
      <c r="BT96" s="55">
        <f>'2025'!BN10</f>
        <v>414</v>
      </c>
      <c r="BU96" s="56">
        <f>'2025'!BO10</f>
        <v>3770.2000000000003</v>
      </c>
      <c r="BV96" s="56">
        <f>'2025'!BP10</f>
        <v>55</v>
      </c>
      <c r="BW96" s="56">
        <f>'2025'!BQ10</f>
        <v>38</v>
      </c>
      <c r="BX96" s="56">
        <f>'2025'!BR10</f>
        <v>3</v>
      </c>
      <c r="BY96" s="56">
        <f>'2025'!BS10</f>
        <v>0</v>
      </c>
      <c r="BZ96" s="57">
        <f>'2025'!BT10</f>
        <v>0</v>
      </c>
      <c r="CA96" s="57">
        <f>'2025'!BU10</f>
        <v>0</v>
      </c>
      <c r="CB96" s="57">
        <f>'2025'!BV10</f>
        <v>1</v>
      </c>
      <c r="CC96" s="57">
        <f>'2025'!BW10</f>
        <v>5.7</v>
      </c>
      <c r="CD96" s="57">
        <f>'2025'!BX10</f>
        <v>6.5</v>
      </c>
      <c r="CE96" s="57">
        <f>'2025'!BY10</f>
        <v>66.7</v>
      </c>
      <c r="CF96" s="58">
        <f>'2025'!BZ10</f>
        <v>7.3</v>
      </c>
      <c r="CG96" s="55">
        <f>'2025'!CA10</f>
        <v>348</v>
      </c>
      <c r="CH96" s="56">
        <f>'2025'!CB10</f>
        <v>4066.7999999999997</v>
      </c>
      <c r="CI96" s="56">
        <f>'2025'!CC10</f>
        <v>47</v>
      </c>
      <c r="CJ96" s="56">
        <f>'2025'!CD10</f>
        <v>36</v>
      </c>
      <c r="CK96" s="56">
        <f>'2025'!CE10</f>
        <v>1</v>
      </c>
      <c r="CL96" s="56">
        <f>'2025'!CF10</f>
        <v>0</v>
      </c>
      <c r="CM96" s="57">
        <f>'2025'!CG10</f>
        <v>0</v>
      </c>
      <c r="CN96" s="57">
        <f>'2025'!CH10</f>
        <v>0</v>
      </c>
      <c r="CO96" s="57">
        <f>'2025'!CI10</f>
        <v>1.03</v>
      </c>
      <c r="CP96" s="57">
        <f>'2025'!CJ10</f>
        <v>6.2</v>
      </c>
      <c r="CQ96" s="57">
        <f>'2025'!CK10</f>
        <v>4.9000000000000004</v>
      </c>
      <c r="CR96" s="57">
        <f>'2025'!CL10</f>
        <v>0</v>
      </c>
      <c r="CS96" s="58">
        <f>'2025'!CM10</f>
        <v>7.7</v>
      </c>
      <c r="CT96" s="55">
        <f>'2025'!CN10</f>
        <v>546</v>
      </c>
      <c r="CU96" s="56">
        <f>'2025'!CO10</f>
        <v>3782.3999999999996</v>
      </c>
      <c r="CV96" s="56">
        <f>'2025'!CP10</f>
        <v>79</v>
      </c>
      <c r="CW96" s="56">
        <f>'2025'!CQ10</f>
        <v>55</v>
      </c>
      <c r="CX96" s="56">
        <f>'2025'!CR10</f>
        <v>2</v>
      </c>
      <c r="CY96" s="56">
        <f>'2025'!CS10</f>
        <v>26.400000000000002</v>
      </c>
      <c r="CZ96" s="57">
        <f>'2025'!CT10</f>
        <v>0</v>
      </c>
      <c r="DA96" s="57">
        <f>'2025'!CU10</f>
        <v>0</v>
      </c>
      <c r="DB96" s="57">
        <f>'2025'!CV10</f>
        <v>1.23</v>
      </c>
      <c r="DC96" s="57">
        <f>'2025'!CW10</f>
        <v>4.5999999999999996</v>
      </c>
      <c r="DD96" s="57">
        <f>'2025'!CX10</f>
        <v>8.6</v>
      </c>
      <c r="DE96" s="57">
        <f>'2025'!CY10</f>
        <v>50</v>
      </c>
      <c r="DF96" s="58">
        <f>'2025'!CZ10</f>
        <v>1.8</v>
      </c>
    </row>
    <row r="97" spans="1:110" ht="15.75" customHeight="1" x14ac:dyDescent="0.2">
      <c r="A97" s="29">
        <f t="shared" si="9"/>
        <v>95</v>
      </c>
      <c r="B97" s="30">
        <f>'2025'!A11</f>
        <v>9</v>
      </c>
      <c r="C97" s="30">
        <v>2025</v>
      </c>
      <c r="D97" s="31" t="str">
        <f>'2025'!B11</f>
        <v>Mitchell Evans</v>
      </c>
      <c r="E97" s="204" t="str" cm="1">
        <f t="array" ref="E97">_xlfn.IFS(F97&gt;=15,"Cornerstone",AND(F97&gt;=14,F97&lt;15),"Elite",AND(F97&gt;=11,F97&lt;14),"Elite Upside",AND(F97&gt;=9,F97&lt;11),"Upside",AND(F97&gt;=8,F97&lt;9),"Upside Lite",AND(F97&gt;=6,F97&lt;8),"Outlier",AND(F97&gt;=5,F97&lt;6),"Outlier Lite",F97&lt;5,"Purgatory")</f>
        <v>Outlier</v>
      </c>
      <c r="F97" s="32">
        <f>'2025'!C11</f>
        <v>6.8642857142857139</v>
      </c>
      <c r="G97" s="32">
        <f t="shared" si="10"/>
        <v>55.600000000000009</v>
      </c>
      <c r="H97" s="33">
        <f t="shared" si="11"/>
        <v>-0.64582321785377994</v>
      </c>
      <c r="I97" s="34" t="str">
        <f>'2025'!D11</f>
        <v>Notre Dame</v>
      </c>
      <c r="J97" s="35">
        <f>'2025'!E11</f>
        <v>2</v>
      </c>
      <c r="K97" s="36">
        <f>'2025'!F11</f>
        <v>37698</v>
      </c>
      <c r="L97" s="37">
        <f>'2025'!G11</f>
        <v>22.545205479452054</v>
      </c>
      <c r="M97" s="37" t="str">
        <f>'2025'!H11</f>
        <v>SR</v>
      </c>
      <c r="N97" s="37">
        <f>'2025'!I11</f>
        <v>22.126027397260273</v>
      </c>
      <c r="O97" s="38">
        <f>'2025'!J11</f>
        <v>77</v>
      </c>
      <c r="P97" s="38">
        <f>'2025'!K11</f>
        <v>258</v>
      </c>
      <c r="Q97" s="193">
        <f t="shared" si="12"/>
        <v>30.593996219195002</v>
      </c>
      <c r="R97" s="35">
        <f>'2025'!L11</f>
        <v>4.74</v>
      </c>
      <c r="S97" s="39">
        <f>'2025'!M11</f>
        <v>5</v>
      </c>
      <c r="T97" s="40">
        <f>'2025'!N11</f>
        <v>0</v>
      </c>
      <c r="U97" s="41">
        <f>'2025'!O11</f>
        <v>5.7181756296800544E-3</v>
      </c>
      <c r="V97" s="41">
        <f>'2025'!P11</f>
        <v>2.3539352969579912E-2</v>
      </c>
      <c r="W97" s="41">
        <f>'2025'!Q11</f>
        <v>0.21399594320486814</v>
      </c>
      <c r="X97" s="41">
        <f>'2025'!R11</f>
        <v>0.13186119873817034</v>
      </c>
      <c r="Y97" s="42">
        <f>'2025'!S11</f>
        <v>0.17292857097151926</v>
      </c>
      <c r="Z97" s="43">
        <f>'2025'!T11</f>
        <v>0.17292857097151926</v>
      </c>
      <c r="AA97" s="44">
        <f>'2025'!U11</f>
        <v>20.460273972602739</v>
      </c>
      <c r="AB97" s="45">
        <f>'2025'!V11</f>
        <v>2.1800000000000002</v>
      </c>
      <c r="AC97" s="45">
        <f>'2025'!W11</f>
        <v>9.720930232558139</v>
      </c>
      <c r="AD97" s="45">
        <f>'2025'!X11</f>
        <v>5.9</v>
      </c>
      <c r="AE97" s="45">
        <f>'2025'!Y11</f>
        <v>6.7</v>
      </c>
      <c r="AF97" s="45">
        <f>'2025'!Z11</f>
        <v>0</v>
      </c>
      <c r="AG97" s="45">
        <f>'2025'!AA11</f>
        <v>0</v>
      </c>
      <c r="AH97" s="45">
        <f t="shared" si="14"/>
        <v>55.6</v>
      </c>
      <c r="AI97" s="46">
        <f>'2025'!AB11</f>
        <v>6.5000000000000002E-2</v>
      </c>
      <c r="AJ97" s="45">
        <f>'2025'!AC11</f>
        <v>102.22010787298443</v>
      </c>
      <c r="AK97" s="47">
        <f>'2025'!AD11</f>
        <v>109.6077881874847</v>
      </c>
      <c r="AL97" s="48">
        <f>'2025'!AE11</f>
        <v>5</v>
      </c>
      <c r="AM97" s="49">
        <f>'2025'!AF11</f>
        <v>5</v>
      </c>
      <c r="AN97" s="49">
        <f>'2025'!AG11</f>
        <v>7</v>
      </c>
      <c r="AO97" s="49">
        <f>'2025'!AH11</f>
        <v>0</v>
      </c>
      <c r="AP97" s="49">
        <f>'2025'!AI11</f>
        <v>3</v>
      </c>
      <c r="AQ97" s="49">
        <f>'2025'!AK11</f>
        <v>5</v>
      </c>
      <c r="AR97" s="49">
        <f>'2025'!AL11</f>
        <v>3</v>
      </c>
      <c r="AS97" s="50">
        <f>'2025'!AM11</f>
        <v>0.5</v>
      </c>
      <c r="AT97" s="55">
        <f>'2025'!AN11</f>
        <v>0</v>
      </c>
      <c r="AU97" s="56">
        <f>'2025'!AO11</f>
        <v>1</v>
      </c>
      <c r="AV97" s="56">
        <f>'2025'!AP11</f>
        <v>0</v>
      </c>
      <c r="AW97" s="56">
        <f>'2025'!AQ11</f>
        <v>0</v>
      </c>
      <c r="AX97" s="56">
        <f>'2025'!AR11</f>
        <v>0</v>
      </c>
      <c r="AY97" s="56">
        <f>'2025'!AS11</f>
        <v>0</v>
      </c>
      <c r="AZ97" s="57">
        <f>'2025'!AT11</f>
        <v>0</v>
      </c>
      <c r="BA97" s="57">
        <f>'2025'!AU11</f>
        <v>0</v>
      </c>
      <c r="BB97" s="57">
        <f>'2025'!AV11</f>
        <v>0</v>
      </c>
      <c r="BC97" s="57">
        <f>'2025'!AW11</f>
        <v>0</v>
      </c>
      <c r="BD97" s="57">
        <f>'2025'!AX11</f>
        <v>0</v>
      </c>
      <c r="BE97" s="57">
        <f>'2025'!AY11</f>
        <v>0</v>
      </c>
      <c r="BF97" s="58">
        <f>'2025'!AZ11</f>
        <v>0</v>
      </c>
      <c r="BG97" s="55">
        <f>'2025'!BA11</f>
        <v>21</v>
      </c>
      <c r="BH97" s="56">
        <f>'2025'!BB11</f>
        <v>3672.5</v>
      </c>
      <c r="BI97" s="56">
        <f>'2025'!BC11</f>
        <v>2</v>
      </c>
      <c r="BJ97" s="56">
        <f>'2025'!BD11</f>
        <v>2</v>
      </c>
      <c r="BK97" s="56">
        <f>'2025'!BE11</f>
        <v>0</v>
      </c>
      <c r="BL97" s="56">
        <f>'2025'!BF11</f>
        <v>0</v>
      </c>
      <c r="BM97" s="57">
        <f>'2025'!BG11</f>
        <v>0</v>
      </c>
      <c r="BN97" s="57">
        <f>'2025'!BH11</f>
        <v>0</v>
      </c>
      <c r="BO97" s="57">
        <f>'2025'!BI11</f>
        <v>0.81</v>
      </c>
      <c r="BP97" s="57">
        <f>'2025'!BJ11</f>
        <v>4</v>
      </c>
      <c r="BQ97" s="57">
        <f>'2025'!BK11</f>
        <v>6.5</v>
      </c>
      <c r="BR97" s="57">
        <f>'2025'!BL11</f>
        <v>100</v>
      </c>
      <c r="BS97" s="58">
        <f>'2025'!BM11</f>
        <v>0</v>
      </c>
      <c r="BT97" s="55">
        <f>'2025'!BN11</f>
        <v>39</v>
      </c>
      <c r="BU97" s="56">
        <f>'2025'!BO11</f>
        <v>1656.8</v>
      </c>
      <c r="BV97" s="56">
        <f>'2025'!BP11</f>
        <v>7</v>
      </c>
      <c r="BW97" s="56">
        <f>'2025'!BQ11</f>
        <v>3</v>
      </c>
      <c r="BX97" s="56">
        <f>'2025'!BR11</f>
        <v>1</v>
      </c>
      <c r="BY97" s="56">
        <f>'2025'!BS11</f>
        <v>0</v>
      </c>
      <c r="BZ97" s="57">
        <f>'2025'!BT11</f>
        <v>0</v>
      </c>
      <c r="CA97" s="57">
        <f>'2025'!BU11</f>
        <v>0</v>
      </c>
      <c r="CB97" s="57">
        <f>'2025'!BV11</f>
        <v>0.39</v>
      </c>
      <c r="CC97" s="57">
        <f>'2025'!BW11</f>
        <v>5</v>
      </c>
      <c r="CD97" s="57">
        <f>'2025'!BX11</f>
        <v>12</v>
      </c>
      <c r="CE97" s="57">
        <f>'2025'!BY11</f>
        <v>0</v>
      </c>
      <c r="CF97" s="58">
        <f>'2025'!BZ11</f>
        <v>0</v>
      </c>
      <c r="CG97" s="55">
        <f>'2025'!CA11</f>
        <v>422</v>
      </c>
      <c r="CH97" s="56">
        <f>'2025'!CB11</f>
        <v>1972</v>
      </c>
      <c r="CI97" s="56">
        <f>'2025'!CC11</f>
        <v>40</v>
      </c>
      <c r="CJ97" s="56">
        <f>'2025'!CD11</f>
        <v>29</v>
      </c>
      <c r="CK97" s="56">
        <f>'2025'!CE11</f>
        <v>1</v>
      </c>
      <c r="CL97" s="56">
        <f>'2025'!CF11</f>
        <v>0</v>
      </c>
      <c r="CM97" s="57">
        <f>'2025'!CG11</f>
        <v>0</v>
      </c>
      <c r="CN97" s="57">
        <f>'2025'!CH11</f>
        <v>0</v>
      </c>
      <c r="CO97" s="57">
        <f>'2025'!CI11</f>
        <v>2.1800000000000002</v>
      </c>
      <c r="CP97" s="57">
        <f>'2025'!CJ11</f>
        <v>5.9</v>
      </c>
      <c r="CQ97" s="57">
        <f>'2025'!CK11</f>
        <v>10.199999999999999</v>
      </c>
      <c r="CR97" s="57">
        <f>'2025'!CL11</f>
        <v>55.6</v>
      </c>
      <c r="CS97" s="58">
        <f>'2025'!CM11</f>
        <v>6.5</v>
      </c>
      <c r="CT97" s="55">
        <f>'2025'!CN11</f>
        <v>418</v>
      </c>
      <c r="CU97" s="56">
        <f>'2025'!CO11</f>
        <v>3170</v>
      </c>
      <c r="CV97" s="56">
        <f>'2025'!CP11</f>
        <v>59</v>
      </c>
      <c r="CW97" s="56">
        <f>'2025'!CQ11</f>
        <v>43</v>
      </c>
      <c r="CX97" s="56">
        <f>'2025'!CR11</f>
        <v>3</v>
      </c>
      <c r="CY97" s="56">
        <f>'2025'!CS11</f>
        <v>19.200000000000003</v>
      </c>
      <c r="CZ97" s="57">
        <f>'2025'!CT11</f>
        <v>0</v>
      </c>
      <c r="DA97" s="57">
        <f>'2025'!CU11</f>
        <v>0</v>
      </c>
      <c r="DB97" s="57">
        <f>'2025'!CV11</f>
        <v>1.39</v>
      </c>
      <c r="DC97" s="57">
        <f>'2025'!CW11</f>
        <v>4.4000000000000004</v>
      </c>
      <c r="DD97" s="57">
        <f>'2025'!CX11</f>
        <v>6.7</v>
      </c>
      <c r="DE97" s="57">
        <f>'2025'!CY11</f>
        <v>72.7</v>
      </c>
      <c r="DF97" s="58">
        <f>'2025'!CZ11</f>
        <v>6.5</v>
      </c>
    </row>
    <row r="98" spans="1:110" ht="15.75" customHeight="1" x14ac:dyDescent="0.2">
      <c r="A98" s="29">
        <f t="shared" si="9"/>
        <v>96</v>
      </c>
      <c r="B98" s="30">
        <f>'2025'!A12</f>
        <v>10</v>
      </c>
      <c r="C98" s="30">
        <v>2025</v>
      </c>
      <c r="D98" s="31" t="str">
        <f>'2025'!B12</f>
        <v>Moliki Matavao</v>
      </c>
      <c r="E98" s="204" t="str" cm="1">
        <f t="array" ref="E98">_xlfn.IFS(F98&gt;=15,"Cornerstone",AND(F98&gt;=14,F98&lt;15),"Elite",AND(F98&gt;=11,F98&lt;14),"Elite Upside",AND(F98&gt;=9,F98&lt;11),"Upside",AND(F98&gt;=8,F98&lt;9),"Upside Lite",AND(F98&gt;=6,F98&lt;8),"Outlier",AND(F98&gt;=5,F98&lt;6),"Outlier Lite",F98&lt;5,"Purgatory")</f>
        <v>Outlier</v>
      </c>
      <c r="F98" s="32">
        <f>'2025'!C12</f>
        <v>6.8428571428571425</v>
      </c>
      <c r="G98" s="32">
        <f t="shared" si="10"/>
        <v>55.1</v>
      </c>
      <c r="H98" s="33">
        <f t="shared" si="11"/>
        <v>-0.65468464378239488</v>
      </c>
      <c r="I98" s="34" t="str">
        <f>'2025'!D12</f>
        <v>UCLA</v>
      </c>
      <c r="J98" s="35">
        <f>'2025'!E12</f>
        <v>2</v>
      </c>
      <c r="K98" s="36">
        <f>'2025'!F12</f>
        <v>37697</v>
      </c>
      <c r="L98" s="37">
        <f>'2025'!G12</f>
        <v>23.761643835616439</v>
      </c>
      <c r="M98" s="37" t="str">
        <f>'2025'!H12</f>
        <v>SR</v>
      </c>
      <c r="N98" s="37">
        <f>'2025'!I12</f>
        <v>22.12876712328767</v>
      </c>
      <c r="O98" s="38">
        <f>'2025'!J12</f>
        <v>78</v>
      </c>
      <c r="P98" s="38">
        <f>'2025'!K12</f>
        <v>260</v>
      </c>
      <c r="Q98" s="193">
        <f t="shared" si="12"/>
        <v>30.045684022991981</v>
      </c>
      <c r="R98" s="35">
        <f>'2025'!L12</f>
        <v>4.82</v>
      </c>
      <c r="S98" s="39">
        <f>'2025'!M12</f>
        <v>7</v>
      </c>
      <c r="T98" s="40">
        <f>'2025'!N12</f>
        <v>0</v>
      </c>
      <c r="U98" s="41">
        <f>'2025'!O12</f>
        <v>2.420916720464816E-2</v>
      </c>
      <c r="V98" s="41">
        <f>'2025'!P12</f>
        <v>3.9208801498127339E-2</v>
      </c>
      <c r="W98" s="41">
        <f>'2025'!Q12</f>
        <v>9.4998321584424297E-2</v>
      </c>
      <c r="X98" s="41">
        <f>'2025'!R12</f>
        <v>0.18992568125516104</v>
      </c>
      <c r="Y98" s="42">
        <f>'2025'!S12</f>
        <v>0.18992568125516104</v>
      </c>
      <c r="Z98" s="43">
        <f>'2025'!T12</f>
        <v>0.18992568125516104</v>
      </c>
      <c r="AA98" s="44">
        <f>'2025'!U12</f>
        <v>20.460273972602739</v>
      </c>
      <c r="AB98" s="45">
        <f>'2025'!V12</f>
        <v>1.89</v>
      </c>
      <c r="AC98" s="45">
        <f>'2025'!W12</f>
        <v>12.341463414634147</v>
      </c>
      <c r="AD98" s="45">
        <f>'2025'!X12</f>
        <v>9.1</v>
      </c>
      <c r="AE98" s="45">
        <f>'2025'!Y12</f>
        <v>7.8</v>
      </c>
      <c r="AF98" s="45">
        <f>'2025'!Z12</f>
        <v>0</v>
      </c>
      <c r="AG98" s="45">
        <f>'2025'!AA12</f>
        <v>0</v>
      </c>
      <c r="AH98" s="45">
        <f t="shared" si="14"/>
        <v>0</v>
      </c>
      <c r="AI98" s="46">
        <f>'2025'!AB12</f>
        <v>2.4E-2</v>
      </c>
      <c r="AJ98" s="45">
        <f>'2025'!AC12</f>
        <v>96.341896385961732</v>
      </c>
      <c r="AK98" s="47">
        <f>'2025'!AD12</f>
        <v>105.32369483697516</v>
      </c>
      <c r="AL98" s="48">
        <f>'2025'!AE12</f>
        <v>6</v>
      </c>
      <c r="AM98" s="49">
        <f>'2025'!AF12</f>
        <v>5</v>
      </c>
      <c r="AN98" s="49">
        <f>'2025'!AG12</f>
        <v>5</v>
      </c>
      <c r="AO98" s="49">
        <f>'2025'!AH12</f>
        <v>4</v>
      </c>
      <c r="AP98" s="49">
        <f>'2025'!AI12</f>
        <v>8</v>
      </c>
      <c r="AQ98" s="49">
        <f>'2025'!AK12</f>
        <v>4</v>
      </c>
      <c r="AR98" s="49">
        <f>'2025'!AL12</f>
        <v>1</v>
      </c>
      <c r="AS98" s="50">
        <f>'2025'!AM12</f>
        <v>0</v>
      </c>
      <c r="AT98" s="55">
        <f>'2025'!AN12</f>
        <v>0</v>
      </c>
      <c r="AU98" s="56">
        <f>'2025'!AO12</f>
        <v>1</v>
      </c>
      <c r="AV98" s="56">
        <f>'2025'!AP12</f>
        <v>0</v>
      </c>
      <c r="AW98" s="56">
        <f>'2025'!AQ12</f>
        <v>0</v>
      </c>
      <c r="AX98" s="56">
        <f>'2025'!AR12</f>
        <v>0</v>
      </c>
      <c r="AY98" s="56">
        <f>'2025'!AS12</f>
        <v>0</v>
      </c>
      <c r="AZ98" s="57">
        <f>'2025'!AT12</f>
        <v>0</v>
      </c>
      <c r="BA98" s="57">
        <f>'2025'!AU12</f>
        <v>0</v>
      </c>
      <c r="BB98" s="57">
        <f>'2025'!AV12</f>
        <v>0</v>
      </c>
      <c r="BC98" s="57">
        <f>'2025'!AW12</f>
        <v>0</v>
      </c>
      <c r="BD98" s="57">
        <f>'2025'!AX12</f>
        <v>0</v>
      </c>
      <c r="BE98" s="57">
        <f>'2025'!AY12</f>
        <v>0</v>
      </c>
      <c r="BF98" s="58">
        <f>'2025'!AZ12</f>
        <v>0</v>
      </c>
      <c r="BG98" s="55">
        <f>'2025'!BA12</f>
        <v>75</v>
      </c>
      <c r="BH98" s="56">
        <f>'2025'!BB12</f>
        <v>3098</v>
      </c>
      <c r="BI98" s="56">
        <f>'2025'!BC12</f>
        <v>14</v>
      </c>
      <c r="BJ98" s="56">
        <f>'2025'!BD12</f>
        <v>9</v>
      </c>
      <c r="BK98" s="56">
        <f>'2025'!BE12</f>
        <v>1</v>
      </c>
      <c r="BL98" s="56">
        <f>'2025'!BF12</f>
        <v>0</v>
      </c>
      <c r="BM98" s="57">
        <f>'2025'!BG12</f>
        <v>0</v>
      </c>
      <c r="BN98" s="57">
        <f>'2025'!BH12</f>
        <v>0</v>
      </c>
      <c r="BO98" s="57">
        <f>'2025'!BI12</f>
        <v>0.86</v>
      </c>
      <c r="BP98" s="57">
        <f>'2025'!BJ12</f>
        <v>3.8</v>
      </c>
      <c r="BQ98" s="57">
        <f>'2025'!BK12</f>
        <v>6.9</v>
      </c>
      <c r="BR98" s="57">
        <f>'2025'!BL12</f>
        <v>0</v>
      </c>
      <c r="BS98" s="58">
        <f>'2025'!BM12</f>
        <v>0</v>
      </c>
      <c r="BT98" s="55">
        <f>'2025'!BN12</f>
        <v>134</v>
      </c>
      <c r="BU98" s="56">
        <f>'2025'!BO12</f>
        <v>3417.6000000000004</v>
      </c>
      <c r="BV98" s="56">
        <f>'2025'!BP12</f>
        <v>11</v>
      </c>
      <c r="BW98" s="56">
        <f>'2025'!BQ12</f>
        <v>10</v>
      </c>
      <c r="BX98" s="56">
        <f>'2025'!BR12</f>
        <v>1</v>
      </c>
      <c r="BY98" s="56">
        <f>'2025'!BS12</f>
        <v>0</v>
      </c>
      <c r="BZ98" s="57">
        <f>'2025'!BT12</f>
        <v>0</v>
      </c>
      <c r="CA98" s="57">
        <f>'2025'!BU12</f>
        <v>0</v>
      </c>
      <c r="CB98" s="57">
        <f>'2025'!BV12</f>
        <v>1.1599999999999999</v>
      </c>
      <c r="CC98" s="57">
        <f>'2025'!BW12</f>
        <v>4.9000000000000004</v>
      </c>
      <c r="CD98" s="57">
        <f>'2025'!BX12</f>
        <v>7.9</v>
      </c>
      <c r="CE98" s="57">
        <f>'2025'!BY12</f>
        <v>0</v>
      </c>
      <c r="CF98" s="58">
        <f>'2025'!BZ12</f>
        <v>9.1</v>
      </c>
      <c r="CG98" s="55">
        <f>'2025'!CA12</f>
        <v>283</v>
      </c>
      <c r="CH98" s="56">
        <f>'2025'!CB12</f>
        <v>2979</v>
      </c>
      <c r="CI98" s="56">
        <f>'2025'!CC12</f>
        <v>25</v>
      </c>
      <c r="CJ98" s="56">
        <f>'2025'!CD12</f>
        <v>14</v>
      </c>
      <c r="CK98" s="56">
        <f>'2025'!CE12</f>
        <v>2</v>
      </c>
      <c r="CL98" s="56">
        <f>'2025'!CF12</f>
        <v>0</v>
      </c>
      <c r="CM98" s="57">
        <f>'2025'!CG12</f>
        <v>0</v>
      </c>
      <c r="CN98" s="57">
        <f>'2025'!CH12</f>
        <v>0</v>
      </c>
      <c r="CO98" s="57">
        <f>'2025'!CI12</f>
        <v>1.89</v>
      </c>
      <c r="CP98" s="57">
        <f>'2025'!CJ12</f>
        <v>9.1</v>
      </c>
      <c r="CQ98" s="57">
        <f>'2025'!CK12</f>
        <v>10.5</v>
      </c>
      <c r="CR98" s="57">
        <f>'2025'!CL12</f>
        <v>0</v>
      </c>
      <c r="CS98" s="58">
        <f>'2025'!CM12</f>
        <v>12.5</v>
      </c>
      <c r="CT98" s="55">
        <f>'2025'!CN12</f>
        <v>506</v>
      </c>
      <c r="CU98" s="56">
        <f>'2025'!CO12</f>
        <v>2664.2</v>
      </c>
      <c r="CV98" s="56">
        <f>'2025'!CP12</f>
        <v>60</v>
      </c>
      <c r="CW98" s="56">
        <f>'2025'!CQ12</f>
        <v>41</v>
      </c>
      <c r="CX98" s="56">
        <f>'2025'!CR12</f>
        <v>2</v>
      </c>
      <c r="CY98" s="56">
        <f>'2025'!CS12</f>
        <v>0</v>
      </c>
      <c r="CZ98" s="57">
        <f>'2025'!CT12</f>
        <v>0</v>
      </c>
      <c r="DA98" s="57">
        <f>'2025'!CU12</f>
        <v>0</v>
      </c>
      <c r="DB98" s="57">
        <f>'2025'!CV12</f>
        <v>1.65</v>
      </c>
      <c r="DC98" s="57">
        <f>'2025'!CW12</f>
        <v>7</v>
      </c>
      <c r="DD98" s="57">
        <f>'2025'!CX12</f>
        <v>7.8</v>
      </c>
      <c r="DE98" s="57">
        <f>'2025'!CY12</f>
        <v>37.5</v>
      </c>
      <c r="DF98" s="58">
        <f>'2025'!CZ12</f>
        <v>2.4</v>
      </c>
    </row>
    <row r="99" spans="1:110" ht="15.75" customHeight="1" x14ac:dyDescent="0.2">
      <c r="A99" s="29">
        <f t="shared" si="9"/>
        <v>97</v>
      </c>
      <c r="B99" s="30">
        <f>'2017'!A15</f>
        <v>13</v>
      </c>
      <c r="C99" s="30">
        <v>2017</v>
      </c>
      <c r="D99" s="31" t="str">
        <f>'2017'!B15</f>
        <v>Eric Saubert</v>
      </c>
      <c r="E99" s="204" t="str" cm="1">
        <f t="array" ref="E99">_xlfn.IFS(F99&gt;=15,"Cornerstone",AND(F99&gt;=14,F99&lt;15),"Elite",AND(F99&gt;=11,F99&lt;14),"Elite Upside",AND(F99&gt;=9,F99&lt;11),"Upside",AND(F99&gt;=8,F99&lt;9),"Upside Lite",AND(F99&gt;=6,F99&lt;8),"Outlier",AND(F99&gt;=5,F99&lt;6),"Outlier Lite",F99&lt;5,"Purgatory")</f>
        <v>Outlier</v>
      </c>
      <c r="F99" s="32">
        <f>'2017'!C15</f>
        <v>6.7857142857142856</v>
      </c>
      <c r="G99" s="32">
        <f t="shared" si="10"/>
        <v>54.6</v>
      </c>
      <c r="H99" s="33">
        <f t="shared" si="11"/>
        <v>-0.67831511292536817</v>
      </c>
      <c r="I99" s="34" t="str">
        <f>'2017'!D15</f>
        <v>Drake</v>
      </c>
      <c r="J99" s="35">
        <f>'2017'!E15</f>
        <v>11</v>
      </c>
      <c r="K99" s="36">
        <f>'2017'!F15</f>
        <v>34463</v>
      </c>
      <c r="L99" s="37">
        <f>'2017'!G15</f>
        <v>31.408219178082192</v>
      </c>
      <c r="M99" s="37" t="str">
        <f>'2017'!H15</f>
        <v>RS SR</v>
      </c>
      <c r="N99" s="37">
        <f>'2017'!I15</f>
        <v>22.983561643835618</v>
      </c>
      <c r="O99" s="38">
        <f>'2017'!J15</f>
        <v>77</v>
      </c>
      <c r="P99" s="38">
        <f>'2017'!K15</f>
        <v>253</v>
      </c>
      <c r="Q99" s="193">
        <f t="shared" si="12"/>
        <v>30.001089315722229</v>
      </c>
      <c r="R99" s="37">
        <f>'2017'!L15</f>
        <v>4.6900000000000004</v>
      </c>
      <c r="S99" s="39">
        <f>'2017'!M15</f>
        <v>5</v>
      </c>
      <c r="T99" s="40">
        <f>'2017'!N15</f>
        <v>0</v>
      </c>
      <c r="U99" s="41">
        <f>'2017'!O15</f>
        <v>0</v>
      </c>
      <c r="V99" s="41">
        <f>'2017'!P15</f>
        <v>0</v>
      </c>
      <c r="W99" s="41">
        <f>'2017'!Q15</f>
        <v>0.25272331154684097</v>
      </c>
      <c r="X99" s="41">
        <f>'2017'!R15</f>
        <v>0.27566607460035525</v>
      </c>
      <c r="Y99" s="42">
        <f>'2017'!S15</f>
        <v>0.27566607460035525</v>
      </c>
      <c r="Z99" s="43">
        <f>'2017'!T15</f>
        <v>0.16539964476021315</v>
      </c>
      <c r="AA99" s="44">
        <f>'2017'!U15</f>
        <v>21.326027397260273</v>
      </c>
      <c r="AB99" s="45">
        <f>'2017'!V15</f>
        <v>2.06</v>
      </c>
      <c r="AC99" s="45">
        <f>CT99/CW99</f>
        <v>13.857142857142858</v>
      </c>
      <c r="AD99" s="45">
        <f>'2017'!X15</f>
        <v>4.9000000000000004</v>
      </c>
      <c r="AE99" s="45">
        <f>'2017'!Y15</f>
        <v>0</v>
      </c>
      <c r="AF99" s="45">
        <f>'2017'!Z15</f>
        <v>0</v>
      </c>
      <c r="AG99" s="45">
        <f>'2017'!AA15</f>
        <v>0</v>
      </c>
      <c r="AH99" s="45">
        <f t="shared" si="14"/>
        <v>0</v>
      </c>
      <c r="AI99" s="46">
        <f>'2017'!AB15</f>
        <v>0</v>
      </c>
      <c r="AJ99" s="45">
        <f>'2017'!AC15</f>
        <v>104.58253051970431</v>
      </c>
      <c r="AK99" s="47">
        <f>'2017'!AD15</f>
        <v>112.14094850651645</v>
      </c>
      <c r="AL99" s="48">
        <f>'2017'!AE15</f>
        <v>4</v>
      </c>
      <c r="AM99" s="49">
        <f>'2017'!AF15</f>
        <v>3</v>
      </c>
      <c r="AN99" s="49">
        <f>'2017'!AG15</f>
        <v>6</v>
      </c>
      <c r="AO99" s="49">
        <f>'2017'!AH15</f>
        <v>6</v>
      </c>
      <c r="AP99" s="49">
        <f>'2017'!AI15</f>
        <v>1</v>
      </c>
      <c r="AQ99" s="49">
        <f>'2017'!AK15</f>
        <v>6</v>
      </c>
      <c r="AR99" s="49">
        <f>'2017'!AL15</f>
        <v>3</v>
      </c>
      <c r="AS99" s="50">
        <f>'2017'!AM15</f>
        <v>0</v>
      </c>
      <c r="AT99" s="55">
        <f>'2017'!AN15</f>
        <v>0</v>
      </c>
      <c r="AU99" s="56">
        <f>'2017'!AO15</f>
        <v>1</v>
      </c>
      <c r="AV99" s="56">
        <f>'2017'!AP15</f>
        <v>0</v>
      </c>
      <c r="AW99" s="56">
        <f>'2017'!AQ15</f>
        <v>0</v>
      </c>
      <c r="AX99" s="56">
        <f>'2017'!AR15</f>
        <v>0</v>
      </c>
      <c r="AY99" s="56">
        <f>'2017'!AS15</f>
        <v>0</v>
      </c>
      <c r="AZ99" s="57">
        <f>'2017'!AT15</f>
        <v>0</v>
      </c>
      <c r="BA99" s="57">
        <f>'2017'!AU15</f>
        <v>0</v>
      </c>
      <c r="BB99" s="57">
        <f>'2017'!AV15</f>
        <v>0</v>
      </c>
      <c r="BC99" s="57">
        <f>'2017'!AW15</f>
        <v>0</v>
      </c>
      <c r="BD99" s="57">
        <f>'2017'!AX15</f>
        <v>0</v>
      </c>
      <c r="BE99" s="57">
        <f>'2017'!AY15</f>
        <v>0</v>
      </c>
      <c r="BF99" s="58">
        <f>'2017'!AZ15</f>
        <v>0</v>
      </c>
      <c r="BG99" s="55">
        <f>'2017'!BA15</f>
        <v>0</v>
      </c>
      <c r="BH99" s="56">
        <f>'2017'!BB15</f>
        <v>1</v>
      </c>
      <c r="BI99" s="56">
        <f>'2017'!BC15</f>
        <v>0</v>
      </c>
      <c r="BJ99" s="56">
        <f>'2017'!BD15</f>
        <v>0</v>
      </c>
      <c r="BK99" s="56">
        <f>'2017'!BE15</f>
        <v>0</v>
      </c>
      <c r="BL99" s="56">
        <f>'2017'!BF15</f>
        <v>0</v>
      </c>
      <c r="BM99" s="57">
        <f>'2017'!BG15</f>
        <v>0</v>
      </c>
      <c r="BN99" s="57">
        <f>'2017'!BH15</f>
        <v>0</v>
      </c>
      <c r="BO99" s="57">
        <f>'2017'!BI15</f>
        <v>0</v>
      </c>
      <c r="BP99" s="57">
        <f>'2017'!BJ15</f>
        <v>0</v>
      </c>
      <c r="BQ99" s="57">
        <f>'2017'!BK15</f>
        <v>0</v>
      </c>
      <c r="BR99" s="57">
        <f>'2017'!BL15</f>
        <v>0</v>
      </c>
      <c r="BS99" s="58">
        <f>'2017'!BM15</f>
        <v>0</v>
      </c>
      <c r="BT99" s="55">
        <f>'2017'!BN15</f>
        <v>0</v>
      </c>
      <c r="BU99" s="56">
        <f>'2017'!BO15</f>
        <v>1</v>
      </c>
      <c r="BV99" s="56">
        <f>'2017'!BP15</f>
        <v>0</v>
      </c>
      <c r="BW99" s="56">
        <f>'2017'!BQ15</f>
        <v>0</v>
      </c>
      <c r="BX99" s="56">
        <f>'2017'!BR15</f>
        <v>0</v>
      </c>
      <c r="BY99" s="56">
        <f>'2017'!BS15</f>
        <v>0</v>
      </c>
      <c r="BZ99" s="57">
        <f>'2017'!BT15</f>
        <v>0</v>
      </c>
      <c r="CA99" s="57">
        <f>'2017'!BU15</f>
        <v>0</v>
      </c>
      <c r="CB99" s="57">
        <f>'2017'!BV15</f>
        <v>0</v>
      </c>
      <c r="CC99" s="57">
        <f>'2017'!BW15</f>
        <v>0</v>
      </c>
      <c r="CD99" s="57">
        <f>'2017'!BX15</f>
        <v>0</v>
      </c>
      <c r="CE99" s="57">
        <f>'2017'!BY15</f>
        <v>0</v>
      </c>
      <c r="CF99" s="58">
        <f>'2017'!BZ15</f>
        <v>0</v>
      </c>
      <c r="CG99" s="55">
        <f>'2017'!CA15</f>
        <v>580</v>
      </c>
      <c r="CH99" s="56">
        <f>'2017'!CB15</f>
        <v>2295</v>
      </c>
      <c r="CI99" s="56">
        <f>'2017'!CC15</f>
        <v>0</v>
      </c>
      <c r="CJ99" s="56">
        <f>'2017'!CD15</f>
        <v>55</v>
      </c>
      <c r="CK99" s="56">
        <f>'2017'!CE15</f>
        <v>7</v>
      </c>
      <c r="CL99" s="56">
        <f>'2017'!CF15</f>
        <v>0</v>
      </c>
      <c r="CM99" s="57">
        <f>'2017'!CG15</f>
        <v>0</v>
      </c>
      <c r="CN99" s="57">
        <f>'2017'!CH15</f>
        <v>0</v>
      </c>
      <c r="CO99" s="57">
        <f>'2017'!CI15</f>
        <v>0</v>
      </c>
      <c r="CP99" s="57">
        <f>'2017'!CJ15</f>
        <v>0</v>
      </c>
      <c r="CQ99" s="57">
        <f>'2017'!CK15</f>
        <v>0</v>
      </c>
      <c r="CR99" s="57">
        <f>'2017'!CL15</f>
        <v>0</v>
      </c>
      <c r="CS99" s="58">
        <f>'2017'!CM15</f>
        <v>0</v>
      </c>
      <c r="CT99" s="55">
        <f>'2017'!CN15</f>
        <v>776</v>
      </c>
      <c r="CU99" s="56">
        <f>'2017'!CO15</f>
        <v>2815</v>
      </c>
      <c r="CV99" s="56">
        <f>'2017'!CP15</f>
        <v>0</v>
      </c>
      <c r="CW99" s="56">
        <f>'2017'!CQ15</f>
        <v>56</v>
      </c>
      <c r="CX99" s="56">
        <f>'2017'!CR15</f>
        <v>10</v>
      </c>
      <c r="CY99" s="56">
        <f>'2017'!CS15</f>
        <v>0</v>
      </c>
      <c r="CZ99" s="57">
        <f>'2017'!CT15</f>
        <v>0</v>
      </c>
      <c r="DA99" s="57">
        <f>'2017'!CU15</f>
        <v>0</v>
      </c>
      <c r="DB99" s="57">
        <f>'2017'!CV15</f>
        <v>0</v>
      </c>
      <c r="DC99" s="57">
        <f>'2017'!CW15</f>
        <v>0</v>
      </c>
      <c r="DD99" s="57">
        <f>'2017'!CX15</f>
        <v>0</v>
      </c>
      <c r="DE99" s="57">
        <f>'2017'!CY15</f>
        <v>0</v>
      </c>
      <c r="DF99" s="58">
        <f>'2017'!CZ15</f>
        <v>0</v>
      </c>
    </row>
    <row r="100" spans="1:110" ht="15.75" customHeight="1" x14ac:dyDescent="0.2">
      <c r="A100" s="29">
        <f t="shared" si="9"/>
        <v>98</v>
      </c>
      <c r="B100" s="30">
        <f>'2020'!A12</f>
        <v>10</v>
      </c>
      <c r="C100" s="30">
        <v>2020</v>
      </c>
      <c r="D100" s="31" t="str">
        <f>'2020'!B12</f>
        <v>Josiah Deguara</v>
      </c>
      <c r="E100" s="204" t="str" cm="1">
        <f t="array" ref="E100">_xlfn.IFS(F100&gt;=15,"Cornerstone",AND(F100&gt;=14,F100&lt;15),"Elite",AND(F100&gt;=11,F100&lt;14),"Elite Upside",AND(F100&gt;=9,F100&lt;11),"Upside",AND(F100&gt;=8,F100&lt;9),"Upside Lite",AND(F100&gt;=6,F100&lt;8),"Outlier",AND(F100&gt;=5,F100&lt;6),"Outlier Lite",F100&lt;5,"Purgatory")</f>
        <v>Outlier</v>
      </c>
      <c r="F100" s="32">
        <f>'2020'!C12</f>
        <v>6.7428571428571429</v>
      </c>
      <c r="G100" s="32">
        <f t="shared" si="10"/>
        <v>54.2</v>
      </c>
      <c r="H100" s="33">
        <f t="shared" si="11"/>
        <v>-0.69603796478259805</v>
      </c>
      <c r="I100" s="34" t="str">
        <f>'2020'!D12</f>
        <v>Cincinnati</v>
      </c>
      <c r="J100" s="35">
        <f>'2020'!E12</f>
        <v>6</v>
      </c>
      <c r="K100" s="36">
        <f>'2020'!F12</f>
        <v>35475</v>
      </c>
      <c r="L100" s="37">
        <f>'2020'!G12</f>
        <v>28.635616438356163</v>
      </c>
      <c r="M100" s="37" t="str">
        <f>'2020'!H12</f>
        <v>RS SR</v>
      </c>
      <c r="N100" s="37">
        <f>'2020'!I12</f>
        <v>23.202739726027396</v>
      </c>
      <c r="O100" s="38">
        <f>'2020'!J12</f>
        <v>74</v>
      </c>
      <c r="P100" s="38">
        <f>'2020'!K12</f>
        <v>242</v>
      </c>
      <c r="Q100" s="193">
        <f t="shared" si="12"/>
        <v>31.07061714488659</v>
      </c>
      <c r="R100" s="35">
        <f>'2020'!L12</f>
        <v>4.72</v>
      </c>
      <c r="S100" s="39">
        <f>'2020'!M12</f>
        <v>3</v>
      </c>
      <c r="T100" s="40">
        <f>'2020'!N12</f>
        <v>0</v>
      </c>
      <c r="U100" s="41">
        <f>'2020'!O12</f>
        <v>4.5916373583431029E-2</v>
      </c>
      <c r="V100" s="41">
        <f>'2020'!P12</f>
        <v>9.0573012939001843E-2</v>
      </c>
      <c r="W100" s="41">
        <f>'2020'!Q12</f>
        <v>0.16438356164383561</v>
      </c>
      <c r="X100" s="41">
        <f>'2020'!R12</f>
        <v>0.21266720114772775</v>
      </c>
      <c r="Y100" s="42">
        <f>'2020'!S12</f>
        <v>0.21266720114772775</v>
      </c>
      <c r="Z100" s="43">
        <f>'2020'!T12</f>
        <v>0.18076712097556857</v>
      </c>
      <c r="AA100" s="44">
        <f>'2020'!U12</f>
        <v>21.556164383561644</v>
      </c>
      <c r="AB100" s="45">
        <f>'2020'!V12</f>
        <v>1.49</v>
      </c>
      <c r="AC100" s="45">
        <f>CT100/CW100</f>
        <v>12.923076923076923</v>
      </c>
      <c r="AD100" s="45">
        <f>'2020'!X12</f>
        <v>5.9</v>
      </c>
      <c r="AE100" s="45">
        <f>'2020'!Y12</f>
        <v>11.4</v>
      </c>
      <c r="AF100" s="45">
        <f>'2020'!Z12</f>
        <v>0</v>
      </c>
      <c r="AG100" s="45">
        <f>'2020'!AA12</f>
        <v>0</v>
      </c>
      <c r="AH100" s="45">
        <f t="shared" si="14"/>
        <v>42.9</v>
      </c>
      <c r="AI100" s="46">
        <f>'2020'!AB12</f>
        <v>7.0999999999999994E-2</v>
      </c>
      <c r="AJ100" s="45">
        <f>'2020'!AC12</f>
        <v>97.51633420841388</v>
      </c>
      <c r="AK100" s="47">
        <f>'2020'!AD12</f>
        <v>98.513089216173</v>
      </c>
      <c r="AL100" s="48">
        <f>'2020'!AE12</f>
        <v>6</v>
      </c>
      <c r="AM100" s="49">
        <f>'2020'!AF12</f>
        <v>3</v>
      </c>
      <c r="AN100" s="49">
        <f>'2020'!AG12</f>
        <v>2</v>
      </c>
      <c r="AO100" s="49">
        <f>'2020'!AH12</f>
        <v>4</v>
      </c>
      <c r="AP100" s="49">
        <f>'2020'!AI12</f>
        <v>3</v>
      </c>
      <c r="AQ100" s="49">
        <f>'2020'!AK12</f>
        <v>1</v>
      </c>
      <c r="AR100" s="49">
        <f>'2020'!AL12</f>
        <v>6</v>
      </c>
      <c r="AS100" s="50">
        <f>'2020'!AM12</f>
        <v>0</v>
      </c>
      <c r="AT100" s="55">
        <f>'2020'!AN12</f>
        <v>0</v>
      </c>
      <c r="AU100" s="56">
        <f>'2020'!AO12</f>
        <v>1</v>
      </c>
      <c r="AV100" s="56">
        <f>'2020'!AP12</f>
        <v>0</v>
      </c>
      <c r="AW100" s="56">
        <f>'2020'!AQ12</f>
        <v>0</v>
      </c>
      <c r="AX100" s="56">
        <f>'2020'!AR12</f>
        <v>0</v>
      </c>
      <c r="AY100" s="56">
        <f>'2020'!AS12</f>
        <v>0</v>
      </c>
      <c r="AZ100" s="57">
        <f>'2020'!AT12</f>
        <v>0</v>
      </c>
      <c r="BA100" s="57">
        <f>'2020'!AU12</f>
        <v>0</v>
      </c>
      <c r="BB100" s="57">
        <f>'2020'!AV12</f>
        <v>0</v>
      </c>
      <c r="BC100" s="57">
        <f>'2020'!AW12</f>
        <v>0</v>
      </c>
      <c r="BD100" s="57">
        <f>'2020'!AX12</f>
        <v>0</v>
      </c>
      <c r="BE100" s="57">
        <f>'2020'!AY12</f>
        <v>0</v>
      </c>
      <c r="BF100" s="58">
        <f>'2020'!AZ12</f>
        <v>0</v>
      </c>
      <c r="BG100" s="55">
        <f>'2020'!BA12</f>
        <v>47</v>
      </c>
      <c r="BH100" s="56">
        <f>'2020'!BB12</f>
        <v>1023.6</v>
      </c>
      <c r="BI100" s="56">
        <f>'2020'!BC12</f>
        <v>4</v>
      </c>
      <c r="BJ100" s="56">
        <f>'2020'!BD12</f>
        <v>4</v>
      </c>
      <c r="BK100" s="56">
        <f>'2020'!BE12</f>
        <v>0</v>
      </c>
      <c r="BL100" s="56">
        <f>'2020'!BF12</f>
        <v>6.4</v>
      </c>
      <c r="BM100" s="57">
        <f>'2020'!BG12</f>
        <v>0</v>
      </c>
      <c r="BN100" s="57">
        <f>'2020'!BH12</f>
        <v>0</v>
      </c>
      <c r="BO100" s="57">
        <f>'2020'!BI12</f>
        <v>5.22</v>
      </c>
      <c r="BP100" s="57">
        <f>'2020'!BJ12</f>
        <v>5.3</v>
      </c>
      <c r="BQ100" s="57">
        <f>'2020'!BK12</f>
        <v>6.5</v>
      </c>
      <c r="BR100" s="57">
        <f>'2020'!BL12</f>
        <v>0</v>
      </c>
      <c r="BS100" s="58">
        <f>'2020'!BM12</f>
        <v>0</v>
      </c>
      <c r="BT100" s="55">
        <f>'2020'!BN12</f>
        <v>98</v>
      </c>
      <c r="BU100" s="56">
        <f>'2020'!BO12</f>
        <v>1082</v>
      </c>
      <c r="BV100" s="56">
        <f>'2020'!BP12</f>
        <v>17</v>
      </c>
      <c r="BW100" s="56">
        <f>'2020'!BQ12</f>
        <v>11</v>
      </c>
      <c r="BX100" s="56">
        <f>'2020'!BR12</f>
        <v>0</v>
      </c>
      <c r="BY100" s="56">
        <f>'2020'!BS12</f>
        <v>8.5</v>
      </c>
      <c r="BZ100" s="57">
        <f>'2020'!BT12</f>
        <v>0</v>
      </c>
      <c r="CA100" s="57">
        <f>'2020'!BU12</f>
        <v>0</v>
      </c>
      <c r="CB100" s="57">
        <f>'2020'!BV12</f>
        <v>1.2</v>
      </c>
      <c r="CC100" s="57">
        <f>'2020'!BW12</f>
        <v>4.4000000000000004</v>
      </c>
      <c r="CD100" s="57">
        <f>'2020'!BX12</f>
        <v>7.4</v>
      </c>
      <c r="CE100" s="57">
        <f>'2020'!BY12</f>
        <v>0</v>
      </c>
      <c r="CF100" s="58">
        <f>'2020'!BZ12</f>
        <v>15.4</v>
      </c>
      <c r="CG100" s="55">
        <f>'2020'!CA12</f>
        <v>468</v>
      </c>
      <c r="CH100" s="56">
        <f>'2020'!CB12</f>
        <v>2847</v>
      </c>
      <c r="CI100" s="56">
        <f>'2020'!CC12</f>
        <v>59</v>
      </c>
      <c r="CJ100" s="56">
        <f>'2020'!CD12</f>
        <v>38</v>
      </c>
      <c r="CK100" s="56">
        <f>'2020'!CE12</f>
        <v>5</v>
      </c>
      <c r="CL100" s="56">
        <f>'2020'!CF12</f>
        <v>22.099999999999998</v>
      </c>
      <c r="CM100" s="57">
        <f>'2020'!CG12</f>
        <v>0</v>
      </c>
      <c r="CN100" s="57">
        <f>'2020'!CH12</f>
        <v>0</v>
      </c>
      <c r="CO100" s="57">
        <f>'2020'!CI12</f>
        <v>1.49</v>
      </c>
      <c r="CP100" s="57">
        <f>'2020'!CJ12</f>
        <v>5.8</v>
      </c>
      <c r="CQ100" s="57">
        <f>'2020'!CK12</f>
        <v>9</v>
      </c>
      <c r="CR100" s="57">
        <f>'2020'!CL12</f>
        <v>42.9</v>
      </c>
      <c r="CS100" s="58">
        <f>'2020'!CM12</f>
        <v>5</v>
      </c>
      <c r="CT100" s="55">
        <f>'2020'!CN12</f>
        <v>504</v>
      </c>
      <c r="CU100" s="56">
        <f>'2020'!CO12</f>
        <v>2369.9</v>
      </c>
      <c r="CV100" s="56">
        <f>'2020'!CP12</f>
        <v>71</v>
      </c>
      <c r="CW100" s="56">
        <f>'2020'!CQ12</f>
        <v>39</v>
      </c>
      <c r="CX100" s="56">
        <f>'2020'!CR12</f>
        <v>7</v>
      </c>
      <c r="CY100" s="56">
        <f>'2020'!CS12</f>
        <v>18.2</v>
      </c>
      <c r="CZ100" s="57">
        <f>'2020'!CT12</f>
        <v>0</v>
      </c>
      <c r="DA100" s="57">
        <f>'2020'!CU12</f>
        <v>0</v>
      </c>
      <c r="DB100" s="57">
        <f>'2020'!CV12</f>
        <v>1.47</v>
      </c>
      <c r="DC100" s="57">
        <f>'2020'!CW12</f>
        <v>5.9</v>
      </c>
      <c r="DD100" s="57">
        <f>'2020'!CX12</f>
        <v>11.4</v>
      </c>
      <c r="DE100" s="57">
        <f>'2020'!CY12</f>
        <v>27.3</v>
      </c>
      <c r="DF100" s="58">
        <f>'2020'!CZ12</f>
        <v>7.1</v>
      </c>
    </row>
    <row r="101" spans="1:110" ht="15.75" customHeight="1" x14ac:dyDescent="0.2">
      <c r="A101" s="29">
        <f t="shared" si="9"/>
        <v>99</v>
      </c>
      <c r="B101" s="30">
        <f>'2026-WIP'!A11</f>
        <v>9</v>
      </c>
      <c r="C101" s="30">
        <v>2026</v>
      </c>
      <c r="D101" s="31" t="str">
        <f>'2026-WIP'!B11</f>
        <v>RJ Maryland</v>
      </c>
      <c r="E101" s="204" t="str" cm="1">
        <f t="array" ref="E101">_xlfn.IFS(F101&gt;=15,"Cornerstone",AND(F101&gt;=14,F101&lt;15),"Elite",AND(F101&gt;=11,F101&lt;14),"Elite Upside",AND(F101&gt;=9,F101&lt;11),"Upside",AND(F101&gt;=8,F101&lt;9),"Upside Lite",AND(F101&gt;=6,F101&lt;8),"Outlier",AND(F101&gt;=5,F101&lt;6),"Outlier Lite",F101&lt;5,"Purgatory")</f>
        <v>Outlier</v>
      </c>
      <c r="F101" s="32">
        <f>'2026-WIP'!C11</f>
        <v>6.7357142857142858</v>
      </c>
      <c r="G101" s="32">
        <f t="shared" si="10"/>
        <v>53.7</v>
      </c>
      <c r="H101" s="33">
        <f t="shared" si="11"/>
        <v>-0.69899177342546981</v>
      </c>
      <c r="I101" s="34" t="str">
        <f>'2026-WIP'!D11</f>
        <v>SMU</v>
      </c>
      <c r="J101" s="35">
        <f>'2026-WIP'!E11</f>
        <v>4</v>
      </c>
      <c r="K101" s="36">
        <f>'2026-WIP'!F11</f>
        <v>37603</v>
      </c>
      <c r="L101" s="37">
        <f>'2026-WIP'!G11</f>
        <v>22.805479452054794</v>
      </c>
      <c r="M101" s="37" t="str">
        <f>'2026-WIP'!H11</f>
        <v>SR</v>
      </c>
      <c r="N101" s="37">
        <f>'2026-WIP'!I11</f>
        <v>23.386301369863013</v>
      </c>
      <c r="O101" s="38">
        <f>'2026-WIP'!J11</f>
        <v>76</v>
      </c>
      <c r="P101" s="38">
        <f>'2026-WIP'!K11</f>
        <v>237</v>
      </c>
      <c r="Q101" s="193">
        <f t="shared" si="12"/>
        <v>28.848226186757085</v>
      </c>
      <c r="R101" s="35">
        <f>'2026-WIP'!L11</f>
        <v>4.5999999999999996</v>
      </c>
      <c r="S101" s="39">
        <f>'2026-WIP'!M11</f>
        <v>5</v>
      </c>
      <c r="T101" s="40">
        <f>'2026-WIP'!N11</f>
        <v>0</v>
      </c>
      <c r="U101" s="41">
        <f>'2026-WIP'!O11</f>
        <v>7.189526608535135E-2</v>
      </c>
      <c r="V101" s="41">
        <f>'2026-WIP'!P11</f>
        <v>0.13290229885057472</v>
      </c>
      <c r="W101" s="41">
        <f>'2026-WIP'!Q11</f>
        <v>0.19582174221349483</v>
      </c>
      <c r="X101" s="41">
        <f>'2026-WIP'!R11</f>
        <v>6.7495559502664296E-2</v>
      </c>
      <c r="Y101" s="42">
        <f>'2026-WIP'!S11</f>
        <v>0.13165865085807957</v>
      </c>
      <c r="Z101" s="43">
        <f>'2026-WIP'!T11</f>
        <v>0.12507571831517558</v>
      </c>
      <c r="AA101" s="44">
        <f>'2026-WIP'!U11</f>
        <v>21.720547945205478</v>
      </c>
      <c r="AB101" s="45">
        <f>'2026-WIP'!V11</f>
        <v>2.7</v>
      </c>
      <c r="AC101" s="45">
        <f>'2026-WIP'!W11</f>
        <v>14.958333333333334</v>
      </c>
      <c r="AD101" s="45">
        <f>'2026-WIP'!X11</f>
        <v>6.1</v>
      </c>
      <c r="AE101" s="45">
        <f>'2026-WIP'!Y11</f>
        <v>6.5</v>
      </c>
      <c r="AF101" s="45">
        <f>'2026-WIP'!Z11</f>
        <v>0</v>
      </c>
      <c r="AG101" s="45">
        <f>'2026-WIP'!AA11</f>
        <v>0</v>
      </c>
      <c r="AH101" s="45">
        <f>'2026-WIP'!AB11</f>
        <v>0.1</v>
      </c>
      <c r="AI101" s="46">
        <f>'2026-WIP'!AC11</f>
        <v>105.86368687933509</v>
      </c>
      <c r="AJ101" s="45">
        <f>'2026-WIP'!AD11</f>
        <v>111.31056693657182</v>
      </c>
      <c r="AK101" s="47">
        <f>'2026-WIP'!AE11</f>
        <v>2</v>
      </c>
      <c r="AL101" s="48">
        <f>'2026-WIP'!AF11</f>
        <v>2</v>
      </c>
      <c r="AM101" s="49">
        <f>'2026-WIP'!AG11</f>
        <v>8</v>
      </c>
      <c r="AN101" s="49">
        <f>'2026-WIP'!AH11</f>
        <v>7</v>
      </c>
      <c r="AO101" s="49">
        <f>'2026-WIP'!AI11</f>
        <v>3</v>
      </c>
      <c r="AP101" s="49">
        <f>'2026-WIP'!AJ11</f>
        <v>6</v>
      </c>
      <c r="AQ101" s="49">
        <f>'2026-WIP'!AK11</f>
        <v>6</v>
      </c>
      <c r="AR101" s="49">
        <f>'2026-WIP'!AL11</f>
        <v>3</v>
      </c>
      <c r="AS101" s="50">
        <f>'2026-WIP'!AM11</f>
        <v>0</v>
      </c>
      <c r="AT101" s="55">
        <f>'2026-WIP'!AN11</f>
        <v>0</v>
      </c>
      <c r="AU101" s="56">
        <f>'2026-WIP'!AO11</f>
        <v>1</v>
      </c>
      <c r="AV101" s="56">
        <f>'2026-WIP'!AP11</f>
        <v>0</v>
      </c>
      <c r="AW101" s="56">
        <f>'2026-WIP'!AQ11</f>
        <v>0</v>
      </c>
      <c r="AX101" s="56">
        <f>'2026-WIP'!AR11</f>
        <v>0</v>
      </c>
      <c r="AY101" s="56">
        <f>'2026-WIP'!AS11</f>
        <v>0</v>
      </c>
      <c r="AZ101" s="57">
        <f>'2026-WIP'!AT11</f>
        <v>0</v>
      </c>
      <c r="BA101" s="57">
        <f>'2026-WIP'!AU11</f>
        <v>0</v>
      </c>
      <c r="BB101" s="57">
        <f>'2026-WIP'!AV11</f>
        <v>0</v>
      </c>
      <c r="BC101" s="57">
        <f>'2026-WIP'!AW11</f>
        <v>0</v>
      </c>
      <c r="BD101" s="57">
        <f>'2026-WIP'!AX11</f>
        <v>0</v>
      </c>
      <c r="BE101" s="57">
        <f>'2026-WIP'!AY11</f>
        <v>0</v>
      </c>
      <c r="BF101" s="58">
        <f>'2026-WIP'!AZ11</f>
        <v>0</v>
      </c>
      <c r="BG101" s="55">
        <f>'2026-WIP'!BA11</f>
        <v>296</v>
      </c>
      <c r="BH101" s="56">
        <f>'2026-WIP'!BB11</f>
        <v>4117.0999999999995</v>
      </c>
      <c r="BI101" s="56">
        <f>'2026-WIP'!BC11</f>
        <v>39</v>
      </c>
      <c r="BJ101" s="56">
        <f>'2026-WIP'!BD11</f>
        <v>28</v>
      </c>
      <c r="BK101" s="56">
        <f>'2026-WIP'!BE11</f>
        <v>6</v>
      </c>
      <c r="BL101" s="56">
        <f>'2026-WIP'!BF11</f>
        <v>0</v>
      </c>
      <c r="BM101" s="57">
        <f>'2026-WIP'!BG11</f>
        <v>0</v>
      </c>
      <c r="BN101" s="57">
        <f>'2026-WIP'!BH11</f>
        <v>0</v>
      </c>
      <c r="BO101" s="57">
        <f>'2026-WIP'!BI11</f>
        <v>1.1200000000000001</v>
      </c>
      <c r="BP101" s="57">
        <f>'2026-WIP'!BJ11</f>
        <v>4.5999999999999996</v>
      </c>
      <c r="BQ101" s="57">
        <f>'2026-WIP'!BK11</f>
        <v>8.3000000000000007</v>
      </c>
      <c r="BR101" s="57">
        <f>'2026-WIP'!BL11</f>
        <v>42.9</v>
      </c>
      <c r="BS101" s="58">
        <f>'2026-WIP'!BM11</f>
        <v>3.4</v>
      </c>
      <c r="BT101" s="55">
        <f>'2026-WIP'!BN11</f>
        <v>518</v>
      </c>
      <c r="BU101" s="56">
        <f>'2026-WIP'!BO11</f>
        <v>3897.5999999999995</v>
      </c>
      <c r="BV101" s="56">
        <f>'2026-WIP'!BP11</f>
        <v>57</v>
      </c>
      <c r="BW101" s="56">
        <f>'2026-WIP'!BQ11</f>
        <v>34</v>
      </c>
      <c r="BX101" s="56">
        <f>'2026-WIP'!BR11</f>
        <v>7</v>
      </c>
      <c r="BY101" s="56">
        <f>'2026-WIP'!BS11</f>
        <v>0</v>
      </c>
      <c r="BZ101" s="57">
        <f>'2026-WIP'!BT11</f>
        <v>0</v>
      </c>
      <c r="CA101" s="57">
        <f>'2026-WIP'!BU11</f>
        <v>0</v>
      </c>
      <c r="CB101" s="57">
        <f>'2026-WIP'!BV11</f>
        <v>1.69</v>
      </c>
      <c r="CC101" s="57">
        <f>'2026-WIP'!BW11</f>
        <v>5</v>
      </c>
      <c r="CD101" s="57">
        <f>'2026-WIP'!BX11</f>
        <v>12.9</v>
      </c>
      <c r="CE101" s="57">
        <f>'2026-WIP'!BY11</f>
        <v>33.299999999999997</v>
      </c>
      <c r="CF101" s="58">
        <f>'2026-WIP'!BZ11</f>
        <v>12.8</v>
      </c>
      <c r="CG101" s="55">
        <f>'2026-WIP'!CA11</f>
        <v>359</v>
      </c>
      <c r="CH101" s="56">
        <f>'2026-WIP'!CB11</f>
        <v>1833.2999999999997</v>
      </c>
      <c r="CI101" s="56">
        <f>'2026-WIP'!CC11</f>
        <v>32</v>
      </c>
      <c r="CJ101" s="56">
        <f>'2026-WIP'!CD11</f>
        <v>24</v>
      </c>
      <c r="CK101" s="56">
        <f>'2026-WIP'!CE11</f>
        <v>4</v>
      </c>
      <c r="CL101" s="56">
        <f>'2026-WIP'!CF11</f>
        <v>14</v>
      </c>
      <c r="CM101" s="57">
        <f>'2026-WIP'!CG11</f>
        <v>0</v>
      </c>
      <c r="CN101" s="57">
        <f>'2026-WIP'!CH11</f>
        <v>0</v>
      </c>
      <c r="CO101" s="57">
        <f>'2026-WIP'!CI11</f>
        <v>2.7</v>
      </c>
      <c r="CP101" s="57">
        <f>'2026-WIP'!CJ11</f>
        <v>6.1</v>
      </c>
      <c r="CQ101" s="57">
        <f>'2026-WIP'!CK11</f>
        <v>7.7</v>
      </c>
      <c r="CR101" s="57">
        <f>'2026-WIP'!CL11</f>
        <v>50</v>
      </c>
      <c r="CS101" s="58">
        <f>'2026-WIP'!CM11</f>
        <v>4</v>
      </c>
      <c r="CT101" s="55">
        <f>'2026-WIP'!CN11</f>
        <v>76</v>
      </c>
      <c r="CU101" s="56">
        <f>'2026-WIP'!CO11</f>
        <v>1126</v>
      </c>
      <c r="CV101" s="56">
        <f>'2026-WIP'!CP11</f>
        <v>11</v>
      </c>
      <c r="CW101" s="56">
        <f>'2026-WIP'!CQ11</f>
        <v>9</v>
      </c>
      <c r="CX101" s="56">
        <f>'2026-WIP'!CR11</f>
        <v>1</v>
      </c>
      <c r="CY101" s="56">
        <f>'2026-WIP'!CS11</f>
        <v>0</v>
      </c>
      <c r="CZ101" s="57">
        <f>'2026-WIP'!CT11</f>
        <v>0</v>
      </c>
      <c r="DA101" s="57">
        <f>'2026-WIP'!CU11</f>
        <v>0</v>
      </c>
      <c r="DB101" s="57">
        <f>'2026-WIP'!CV11</f>
        <v>1.29</v>
      </c>
      <c r="DC101" s="57">
        <f>'2026-WIP'!CW11</f>
        <v>3.6</v>
      </c>
      <c r="DD101" s="57">
        <f>'2026-WIP'!CX11</f>
        <v>6.5</v>
      </c>
      <c r="DE101" s="57">
        <f>'2026-WIP'!CY11</f>
        <v>50</v>
      </c>
      <c r="DF101" s="58">
        <f>'2026-WIP'!CZ11</f>
        <v>10</v>
      </c>
    </row>
    <row r="102" spans="1:110" ht="15.75" customHeight="1" x14ac:dyDescent="0.2">
      <c r="A102" s="29">
        <f t="shared" si="9"/>
        <v>100</v>
      </c>
      <c r="B102" s="30">
        <f>'2018'!A9</f>
        <v>7</v>
      </c>
      <c r="C102" s="30">
        <v>2018</v>
      </c>
      <c r="D102" s="31" t="str">
        <f>'2018'!B9</f>
        <v>Chris Herndon</v>
      </c>
      <c r="E102" s="204" t="str" cm="1">
        <f t="array" ref="E102">_xlfn.IFS(F102&gt;=15,"Cornerstone",AND(F102&gt;=14,F102&lt;15),"Elite",AND(F102&gt;=11,F102&lt;14),"Elite Upside",AND(F102&gt;=9,F102&lt;11),"Upside",AND(F102&gt;=8,F102&lt;9),"Upside Lite",AND(F102&gt;=6,F102&lt;8),"Outlier",AND(F102&gt;=5,F102&lt;6),"Outlier Lite",F102&lt;5,"Purgatory")</f>
        <v>Outlier</v>
      </c>
      <c r="F102" s="32">
        <f>'2018'!C9</f>
        <v>6.7142857142857144</v>
      </c>
      <c r="G102" s="32">
        <f t="shared" si="10"/>
        <v>53.2</v>
      </c>
      <c r="H102" s="33">
        <f t="shared" si="11"/>
        <v>-0.70785319935408475</v>
      </c>
      <c r="I102" s="34" t="str">
        <f>'2018'!D9</f>
        <v>Miami</v>
      </c>
      <c r="J102" s="35">
        <f>'2018'!E9</f>
        <v>4</v>
      </c>
      <c r="K102" s="36">
        <f>'2018'!F9</f>
        <v>35118</v>
      </c>
      <c r="L102" s="37">
        <f>'2018'!G9</f>
        <v>29.613698630136987</v>
      </c>
      <c r="M102" s="37" t="str">
        <f>'2018'!H9</f>
        <v>SR</v>
      </c>
      <c r="N102" s="37">
        <f>'2018'!I9</f>
        <v>22.186301369863013</v>
      </c>
      <c r="O102" s="38">
        <f>'2018'!J9</f>
        <v>76</v>
      </c>
      <c r="P102" s="38">
        <f>'2018'!K9</f>
        <v>253</v>
      </c>
      <c r="Q102" s="193">
        <f t="shared" si="12"/>
        <v>30.795785760546593</v>
      </c>
      <c r="R102" s="35">
        <f>'2018'!L9</f>
        <v>4.8600000000000003</v>
      </c>
      <c r="S102" s="39">
        <f>'2018'!M9</f>
        <v>4</v>
      </c>
      <c r="T102" s="40">
        <f>'2018'!N9</f>
        <v>0</v>
      </c>
      <c r="U102" s="41">
        <f>'2018'!O9</f>
        <v>0</v>
      </c>
      <c r="V102" s="41">
        <f>'2018'!P9</f>
        <v>8.5889570552147243E-2</v>
      </c>
      <c r="W102" s="41">
        <f>'2018'!Q9</f>
        <v>9.3699152780115577E-2</v>
      </c>
      <c r="X102" s="41">
        <f>'2018'!R9</f>
        <v>0.17881911902530459</v>
      </c>
      <c r="Y102" s="42">
        <f>'2018'!S9</f>
        <v>0.17881911902530459</v>
      </c>
      <c r="Z102" s="43">
        <f>'2018'!T9</f>
        <v>0.16987816307403936</v>
      </c>
      <c r="AA102" s="44">
        <f>'2018'!U9</f>
        <v>21.547945205479451</v>
      </c>
      <c r="AB102" s="45">
        <f>'2018'!V9</f>
        <v>1.62</v>
      </c>
      <c r="AC102" s="45">
        <f>CT102/CW102</f>
        <v>11.925000000000001</v>
      </c>
      <c r="AD102" s="45">
        <f>'2018'!X9</f>
        <v>9.3000000000000007</v>
      </c>
      <c r="AE102" s="45">
        <f>'2018'!Y9</f>
        <v>6</v>
      </c>
      <c r="AF102" s="45">
        <f>'2018'!Z9</f>
        <v>0</v>
      </c>
      <c r="AG102" s="45">
        <f>'2018'!AA9</f>
        <v>0</v>
      </c>
      <c r="AH102" s="45">
        <f>CR102</f>
        <v>0</v>
      </c>
      <c r="AI102" s="46">
        <f>'2018'!AB9</f>
        <v>7.0000000000000007E-2</v>
      </c>
      <c r="AJ102" s="45">
        <f>'2018'!AC9</f>
        <v>90.699614208810942</v>
      </c>
      <c r="AK102" s="47">
        <f>'2018'!AD9</f>
        <v>95.366275028928982</v>
      </c>
      <c r="AL102" s="48">
        <f>'2018'!AE9</f>
        <v>5</v>
      </c>
      <c r="AM102" s="49">
        <f>'2018'!AF9</f>
        <v>3</v>
      </c>
      <c r="AN102" s="49">
        <f>'2018'!AG9</f>
        <v>3</v>
      </c>
      <c r="AO102" s="49">
        <f>'2018'!AH9</f>
        <v>3</v>
      </c>
      <c r="AP102" s="49">
        <f>'2018'!AI9</f>
        <v>8</v>
      </c>
      <c r="AQ102" s="49">
        <f>'2018'!AK9</f>
        <v>0</v>
      </c>
      <c r="AR102" s="49">
        <f>'2018'!AL9</f>
        <v>5</v>
      </c>
      <c r="AS102" s="50">
        <f>'2018'!AM9</f>
        <v>0</v>
      </c>
      <c r="AT102" s="55">
        <f>'2018'!AN9</f>
        <v>0</v>
      </c>
      <c r="AU102" s="56">
        <f>'2018'!AO9</f>
        <v>1</v>
      </c>
      <c r="AV102" s="56">
        <f>'2018'!AP9</f>
        <v>0</v>
      </c>
      <c r="AW102" s="56">
        <f>'2018'!AQ9</f>
        <v>0</v>
      </c>
      <c r="AX102" s="56">
        <f>'2018'!AR9</f>
        <v>0</v>
      </c>
      <c r="AY102" s="56">
        <f>'2018'!AS9</f>
        <v>0</v>
      </c>
      <c r="AZ102" s="57">
        <f>'2018'!AT9</f>
        <v>0</v>
      </c>
      <c r="BA102" s="57">
        <f>'2018'!AU9</f>
        <v>0</v>
      </c>
      <c r="BB102" s="57">
        <f>'2018'!AV9</f>
        <v>0</v>
      </c>
      <c r="BC102" s="57">
        <f>'2018'!AW9</f>
        <v>0</v>
      </c>
      <c r="BD102" s="57">
        <f>'2018'!AX9</f>
        <v>0</v>
      </c>
      <c r="BE102" s="57">
        <f>'2018'!AY9</f>
        <v>0</v>
      </c>
      <c r="BF102" s="58">
        <f>'2018'!AZ9</f>
        <v>0</v>
      </c>
      <c r="BG102" s="55">
        <f>'2018'!BA9</f>
        <v>0</v>
      </c>
      <c r="BH102" s="56">
        <f>'2018'!BB9</f>
        <v>1</v>
      </c>
      <c r="BI102" s="56">
        <f>'2018'!BC9</f>
        <v>3</v>
      </c>
      <c r="BJ102" s="56">
        <f>'2018'!BD9</f>
        <v>0</v>
      </c>
      <c r="BK102" s="56">
        <f>'2018'!BE9</f>
        <v>0</v>
      </c>
      <c r="BL102" s="56">
        <f>'2018'!BF9</f>
        <v>0</v>
      </c>
      <c r="BM102" s="57">
        <f>'2018'!BG9</f>
        <v>0</v>
      </c>
      <c r="BN102" s="57">
        <f>'2018'!BH9</f>
        <v>0</v>
      </c>
      <c r="BO102" s="57">
        <f>'2018'!BI9</f>
        <v>0</v>
      </c>
      <c r="BP102" s="57">
        <f>'2018'!BJ9</f>
        <v>0</v>
      </c>
      <c r="BQ102" s="57">
        <f>'2018'!BK9</f>
        <v>10.3</v>
      </c>
      <c r="BR102" s="57">
        <f>'2018'!BL9</f>
        <v>0</v>
      </c>
      <c r="BS102" s="58">
        <f>'2018'!BM9</f>
        <v>0</v>
      </c>
      <c r="BT102" s="55">
        <f>'2018'!BN9</f>
        <v>238</v>
      </c>
      <c r="BU102" s="56">
        <f>'2018'!BO9</f>
        <v>2771</v>
      </c>
      <c r="BV102" s="56">
        <f>'2018'!BP9</f>
        <v>30</v>
      </c>
      <c r="BW102" s="56">
        <f>'2018'!BQ9</f>
        <v>18</v>
      </c>
      <c r="BX102" s="56">
        <f>'2018'!BR9</f>
        <v>1</v>
      </c>
      <c r="BY102" s="56">
        <f>'2018'!BS9</f>
        <v>14</v>
      </c>
      <c r="BZ102" s="57">
        <f>'2018'!BT9</f>
        <v>0</v>
      </c>
      <c r="CA102" s="57">
        <f>'2018'!BU9</f>
        <v>0</v>
      </c>
      <c r="CB102" s="57">
        <f>'2018'!BV9</f>
        <v>1.7</v>
      </c>
      <c r="CC102" s="57">
        <f>'2018'!BW9</f>
        <v>3.9</v>
      </c>
      <c r="CD102" s="57">
        <f>'2018'!BX9</f>
        <v>9.8000000000000007</v>
      </c>
      <c r="CE102" s="57">
        <f>'2018'!BY9</f>
        <v>0</v>
      </c>
      <c r="CF102" s="58">
        <f>'2018'!BZ9</f>
        <v>5.3</v>
      </c>
      <c r="CG102" s="55">
        <f>'2018'!CA9</f>
        <v>334</v>
      </c>
      <c r="CH102" s="56">
        <f>'2018'!CB9</f>
        <v>3564.6</v>
      </c>
      <c r="CI102" s="56">
        <f>'2018'!CC9</f>
        <v>37</v>
      </c>
      <c r="CJ102" s="56">
        <f>'2018'!CD9</f>
        <v>28</v>
      </c>
      <c r="CK102" s="56">
        <f>'2018'!CE9</f>
        <v>2</v>
      </c>
      <c r="CL102" s="56">
        <f>'2018'!CF9</f>
        <v>27.3</v>
      </c>
      <c r="CM102" s="57">
        <f>'2018'!CG9</f>
        <v>0</v>
      </c>
      <c r="CN102" s="57">
        <f>'2018'!CH9</f>
        <v>0</v>
      </c>
      <c r="CO102" s="57">
        <f>'2018'!CI9</f>
        <v>1.26</v>
      </c>
      <c r="CP102" s="57">
        <f>'2018'!CJ9</f>
        <v>9.1999999999999993</v>
      </c>
      <c r="CQ102" s="57">
        <f>'2018'!CK9</f>
        <v>6</v>
      </c>
      <c r="CR102" s="57">
        <f>'2018'!CL9</f>
        <v>0</v>
      </c>
      <c r="CS102" s="58">
        <f>'2018'!CM9</f>
        <v>3.4</v>
      </c>
      <c r="CT102" s="55">
        <f>'2018'!CN9</f>
        <v>477</v>
      </c>
      <c r="CU102" s="56">
        <f>'2018'!CO9</f>
        <v>2667.5</v>
      </c>
      <c r="CV102" s="56">
        <f>'2018'!CP9</f>
        <v>53</v>
      </c>
      <c r="CW102" s="56">
        <f>'2018'!CQ9</f>
        <v>40</v>
      </c>
      <c r="CX102" s="56">
        <f>'2018'!CR9</f>
        <v>4</v>
      </c>
      <c r="CY102" s="56">
        <f>'2018'!CS9</f>
        <v>22</v>
      </c>
      <c r="CZ102" s="57">
        <f>'2018'!CT9</f>
        <v>0</v>
      </c>
      <c r="DA102" s="57">
        <f>'2018'!CU9</f>
        <v>0</v>
      </c>
      <c r="DB102" s="57">
        <f>'2018'!CV9</f>
        <v>1.62</v>
      </c>
      <c r="DC102" s="57">
        <f>'2018'!CW9</f>
        <v>9.3000000000000007</v>
      </c>
      <c r="DD102" s="57">
        <f>'2018'!CX9</f>
        <v>3.7</v>
      </c>
      <c r="DE102" s="57">
        <f>'2018'!CY9</f>
        <v>55.6</v>
      </c>
      <c r="DF102" s="58">
        <f>'2018'!CZ9</f>
        <v>7</v>
      </c>
    </row>
    <row r="103" spans="1:110" ht="15.75" customHeight="1" x14ac:dyDescent="0.2">
      <c r="A103" s="29">
        <f t="shared" si="9"/>
        <v>101</v>
      </c>
      <c r="B103" s="30">
        <f>'2015'!A6</f>
        <v>4</v>
      </c>
      <c r="C103" s="30">
        <v>2015</v>
      </c>
      <c r="D103" s="31" t="str">
        <f>'2015'!B6</f>
        <v>AJ Derby</v>
      </c>
      <c r="E103" s="204" t="str" cm="1">
        <f t="array" ref="E103">_xlfn.IFS(F103&gt;=15,"Cornerstone",AND(F103&gt;=14,F103&lt;15),"Elite",AND(F103&gt;=11,F103&lt;14),"Elite Upside",AND(F103&gt;=9,F103&lt;11),"Upside",AND(F103&gt;=8,F103&lt;9),"Upside Lite",AND(F103&gt;=6,F103&lt;8),"Outlier",AND(F103&gt;=5,F103&lt;6),"Outlier Lite",F103&lt;5,"Purgatory")</f>
        <v>Outlier</v>
      </c>
      <c r="F103" s="32">
        <f>'2015'!C6</f>
        <v>6.6357142857142861</v>
      </c>
      <c r="G103" s="32">
        <f t="shared" si="10"/>
        <v>52.800000000000004</v>
      </c>
      <c r="H103" s="33">
        <f t="shared" si="11"/>
        <v>-0.74034509442567298</v>
      </c>
      <c r="I103" s="34" t="str">
        <f>'2015'!D6</f>
        <v>Arkansas</v>
      </c>
      <c r="J103" s="35">
        <f>'2015'!E6</f>
        <v>1</v>
      </c>
      <c r="K103" s="36">
        <f>'2015'!F6</f>
        <v>33501</v>
      </c>
      <c r="L103" s="37">
        <f>'2015'!G6</f>
        <v>34.043835616438358</v>
      </c>
      <c r="M103" s="37" t="str">
        <f>'2015'!H6</f>
        <v>SR</v>
      </c>
      <c r="N103" s="37">
        <f>'2015'!I6</f>
        <v>23.616438356164384</v>
      </c>
      <c r="O103" s="38">
        <f>'2015'!J6</f>
        <v>77</v>
      </c>
      <c r="P103" s="38">
        <f>'2015'!K6</f>
        <v>240</v>
      </c>
      <c r="Q103" s="193">
        <f t="shared" si="12"/>
        <v>28.459531366693025</v>
      </c>
      <c r="R103" s="35">
        <f>'2015'!L6</f>
        <v>4.72</v>
      </c>
      <c r="S103" s="39">
        <f>'2015'!M6</f>
        <v>6</v>
      </c>
      <c r="T103" s="40">
        <f>'2015'!N6</f>
        <v>0</v>
      </c>
      <c r="U103" s="41">
        <f>'2015'!O6</f>
        <v>0</v>
      </c>
      <c r="V103" s="41">
        <f>'2015'!P6</f>
        <v>0</v>
      </c>
      <c r="W103" s="41">
        <f>'2015'!Q6</f>
        <v>0</v>
      </c>
      <c r="X103" s="41">
        <f>'2015'!R6</f>
        <v>0.14651837524177949</v>
      </c>
      <c r="Y103" s="42">
        <f>'2015'!S6</f>
        <v>0.14651837524177949</v>
      </c>
      <c r="Z103" s="43">
        <f>'2015'!T6</f>
        <v>0.14651837524177949</v>
      </c>
      <c r="AA103" s="44" t="str">
        <f>'2015'!U6</f>
        <v>N/A</v>
      </c>
      <c r="AB103" s="45">
        <f>'2015'!V6</f>
        <v>2.71</v>
      </c>
      <c r="AC103" s="45">
        <f>'2015'!W6</f>
        <v>13.772727272727273</v>
      </c>
      <c r="AD103" s="45">
        <f>'2015'!X6</f>
        <v>8.4</v>
      </c>
      <c r="AE103" s="45">
        <f>'2015'!Y6</f>
        <v>8.6999999999999993</v>
      </c>
      <c r="AF103" s="45">
        <f>'2015'!Z6</f>
        <v>0</v>
      </c>
      <c r="AG103" s="45">
        <f>'2015'!AA6</f>
        <v>0</v>
      </c>
      <c r="AH103" s="45">
        <f>'2015'!AB6</f>
        <v>4.2999999999999997E-2</v>
      </c>
      <c r="AI103" s="46">
        <f>'2015'!AC6</f>
        <v>96.710414090988976</v>
      </c>
      <c r="AJ103" s="45">
        <f>'2015'!AD6</f>
        <v>103.69989627070788</v>
      </c>
      <c r="AK103" s="47">
        <f>'2015'!AE6</f>
        <v>4</v>
      </c>
      <c r="AL103" s="48">
        <f>'2015'!AF6</f>
        <v>0</v>
      </c>
      <c r="AM103" s="49">
        <f>'2015'!AG6</f>
        <v>9</v>
      </c>
      <c r="AN103" s="49">
        <f>'2015'!AH6</f>
        <v>6</v>
      </c>
      <c r="AO103" s="49">
        <f>'2015'!AI6</f>
        <v>7</v>
      </c>
      <c r="AP103" s="49">
        <f>'2015'!AJ6</f>
        <v>5</v>
      </c>
      <c r="AQ103" s="49">
        <f>'2015'!AK6</f>
        <v>2</v>
      </c>
      <c r="AR103" s="49">
        <f>'2015'!AL6</f>
        <v>2</v>
      </c>
      <c r="AS103" s="50">
        <f>'2015'!AM6</f>
        <v>0</v>
      </c>
      <c r="AT103" s="55">
        <f>'2015'!AN6</f>
        <v>0</v>
      </c>
      <c r="AU103" s="56">
        <f>'2015'!AO6</f>
        <v>1</v>
      </c>
      <c r="AV103" s="56">
        <f>'2015'!AP6</f>
        <v>0</v>
      </c>
      <c r="AW103" s="56">
        <f>'2015'!AQ6</f>
        <v>0</v>
      </c>
      <c r="AX103" s="56">
        <f>'2015'!AR6</f>
        <v>0</v>
      </c>
      <c r="AY103" s="56">
        <f>'2015'!AS6</f>
        <v>0</v>
      </c>
      <c r="AZ103" s="57">
        <f>'2015'!AT6</f>
        <v>0</v>
      </c>
      <c r="BA103" s="57">
        <f>'2015'!AU6</f>
        <v>0</v>
      </c>
      <c r="BB103" s="57">
        <f>'2015'!AV6</f>
        <v>0</v>
      </c>
      <c r="BC103" s="57">
        <f>'2015'!AW6</f>
        <v>0</v>
      </c>
      <c r="BD103" s="57">
        <f>'2015'!AX6</f>
        <v>0</v>
      </c>
      <c r="BE103" s="57">
        <f>'2015'!AY6</f>
        <v>0</v>
      </c>
      <c r="BF103" s="58">
        <f>'2015'!AZ6</f>
        <v>0</v>
      </c>
      <c r="BG103" s="55">
        <f>'2015'!BA6</f>
        <v>0</v>
      </c>
      <c r="BH103" s="56">
        <f>'2015'!BB6</f>
        <v>1</v>
      </c>
      <c r="BI103" s="56">
        <f>'2015'!BC6</f>
        <v>0</v>
      </c>
      <c r="BJ103" s="56">
        <f>'2015'!BD6</f>
        <v>0</v>
      </c>
      <c r="BK103" s="56">
        <f>'2015'!BE6</f>
        <v>0</v>
      </c>
      <c r="BL103" s="56">
        <f>'2015'!BF6</f>
        <v>0</v>
      </c>
      <c r="BM103" s="57">
        <f>'2015'!BG6</f>
        <v>0</v>
      </c>
      <c r="BN103" s="57">
        <f>'2015'!BH6</f>
        <v>0</v>
      </c>
      <c r="BO103" s="57">
        <f>'2015'!BI6</f>
        <v>0</v>
      </c>
      <c r="BP103" s="57">
        <f>'2015'!BJ6</f>
        <v>0</v>
      </c>
      <c r="BQ103" s="57">
        <f>'2015'!BK6</f>
        <v>0</v>
      </c>
      <c r="BR103" s="57">
        <f>'2015'!BL6</f>
        <v>0</v>
      </c>
      <c r="BS103" s="58">
        <f>'2015'!BM6</f>
        <v>0</v>
      </c>
      <c r="BT103" s="55">
        <f>'2015'!BN6</f>
        <v>0</v>
      </c>
      <c r="BU103" s="56">
        <f>'2015'!BO6</f>
        <v>1</v>
      </c>
      <c r="BV103" s="56">
        <f>'2015'!BP6</f>
        <v>0</v>
      </c>
      <c r="BW103" s="56">
        <f>'2015'!BQ6</f>
        <v>0</v>
      </c>
      <c r="BX103" s="56">
        <f>'2015'!BR6</f>
        <v>0</v>
      </c>
      <c r="BY103" s="56">
        <f>'2015'!BS6</f>
        <v>0</v>
      </c>
      <c r="BZ103" s="57">
        <f>'2015'!BT6</f>
        <v>0</v>
      </c>
      <c r="CA103" s="57">
        <f>'2015'!BU6</f>
        <v>0</v>
      </c>
      <c r="CB103" s="57">
        <f>'2015'!BV6</f>
        <v>0</v>
      </c>
      <c r="CC103" s="57">
        <f>'2015'!BW6</f>
        <v>0</v>
      </c>
      <c r="CD103" s="57">
        <f>'2015'!BX6</f>
        <v>0</v>
      </c>
      <c r="CE103" s="57">
        <f>'2015'!BY6</f>
        <v>0</v>
      </c>
      <c r="CF103" s="58">
        <f>'2015'!BZ6</f>
        <v>0</v>
      </c>
      <c r="CG103" s="55">
        <f>'2015'!CA6</f>
        <v>0</v>
      </c>
      <c r="CH103" s="56">
        <f>'2015'!CB6</f>
        <v>1</v>
      </c>
      <c r="CI103" s="56">
        <f>'2015'!CC6</f>
        <v>0</v>
      </c>
      <c r="CJ103" s="56">
        <f>'2015'!CD6</f>
        <v>0</v>
      </c>
      <c r="CK103" s="56">
        <f>'2015'!CE6</f>
        <v>0</v>
      </c>
      <c r="CL103" s="56">
        <f>'2015'!CF6</f>
        <v>0</v>
      </c>
      <c r="CM103" s="57">
        <f>'2015'!CG6</f>
        <v>0</v>
      </c>
      <c r="CN103" s="57">
        <f>'2015'!CH6</f>
        <v>0</v>
      </c>
      <c r="CO103" s="57">
        <f>'2015'!CI6</f>
        <v>0</v>
      </c>
      <c r="CP103" s="57">
        <f>'2015'!CJ6</f>
        <v>0</v>
      </c>
      <c r="CQ103" s="57">
        <f>'2015'!CK6</f>
        <v>0</v>
      </c>
      <c r="CR103" s="57">
        <f>'2015'!CL6</f>
        <v>0</v>
      </c>
      <c r="CS103" s="58">
        <f>'2015'!CM6</f>
        <v>0</v>
      </c>
      <c r="CT103" s="55">
        <f>'2015'!CN6</f>
        <v>303</v>
      </c>
      <c r="CU103" s="56">
        <f>'2015'!CO6</f>
        <v>2068</v>
      </c>
      <c r="CV103" s="56">
        <f>'2015'!CP6</f>
        <v>32</v>
      </c>
      <c r="CW103" s="56">
        <f>'2015'!CQ6</f>
        <v>22</v>
      </c>
      <c r="CX103" s="56">
        <f>'2015'!CR6</f>
        <v>3</v>
      </c>
      <c r="CY103" s="56">
        <f>'2015'!CS6</f>
        <v>17.600000000000001</v>
      </c>
      <c r="CZ103" s="57">
        <f>'2015'!CT6</f>
        <v>0</v>
      </c>
      <c r="DA103" s="57">
        <f>'2015'!CU6</f>
        <v>0</v>
      </c>
      <c r="DB103" s="57">
        <f>'2015'!CV6</f>
        <v>2.71</v>
      </c>
      <c r="DC103" s="57">
        <f>'2015'!CW6</f>
        <v>8.4</v>
      </c>
      <c r="DD103" s="57">
        <f>'2015'!CX6</f>
        <v>8.6999999999999993</v>
      </c>
      <c r="DE103" s="57">
        <f>'2015'!CY6</f>
        <v>0</v>
      </c>
      <c r="DF103" s="58">
        <f>'2015'!CZ6</f>
        <v>4.3</v>
      </c>
    </row>
    <row r="104" spans="1:110" ht="15.75" customHeight="1" x14ac:dyDescent="0.2">
      <c r="A104" s="29">
        <f t="shared" si="9"/>
        <v>102</v>
      </c>
      <c r="B104" s="30">
        <f>'2026-WIP'!A12</f>
        <v>10</v>
      </c>
      <c r="C104" s="30">
        <v>2026</v>
      </c>
      <c r="D104" s="31" t="str">
        <f>'2026-WIP'!B12</f>
        <v>Michael Trigg</v>
      </c>
      <c r="E104" s="204" t="str" cm="1">
        <f t="array" ref="E104">_xlfn.IFS(F104&gt;=15,"Cornerstone",AND(F104&gt;=14,F104&lt;15),"Elite",AND(F104&gt;=11,F104&lt;14),"Elite Upside",AND(F104&gt;=9,F104&lt;11),"Upside",AND(F104&gt;=8,F104&lt;9),"Upside Lite",AND(F104&gt;=6,F104&lt;8),"Outlier",AND(F104&gt;=5,F104&lt;6),"Outlier Lite",F104&lt;5,"Purgatory")</f>
        <v>Outlier</v>
      </c>
      <c r="F104" s="32">
        <f>'2026-WIP'!C12</f>
        <v>6.6285714285714281</v>
      </c>
      <c r="G104" s="32">
        <f t="shared" si="10"/>
        <v>52.300000000000004</v>
      </c>
      <c r="H104" s="33">
        <f t="shared" si="11"/>
        <v>-0.74329890306854496</v>
      </c>
      <c r="I104" s="34" t="str">
        <f>'2026-WIP'!D12</f>
        <v>Baylor</v>
      </c>
      <c r="J104" s="35">
        <f>'2026-WIP'!E12</f>
        <v>3</v>
      </c>
      <c r="K104" s="36">
        <f>'2026-WIP'!F12</f>
        <v>37434</v>
      </c>
      <c r="L104" s="37">
        <f>'2026-WIP'!G12</f>
        <v>23.268493150684932</v>
      </c>
      <c r="M104" s="37" t="str">
        <f>'2026-WIP'!H12</f>
        <v>RS SR</v>
      </c>
      <c r="N104" s="37">
        <f>'2026-WIP'!I12</f>
        <v>23.849315068493151</v>
      </c>
      <c r="O104" s="38">
        <f>'2026-WIP'!J12</f>
        <v>76</v>
      </c>
      <c r="P104" s="38">
        <f>'2026-WIP'!K12</f>
        <v>246</v>
      </c>
      <c r="Q104" s="193">
        <f t="shared" si="12"/>
        <v>29.94372844701368</v>
      </c>
      <c r="R104" s="35">
        <f>'2026-WIP'!L12</f>
        <v>4.7</v>
      </c>
      <c r="S104" s="39">
        <f>'2026-WIP'!M12</f>
        <v>4</v>
      </c>
      <c r="T104" s="40">
        <f>'2026-WIP'!N12</f>
        <v>6.0900659291540947E-2</v>
      </c>
      <c r="U104" s="41">
        <f>'2026-WIP'!O12</f>
        <v>9.2934588347432373E-2</v>
      </c>
      <c r="V104" s="41">
        <f>'2026-WIP'!P12</f>
        <v>7.586367880485527E-2</v>
      </c>
      <c r="W104" s="41">
        <f>'2026-WIP'!Q12</f>
        <v>0.13638103190341996</v>
      </c>
      <c r="X104" s="41">
        <f>'2026-WIP'!R12</f>
        <v>0.16395864106351551</v>
      </c>
      <c r="Y104" s="42">
        <f>'2026-WIP'!S12</f>
        <v>0.16395864106351551</v>
      </c>
      <c r="Z104" s="43">
        <f>'2026-WIP'!T12</f>
        <v>0.15576070901033973</v>
      </c>
      <c r="AA104" s="44">
        <f>'2026-WIP'!U12</f>
        <v>23.183561643835617</v>
      </c>
      <c r="AB104" s="45">
        <f>'2026-WIP'!V12</f>
        <v>1.88</v>
      </c>
      <c r="AC104" s="45">
        <f>'2026-WIP'!W12</f>
        <v>13.066666666666666</v>
      </c>
      <c r="AD104" s="45">
        <f>'2026-WIP'!X12</f>
        <v>6.1</v>
      </c>
      <c r="AE104" s="45">
        <f>'2026-WIP'!Y12</f>
        <v>8.4</v>
      </c>
      <c r="AF104" s="45">
        <f>'2026-WIP'!Z12</f>
        <v>0</v>
      </c>
      <c r="AG104" s="45">
        <f>'2026-WIP'!AA12</f>
        <v>0</v>
      </c>
      <c r="AH104" s="45">
        <f>'2026-WIP'!AB12</f>
        <v>0.14300000000000002</v>
      </c>
      <c r="AI104" s="46">
        <f>'2026-WIP'!AC12</f>
        <v>100.82626302825939</v>
      </c>
      <c r="AJ104" s="45">
        <f>'2026-WIP'!AD12</f>
        <v>106.01395842715762</v>
      </c>
      <c r="AK104" s="47">
        <f>'2026-WIP'!AE12</f>
        <v>4</v>
      </c>
      <c r="AL104" s="48">
        <f>'2026-WIP'!AF12</f>
        <v>1</v>
      </c>
      <c r="AM104" s="49">
        <f>'2026-WIP'!AG12</f>
        <v>5</v>
      </c>
      <c r="AN104" s="49">
        <f>'2026-WIP'!AH12</f>
        <v>4</v>
      </c>
      <c r="AO104" s="49">
        <f>'2026-WIP'!AI12</f>
        <v>3</v>
      </c>
      <c r="AP104" s="49">
        <f>'2026-WIP'!AJ12</f>
        <v>5</v>
      </c>
      <c r="AQ104" s="49">
        <f>'2026-WIP'!AK12</f>
        <v>4</v>
      </c>
      <c r="AR104" s="49">
        <f>'2026-WIP'!AL12</f>
        <v>5</v>
      </c>
      <c r="AS104" s="50">
        <f>'2026-WIP'!AM12</f>
        <v>0.5</v>
      </c>
      <c r="AT104" s="55">
        <f>'2026-WIP'!AN12</f>
        <v>109</v>
      </c>
      <c r="AU104" s="56">
        <f>'2026-WIP'!AO12</f>
        <v>1789.8000000000002</v>
      </c>
      <c r="AV104" s="56">
        <f>'2026-WIP'!AP12</f>
        <v>13</v>
      </c>
      <c r="AW104" s="56">
        <f>'2026-WIP'!AQ12</f>
        <v>7</v>
      </c>
      <c r="AX104" s="56">
        <f>'2026-WIP'!AR12</f>
        <v>1</v>
      </c>
      <c r="AY104" s="56">
        <f>'2026-WIP'!AS12</f>
        <v>10.8</v>
      </c>
      <c r="AZ104" s="57">
        <f>'2026-WIP'!AT12</f>
        <v>0</v>
      </c>
      <c r="BA104" s="57">
        <f>'2026-WIP'!AU12</f>
        <v>0</v>
      </c>
      <c r="BB104" s="57">
        <f>'2026-WIP'!AV12</f>
        <v>1.45</v>
      </c>
      <c r="BC104" s="57">
        <f>'2026-WIP'!AW12</f>
        <v>7.4</v>
      </c>
      <c r="BD104" s="57">
        <f>'2026-WIP'!AX12</f>
        <v>13.3</v>
      </c>
      <c r="BE104" s="57">
        <f>'2026-WIP'!AY12</f>
        <v>60</v>
      </c>
      <c r="BF104" s="58">
        <f>'2026-WIP'!AZ12</f>
        <v>22.2</v>
      </c>
      <c r="BG104" s="55">
        <f>'2026-WIP'!BA12</f>
        <v>156</v>
      </c>
      <c r="BH104" s="56">
        <f>'2026-WIP'!BB12</f>
        <v>1678.6000000000001</v>
      </c>
      <c r="BI104" s="56">
        <f>'2026-WIP'!BC12</f>
        <v>24</v>
      </c>
      <c r="BJ104" s="56">
        <f>'2026-WIP'!BD12</f>
        <v>17</v>
      </c>
      <c r="BK104" s="56">
        <f>'2026-WIP'!BE12</f>
        <v>3</v>
      </c>
      <c r="BL104" s="56">
        <f>'2026-WIP'!BF12</f>
        <v>11.9</v>
      </c>
      <c r="BM104" s="57">
        <f>'2026-WIP'!BG12</f>
        <v>0</v>
      </c>
      <c r="BN104" s="57">
        <f>'2026-WIP'!BH12</f>
        <v>0</v>
      </c>
      <c r="BO104" s="57">
        <f>'2026-WIP'!BI12</f>
        <v>1.43</v>
      </c>
      <c r="BP104" s="57">
        <f>'2026-WIP'!BJ12</f>
        <v>3.4</v>
      </c>
      <c r="BQ104" s="57">
        <f>'2026-WIP'!BK12</f>
        <v>8.8000000000000007</v>
      </c>
      <c r="BR104" s="57">
        <f>'2026-WIP'!BL12</f>
        <v>66.7</v>
      </c>
      <c r="BS104" s="58">
        <f>'2026-WIP'!BM12</f>
        <v>5.6</v>
      </c>
      <c r="BT104" s="55">
        <f>'2026-WIP'!BN12</f>
        <v>65</v>
      </c>
      <c r="BU104" s="56">
        <f>'2026-WIP'!BO12</f>
        <v>856.80000000000007</v>
      </c>
      <c r="BV104" s="56">
        <f>'2026-WIP'!BP12</f>
        <v>8</v>
      </c>
      <c r="BW104" s="56">
        <f>'2026-WIP'!BQ12</f>
        <v>4</v>
      </c>
      <c r="BX104" s="56">
        <f>'2026-WIP'!BR12</f>
        <v>1</v>
      </c>
      <c r="BY104" s="56">
        <f>'2026-WIP'!BS12</f>
        <v>6</v>
      </c>
      <c r="BZ104" s="57">
        <f>'2026-WIP'!BT12</f>
        <v>0</v>
      </c>
      <c r="CA104" s="57">
        <f>'2026-WIP'!BU12</f>
        <v>0</v>
      </c>
      <c r="CB104" s="57">
        <f>'2026-WIP'!BV12</f>
        <v>1.59</v>
      </c>
      <c r="CC104" s="57">
        <f>'2026-WIP'!BW12</f>
        <v>3.8</v>
      </c>
      <c r="CD104" s="57">
        <f>'2026-WIP'!BX12</f>
        <v>16.5</v>
      </c>
      <c r="CE104" s="57">
        <f>'2026-WIP'!BY12</f>
        <v>0</v>
      </c>
      <c r="CF104" s="58">
        <f>'2026-WIP'!BZ12</f>
        <v>33.299999999999997</v>
      </c>
      <c r="CG104" s="55">
        <f>'2026-WIP'!CA12</f>
        <v>392</v>
      </c>
      <c r="CH104" s="56">
        <f>'2026-WIP'!CB12</f>
        <v>2874.3</v>
      </c>
      <c r="CI104" s="56">
        <f>'2026-WIP'!CC12</f>
        <v>49</v>
      </c>
      <c r="CJ104" s="56">
        <f>'2026-WIP'!CD12</f>
        <v>30</v>
      </c>
      <c r="CK104" s="56">
        <f>'2026-WIP'!CE12</f>
        <v>3</v>
      </c>
      <c r="CL104" s="56">
        <f>'2026-WIP'!CF12</f>
        <v>26.4</v>
      </c>
      <c r="CM104" s="57">
        <f>'2026-WIP'!CG12</f>
        <v>0</v>
      </c>
      <c r="CN104" s="57">
        <f>'2026-WIP'!CH12</f>
        <v>0</v>
      </c>
      <c r="CO104" s="57">
        <f>'2026-WIP'!CI12</f>
        <v>1.84</v>
      </c>
      <c r="CP104" s="57">
        <f>'2026-WIP'!CJ12</f>
        <v>6.1</v>
      </c>
      <c r="CQ104" s="57">
        <f>'2026-WIP'!CK12</f>
        <v>8.4</v>
      </c>
      <c r="CR104" s="57">
        <f>'2026-WIP'!CL12</f>
        <v>41.7</v>
      </c>
      <c r="CS104" s="58">
        <f>'2026-WIP'!CM12</f>
        <v>3.2</v>
      </c>
      <c r="CT104" s="55">
        <f>'2026-WIP'!CN12</f>
        <v>222</v>
      </c>
      <c r="CU104" s="56">
        <f>'2026-WIP'!CO12</f>
        <v>1354</v>
      </c>
      <c r="CV104" s="56">
        <f>'2026-WIP'!CP12</f>
        <v>31</v>
      </c>
      <c r="CW104" s="56">
        <f>'2026-WIP'!CQ12</f>
        <v>18</v>
      </c>
      <c r="CX104" s="56">
        <f>'2026-WIP'!CR12</f>
        <v>3</v>
      </c>
      <c r="CY104" s="56">
        <f>'2026-WIP'!CS12</f>
        <v>0</v>
      </c>
      <c r="CZ104" s="57">
        <f>'2026-WIP'!CT12</f>
        <v>0</v>
      </c>
      <c r="DA104" s="57">
        <f>'2026-WIP'!CU12</f>
        <v>0</v>
      </c>
      <c r="DB104" s="57">
        <f>'2026-WIP'!CV12</f>
        <v>1.88</v>
      </c>
      <c r="DC104" s="57">
        <f>'2026-WIP'!CW12</f>
        <v>5.5</v>
      </c>
      <c r="DD104" s="57">
        <f>'2026-WIP'!CX12</f>
        <v>8.4</v>
      </c>
      <c r="DE104" s="57">
        <f>'2026-WIP'!CY12</f>
        <v>0</v>
      </c>
      <c r="DF104" s="58">
        <f>'2026-WIP'!CZ12</f>
        <v>14.3</v>
      </c>
    </row>
    <row r="105" spans="1:110" ht="15.75" customHeight="1" x14ac:dyDescent="0.2">
      <c r="A105" s="29">
        <f t="shared" si="9"/>
        <v>103</v>
      </c>
      <c r="B105" s="30">
        <f>'2018'!A10</f>
        <v>8</v>
      </c>
      <c r="C105" s="30">
        <v>2018</v>
      </c>
      <c r="D105" s="31" t="str">
        <f>'2018'!B10</f>
        <v>Troy Fumagalli</v>
      </c>
      <c r="E105" s="204" t="str" cm="1">
        <f t="array" ref="E105">_xlfn.IFS(F105&gt;=15,"Cornerstone",AND(F105&gt;=14,F105&lt;15),"Elite",AND(F105&gt;=11,F105&lt;14),"Elite Upside",AND(F105&gt;=9,F105&lt;11),"Upside",AND(F105&gt;=8,F105&lt;9),"Upside Lite",AND(F105&gt;=6,F105&lt;8),"Outlier",AND(F105&gt;=5,F105&lt;6),"Outlier Lite",F105&lt;5,"Purgatory")</f>
        <v>Outlier</v>
      </c>
      <c r="F105" s="32">
        <f>'2018'!C10</f>
        <v>6.6142857142857139</v>
      </c>
      <c r="G105" s="32">
        <f t="shared" si="10"/>
        <v>51.800000000000004</v>
      </c>
      <c r="H105" s="33">
        <f t="shared" si="11"/>
        <v>-0.74920652035428825</v>
      </c>
      <c r="I105" s="34" t="str">
        <f>'2018'!D10</f>
        <v>Wisconsin</v>
      </c>
      <c r="J105" s="35">
        <f>'2018'!E10</f>
        <v>2</v>
      </c>
      <c r="K105" s="36">
        <f>'2018'!F10</f>
        <v>34747</v>
      </c>
      <c r="L105" s="37">
        <f>'2018'!G10</f>
        <v>30.63013698630137</v>
      </c>
      <c r="M105" s="37" t="str">
        <f>'2018'!H10</f>
        <v>SR</v>
      </c>
      <c r="N105" s="37">
        <f>'2018'!I10</f>
        <v>23.202739726027396</v>
      </c>
      <c r="O105" s="38">
        <f>'2018'!J10</f>
        <v>77</v>
      </c>
      <c r="P105" s="38">
        <f>'2018'!K10</f>
        <v>247</v>
      </c>
      <c r="Q105" s="193">
        <f t="shared" si="12"/>
        <v>29.289601031554906</v>
      </c>
      <c r="R105" s="35">
        <f>'2018'!L10</f>
        <v>4.84</v>
      </c>
      <c r="S105" s="39">
        <f>'2018'!M10</f>
        <v>5</v>
      </c>
      <c r="T105" s="40">
        <f>'2018'!N10</f>
        <v>0</v>
      </c>
      <c r="U105" s="41">
        <f>'2018'!O10</f>
        <v>8.7941648129946717E-2</v>
      </c>
      <c r="V105" s="41">
        <f>'2018'!P10</f>
        <v>0.15233367401567136</v>
      </c>
      <c r="W105" s="41">
        <f>'2018'!Q10</f>
        <v>0.2491087918223597</v>
      </c>
      <c r="X105" s="41">
        <f>'2018'!R10</f>
        <v>0.23728960610792993</v>
      </c>
      <c r="Y105" s="42">
        <f>'2018'!S10</f>
        <v>0.2431991989651448</v>
      </c>
      <c r="Z105" s="43">
        <f>'2018'!T10</f>
        <v>0.2431991989651448</v>
      </c>
      <c r="AA105" s="44">
        <f>'2018'!U10</f>
        <v>20.547945205479451</v>
      </c>
      <c r="AB105" s="45">
        <f>'2018'!V10</f>
        <v>1.98</v>
      </c>
      <c r="AC105" s="45">
        <f>CT105/CW105</f>
        <v>11.891304347826088</v>
      </c>
      <c r="AD105" s="45">
        <f>'2018'!X10</f>
        <v>5.3</v>
      </c>
      <c r="AE105" s="45">
        <f>'2018'!Y10</f>
        <v>9.6</v>
      </c>
      <c r="AF105" s="45">
        <f>'2018'!Z10</f>
        <v>0</v>
      </c>
      <c r="AG105" s="45">
        <f>'2018'!AA10</f>
        <v>0</v>
      </c>
      <c r="AH105" s="45">
        <f>CR105</f>
        <v>0</v>
      </c>
      <c r="AI105" s="46">
        <f>'2018'!AB10</f>
        <v>6.0999999999999999E-2</v>
      </c>
      <c r="AJ105" s="45">
        <f>'2018'!AC10</f>
        <v>90.021346024847006</v>
      </c>
      <c r="AK105" s="47">
        <f>'2018'!AD10</f>
        <v>96.527394000642033</v>
      </c>
      <c r="AL105" s="48">
        <f>'2018'!AE10</f>
        <v>8</v>
      </c>
      <c r="AM105" s="49">
        <f>'2018'!AF10</f>
        <v>5</v>
      </c>
      <c r="AN105" s="49">
        <f>'2018'!AG10</f>
        <v>5</v>
      </c>
      <c r="AO105" s="49">
        <f>'2018'!AH10</f>
        <v>3</v>
      </c>
      <c r="AP105" s="49">
        <f>'2018'!AI10</f>
        <v>2</v>
      </c>
      <c r="AQ105" s="49">
        <f>'2018'!AK10</f>
        <v>1</v>
      </c>
      <c r="AR105" s="49">
        <f>'2018'!AL10</f>
        <v>3</v>
      </c>
      <c r="AS105" s="50">
        <f>'2018'!AM10</f>
        <v>0</v>
      </c>
      <c r="AT105" s="55">
        <f>'2018'!AN10</f>
        <v>0</v>
      </c>
      <c r="AU105" s="56">
        <f>'2018'!AO10</f>
        <v>1</v>
      </c>
      <c r="AV105" s="56">
        <f>'2018'!AP10</f>
        <v>0</v>
      </c>
      <c r="AW105" s="56">
        <f>'2018'!AQ10</f>
        <v>0</v>
      </c>
      <c r="AX105" s="56">
        <f>'2018'!AR10</f>
        <v>0</v>
      </c>
      <c r="AY105" s="56">
        <f>'2018'!AS10</f>
        <v>0</v>
      </c>
      <c r="AZ105" s="57">
        <f>'2018'!AT10</f>
        <v>0</v>
      </c>
      <c r="BA105" s="57">
        <f>'2018'!AU10</f>
        <v>0</v>
      </c>
      <c r="BB105" s="57">
        <f>'2018'!AV10</f>
        <v>0</v>
      </c>
      <c r="BC105" s="57">
        <f>'2018'!AW10</f>
        <v>0</v>
      </c>
      <c r="BD105" s="57">
        <f>'2018'!AX10</f>
        <v>0</v>
      </c>
      <c r="BE105" s="57">
        <f>'2018'!AY10</f>
        <v>0</v>
      </c>
      <c r="BF105" s="58">
        <f>'2018'!AZ10</f>
        <v>0</v>
      </c>
      <c r="BG105" s="55">
        <f>'2018'!BA10</f>
        <v>170</v>
      </c>
      <c r="BH105" s="56">
        <f>'2018'!BB10</f>
        <v>1933.1</v>
      </c>
      <c r="BI105" s="56">
        <f>'2018'!BC10</f>
        <v>26</v>
      </c>
      <c r="BJ105" s="56">
        <f>'2018'!BD10</f>
        <v>13</v>
      </c>
      <c r="BK105" s="56">
        <f>'2018'!BE10</f>
        <v>0</v>
      </c>
      <c r="BL105" s="56">
        <f>'2018'!BF10</f>
        <v>14.3</v>
      </c>
      <c r="BM105" s="57">
        <f>'2018'!BG10</f>
        <v>0</v>
      </c>
      <c r="BN105" s="57">
        <f>'2018'!BH10</f>
        <v>0</v>
      </c>
      <c r="BO105" s="57">
        <f>'2018'!BI10</f>
        <v>1.7</v>
      </c>
      <c r="BP105" s="57">
        <f>'2018'!BJ10</f>
        <v>2.6</v>
      </c>
      <c r="BQ105" s="57">
        <f>'2018'!BK10</f>
        <v>14.4</v>
      </c>
      <c r="BR105" s="57">
        <f>'2018'!BL10</f>
        <v>0</v>
      </c>
      <c r="BS105" s="58">
        <f>'2018'!BM10</f>
        <v>7.1</v>
      </c>
      <c r="BT105" s="55">
        <f>'2018'!BN10</f>
        <v>313</v>
      </c>
      <c r="BU105" s="56">
        <f>'2018'!BO10</f>
        <v>2054.7000000000003</v>
      </c>
      <c r="BV105" s="56">
        <f>'2018'!BP10</f>
        <v>46</v>
      </c>
      <c r="BW105" s="56">
        <f>'2018'!BQ10</f>
        <v>28</v>
      </c>
      <c r="BX105" s="56">
        <f>'2018'!BR10</f>
        <v>1</v>
      </c>
      <c r="BY105" s="56">
        <f>'2018'!BS10</f>
        <v>9.9</v>
      </c>
      <c r="BZ105" s="57">
        <f>'2018'!BT10</f>
        <v>0</v>
      </c>
      <c r="CA105" s="57">
        <f>'2018'!BU10</f>
        <v>0</v>
      </c>
      <c r="CB105" s="57">
        <f>'2018'!BV10</f>
        <v>1.29</v>
      </c>
      <c r="CC105" s="57">
        <f>'2018'!BW10</f>
        <v>2.1</v>
      </c>
      <c r="CD105" s="57">
        <f>'2018'!BX10</f>
        <v>10.1</v>
      </c>
      <c r="CE105" s="57">
        <f>'2018'!BY10</f>
        <v>0</v>
      </c>
      <c r="CF105" s="58">
        <f>'2018'!BZ10</f>
        <v>6.7</v>
      </c>
      <c r="CG105" s="55">
        <f>'2018'!CA10</f>
        <v>580</v>
      </c>
      <c r="CH105" s="56">
        <f>'2018'!CB10</f>
        <v>2328.2999999999997</v>
      </c>
      <c r="CI105" s="56">
        <f>'2018'!CC10</f>
        <v>66</v>
      </c>
      <c r="CJ105" s="56">
        <f>'2018'!CD10</f>
        <v>47</v>
      </c>
      <c r="CK105" s="56">
        <f>'2018'!CE10</f>
        <v>2</v>
      </c>
      <c r="CL105" s="56">
        <f>'2018'!CF10</f>
        <v>13</v>
      </c>
      <c r="CM105" s="57">
        <f>'2018'!CG10</f>
        <v>0</v>
      </c>
      <c r="CN105" s="57">
        <f>'2018'!CH10</f>
        <v>0</v>
      </c>
      <c r="CO105" s="57">
        <f>'2018'!CI10</f>
        <v>1.98</v>
      </c>
      <c r="CP105" s="57">
        <f>'2018'!CJ10</f>
        <v>5.3</v>
      </c>
      <c r="CQ105" s="57">
        <f>'2018'!CK10</f>
        <v>8.6</v>
      </c>
      <c r="CR105" s="57">
        <f>'2018'!CL10</f>
        <v>0</v>
      </c>
      <c r="CS105" s="58">
        <f>'2018'!CM10</f>
        <v>11.3</v>
      </c>
      <c r="CT105" s="55">
        <f>'2018'!CN10</f>
        <v>547</v>
      </c>
      <c r="CU105" s="56">
        <f>'2018'!CO10</f>
        <v>2305.1999999999998</v>
      </c>
      <c r="CV105" s="56">
        <f>'2018'!CP10</f>
        <v>73</v>
      </c>
      <c r="CW105" s="56">
        <f>'2018'!CQ10</f>
        <v>46</v>
      </c>
      <c r="CX105" s="56">
        <f>'2018'!CR10</f>
        <v>4</v>
      </c>
      <c r="CY105" s="56">
        <f>'2018'!CS10</f>
        <v>21.6</v>
      </c>
      <c r="CZ105" s="57">
        <f>'2018'!CT10</f>
        <v>0</v>
      </c>
      <c r="DA105" s="57">
        <f>'2018'!CU10</f>
        <v>0</v>
      </c>
      <c r="DB105" s="57">
        <f>'2018'!CV10</f>
        <v>1.87</v>
      </c>
      <c r="DC105" s="57">
        <f>'2018'!CW10</f>
        <v>3.5</v>
      </c>
      <c r="DD105" s="57">
        <f>'2018'!CX10</f>
        <v>9.6</v>
      </c>
      <c r="DE105" s="57">
        <f>'2018'!CY10</f>
        <v>42.9</v>
      </c>
      <c r="DF105" s="58">
        <f>'2018'!CZ10</f>
        <v>6.1</v>
      </c>
    </row>
    <row r="106" spans="1:110" ht="15.75" customHeight="1" x14ac:dyDescent="0.2">
      <c r="A106" s="29">
        <f t="shared" si="9"/>
        <v>104</v>
      </c>
      <c r="B106" s="30">
        <f>'2023'!A11</f>
        <v>9</v>
      </c>
      <c r="C106" s="30">
        <v>2023</v>
      </c>
      <c r="D106" s="31" t="str">
        <f>'2023'!B11</f>
        <v>Brenton Strange</v>
      </c>
      <c r="E106" s="204" t="str" cm="1">
        <f t="array" ref="E106">_xlfn.IFS(F106&gt;=15,"Cornerstone",AND(F106&gt;=14,F106&lt;15),"Elite",AND(F106&gt;=11,F106&lt;14),"Elite Upside",AND(F106&gt;=9,F106&lt;11),"Upside",AND(F106&gt;=8,F106&lt;9),"Upside Lite",AND(F106&gt;=6,F106&lt;8),"Outlier",AND(F106&gt;=5,F106&lt;6),"Outlier Lite",F106&lt;5,"Purgatory")</f>
        <v>Outlier</v>
      </c>
      <c r="F106" s="32">
        <f>'2023'!C11</f>
        <v>6.5357142857142856</v>
      </c>
      <c r="G106" s="32">
        <f t="shared" si="10"/>
        <v>51.4</v>
      </c>
      <c r="H106" s="33">
        <f t="shared" si="11"/>
        <v>-0.78169841542587648</v>
      </c>
      <c r="I106" s="34" t="str">
        <f>'2023'!D11</f>
        <v>Penn State</v>
      </c>
      <c r="J106" s="35">
        <f>'2023'!E11</f>
        <v>2</v>
      </c>
      <c r="K106" s="36">
        <f>'2023'!F11</f>
        <v>36887</v>
      </c>
      <c r="L106" s="37">
        <f>'2023'!G11</f>
        <v>24.767123287671232</v>
      </c>
      <c r="M106" s="37" t="str">
        <f>'2023'!H11</f>
        <v>SR</v>
      </c>
      <c r="N106" s="37">
        <f>'2023'!I11</f>
        <v>22.345205479452055</v>
      </c>
      <c r="O106" s="35">
        <f>'2023'!J11</f>
        <v>76</v>
      </c>
      <c r="P106" s="35">
        <f>'2023'!K11</f>
        <v>253</v>
      </c>
      <c r="Q106" s="193">
        <f t="shared" si="12"/>
        <v>30.795785760546593</v>
      </c>
      <c r="R106" s="35">
        <f>'2023'!L11</f>
        <v>4.7</v>
      </c>
      <c r="S106" s="59">
        <f>'2023'!M11</f>
        <v>2</v>
      </c>
      <c r="T106" s="40">
        <f>'2023'!N11</f>
        <v>0</v>
      </c>
      <c r="U106" s="41">
        <f>'2023'!O11</f>
        <v>1.8075011296882059E-2</v>
      </c>
      <c r="V106" s="41">
        <f>'2023'!P11</f>
        <v>9.1517857142857137E-2</v>
      </c>
      <c r="W106" s="41">
        <f>'2023'!Q11</f>
        <v>7.6180802437785675E-2</v>
      </c>
      <c r="X106" s="41">
        <f>'2023'!R11</f>
        <v>0.11028179741051028</v>
      </c>
      <c r="Y106" s="42">
        <f>'2023'!S11</f>
        <v>0.11028179741051028</v>
      </c>
      <c r="Z106" s="43">
        <f>'2023'!T11</f>
        <v>0.11028179741051028</v>
      </c>
      <c r="AA106" s="44" t="str">
        <f>'2023'!U11</f>
        <v>N/A</v>
      </c>
      <c r="AB106" s="45">
        <f>'2023'!V11</f>
        <v>1.44</v>
      </c>
      <c r="AC106" s="45">
        <f>CT106/CW106</f>
        <v>11.3125</v>
      </c>
      <c r="AD106" s="45">
        <f>'2023'!X11</f>
        <v>7.3</v>
      </c>
      <c r="AE106" s="45">
        <f>'2023'!Y11</f>
        <v>5.2</v>
      </c>
      <c r="AF106" s="45">
        <f>'2023'!Z11</f>
        <v>0</v>
      </c>
      <c r="AG106" s="45">
        <f>'2023'!AA11</f>
        <v>0</v>
      </c>
      <c r="AH106" s="45">
        <f>CR106</f>
        <v>25</v>
      </c>
      <c r="AI106" s="46">
        <f>'2023'!AB11</f>
        <v>0.03</v>
      </c>
      <c r="AJ106" s="45">
        <f>'2023'!AC11</f>
        <v>103.69530303312857</v>
      </c>
      <c r="AK106" s="47">
        <f>'2023'!AD11</f>
        <v>109.03061578077595</v>
      </c>
      <c r="AL106" s="48">
        <f>'2023'!AE11</f>
        <v>1</v>
      </c>
      <c r="AM106" s="49">
        <f>'2023'!AF11</f>
        <v>0</v>
      </c>
      <c r="AN106" s="49">
        <f>'2023'!AG11</f>
        <v>2</v>
      </c>
      <c r="AO106" s="49">
        <f>'2023'!AH11</f>
        <v>2</v>
      </c>
      <c r="AP106" s="49">
        <f>'2023'!AI11</f>
        <v>5</v>
      </c>
      <c r="AQ106" s="49">
        <f>'2023'!AK11</f>
        <v>5</v>
      </c>
      <c r="AR106" s="49">
        <f>'2023'!AL11</f>
        <v>7</v>
      </c>
      <c r="AS106" s="60">
        <f>'2023'!AM11</f>
        <v>0.5</v>
      </c>
      <c r="AT106" s="55">
        <f>'2023'!AN11</f>
        <v>0</v>
      </c>
      <c r="AU106" s="56">
        <f>'2023'!AO11</f>
        <v>1</v>
      </c>
      <c r="AV106" s="56">
        <f>'2023'!AP11</f>
        <v>0</v>
      </c>
      <c r="AW106" s="56">
        <f>'2023'!AQ11</f>
        <v>0</v>
      </c>
      <c r="AX106" s="56">
        <f>'2023'!AR11</f>
        <v>0</v>
      </c>
      <c r="AY106" s="56">
        <f>'2023'!AS11</f>
        <v>0</v>
      </c>
      <c r="AZ106" s="57">
        <f>'2023'!AT11</f>
        <v>0</v>
      </c>
      <c r="BA106" s="57">
        <f>'2023'!AU11</f>
        <v>0</v>
      </c>
      <c r="BB106" s="57">
        <f>'2023'!AV11</f>
        <v>0</v>
      </c>
      <c r="BC106" s="57">
        <f>'2023'!AW11</f>
        <v>0</v>
      </c>
      <c r="BD106" s="57">
        <f>'2023'!AX11</f>
        <v>0</v>
      </c>
      <c r="BE106" s="57">
        <f>'2023'!AY11</f>
        <v>0</v>
      </c>
      <c r="BF106" s="58">
        <f>'2023'!AZ11</f>
        <v>0</v>
      </c>
      <c r="BG106" s="55">
        <f>'2023'!BA11</f>
        <v>4</v>
      </c>
      <c r="BH106" s="56">
        <f>'2023'!BB11</f>
        <v>221.3</v>
      </c>
      <c r="BI106" s="56">
        <f>'2023'!BC11</f>
        <v>1</v>
      </c>
      <c r="BJ106" s="56">
        <f>'2023'!BD11</f>
        <v>1</v>
      </c>
      <c r="BK106" s="56">
        <f>'2023'!BE11</f>
        <v>1</v>
      </c>
      <c r="BL106" s="56">
        <f>'2023'!BF11</f>
        <v>2</v>
      </c>
      <c r="BM106" s="57">
        <f>'2023'!BG11</f>
        <v>0</v>
      </c>
      <c r="BN106" s="57">
        <f>'2023'!BH11</f>
        <v>0</v>
      </c>
      <c r="BO106" s="57">
        <f>'2023'!BI11</f>
        <v>0.8</v>
      </c>
      <c r="BP106" s="57">
        <f>'2023'!BJ11</f>
        <v>5</v>
      </c>
      <c r="BQ106" s="57">
        <f>'2023'!BK11</f>
        <v>-1</v>
      </c>
      <c r="BR106" s="57">
        <f>'2023'!BL11</f>
        <v>0</v>
      </c>
      <c r="BS106" s="58">
        <f>'2023'!BM11</f>
        <v>0</v>
      </c>
      <c r="BT106" s="55">
        <f>'2023'!BN11</f>
        <v>164</v>
      </c>
      <c r="BU106" s="56">
        <f>'2023'!BO11</f>
        <v>1792</v>
      </c>
      <c r="BV106" s="56">
        <f>'2023'!BP11</f>
        <v>20</v>
      </c>
      <c r="BW106" s="56">
        <f>'2023'!BQ11</f>
        <v>17</v>
      </c>
      <c r="BX106" s="56">
        <f>'2023'!BR11</f>
        <v>2</v>
      </c>
      <c r="BY106" s="56">
        <f>'2023'!BS11</f>
        <v>13.299999999999999</v>
      </c>
      <c r="BZ106" s="57">
        <f>'2023'!BT11</f>
        <v>0</v>
      </c>
      <c r="CA106" s="57">
        <f>'2023'!BU11</f>
        <v>0</v>
      </c>
      <c r="CB106" s="57">
        <f>'2023'!BV11</f>
        <v>1.1599999999999999</v>
      </c>
      <c r="CC106" s="57">
        <f>'2023'!BW11</f>
        <v>5.4</v>
      </c>
      <c r="CD106" s="57">
        <f>'2023'!BX11</f>
        <v>5.0999999999999996</v>
      </c>
      <c r="CE106" s="57">
        <f>'2023'!BY11</f>
        <v>0</v>
      </c>
      <c r="CF106" s="58">
        <f>'2023'!BZ11</f>
        <v>0</v>
      </c>
      <c r="CG106" s="55">
        <f>'2023'!CA11</f>
        <v>225</v>
      </c>
      <c r="CH106" s="56">
        <f>'2023'!CB11</f>
        <v>2953.5</v>
      </c>
      <c r="CI106" s="56">
        <f>'2023'!CC11</f>
        <v>34</v>
      </c>
      <c r="CJ106" s="56">
        <f>'2023'!CD11</f>
        <v>20</v>
      </c>
      <c r="CK106" s="56">
        <f>'2023'!CE11</f>
        <v>3</v>
      </c>
      <c r="CL106" s="56">
        <f>'2023'!CF11</f>
        <v>20.9</v>
      </c>
      <c r="CM106" s="57">
        <f>'2023'!CG11</f>
        <v>0</v>
      </c>
      <c r="CN106" s="57">
        <f>'2023'!CH11</f>
        <v>0</v>
      </c>
      <c r="CO106" s="57">
        <f>'2023'!CI11</f>
        <v>0.75</v>
      </c>
      <c r="CP106" s="57">
        <f>'2023'!CJ11</f>
        <v>6.1</v>
      </c>
      <c r="CQ106" s="57">
        <f>'2023'!CK11</f>
        <v>7.7</v>
      </c>
      <c r="CR106" s="57">
        <f>'2023'!CL11</f>
        <v>25</v>
      </c>
      <c r="CS106" s="58">
        <f>'2023'!CM11</f>
        <v>16.7</v>
      </c>
      <c r="CT106" s="55">
        <f>'2023'!CN11</f>
        <v>362</v>
      </c>
      <c r="CU106" s="56">
        <f>'2023'!CO11</f>
        <v>3282.5</v>
      </c>
      <c r="CV106" s="56">
        <f>'2023'!CP11</f>
        <v>38</v>
      </c>
      <c r="CW106" s="56">
        <f>'2023'!CQ11</f>
        <v>32</v>
      </c>
      <c r="CX106" s="56">
        <f>'2023'!CR11</f>
        <v>5</v>
      </c>
      <c r="CY106" s="56">
        <f>'2023'!CS11</f>
        <v>28.6</v>
      </c>
      <c r="CZ106" s="57">
        <f>'2023'!CT11</f>
        <v>0</v>
      </c>
      <c r="DA106" s="57">
        <f>'2023'!CU11</f>
        <v>0</v>
      </c>
      <c r="DB106" s="57">
        <f>'2023'!CV11</f>
        <v>1.44</v>
      </c>
      <c r="DC106" s="57">
        <f>'2023'!CW11</f>
        <v>7.3</v>
      </c>
      <c r="DD106" s="57">
        <f>'2023'!CX11</f>
        <v>5.2</v>
      </c>
      <c r="DE106" s="57">
        <f>'2023'!CY11</f>
        <v>62.5</v>
      </c>
      <c r="DF106" s="58">
        <f>'2023'!CZ11</f>
        <v>3</v>
      </c>
    </row>
    <row r="107" spans="1:110" ht="15.75" customHeight="1" x14ac:dyDescent="0.2">
      <c r="A107" s="29">
        <f t="shared" si="9"/>
        <v>105</v>
      </c>
      <c r="B107" s="30">
        <f>'2018'!A11</f>
        <v>9</v>
      </c>
      <c r="C107" s="30">
        <v>2018</v>
      </c>
      <c r="D107" s="31" t="str">
        <f>'2018'!B11</f>
        <v>Tyler Conklin</v>
      </c>
      <c r="E107" s="204" t="str" cm="1">
        <f t="array" ref="E107">_xlfn.IFS(F107&gt;=15,"Cornerstone",AND(F107&gt;=14,F107&lt;15),"Elite",AND(F107&gt;=11,F107&lt;14),"Elite Upside",AND(F107&gt;=9,F107&lt;11),"Upside",AND(F107&gt;=8,F107&lt;9),"Upside Lite",AND(F107&gt;=6,F107&lt;8),"Outlier",AND(F107&gt;=5,F107&lt;6),"Outlier Lite",F107&lt;5,"Purgatory")</f>
        <v>Outlier</v>
      </c>
      <c r="F107" s="32">
        <f>'2018'!C11</f>
        <v>6.3857142857142861</v>
      </c>
      <c r="G107" s="32">
        <f t="shared" si="10"/>
        <v>50.9</v>
      </c>
      <c r="H107" s="33">
        <f t="shared" si="11"/>
        <v>-0.84372839692618129</v>
      </c>
      <c r="I107" s="34" t="str">
        <f>'2018'!D11</f>
        <v>Central Michigan</v>
      </c>
      <c r="J107" s="35">
        <f>'2018'!E11</f>
        <v>9</v>
      </c>
      <c r="K107" s="36">
        <f>'2018'!F11</f>
        <v>34910</v>
      </c>
      <c r="L107" s="37">
        <f>'2018'!G11</f>
        <v>30.183561643835617</v>
      </c>
      <c r="M107" s="37" t="str">
        <f>'2018'!H11</f>
        <v>SR</v>
      </c>
      <c r="N107" s="37">
        <f>'2018'!I11</f>
        <v>22.756164383561643</v>
      </c>
      <c r="O107" s="38">
        <f>'2018'!J11</f>
        <v>75</v>
      </c>
      <c r="P107" s="38">
        <f>'2018'!K11</f>
        <v>254</v>
      </c>
      <c r="Q107" s="193">
        <f t="shared" si="12"/>
        <v>31.747471566054244</v>
      </c>
      <c r="R107" s="35">
        <f>'2018'!L11</f>
        <v>4.8</v>
      </c>
      <c r="S107" s="39">
        <f>'2018'!M11</f>
        <v>5</v>
      </c>
      <c r="T107" s="40">
        <f>'2018'!N11</f>
        <v>0</v>
      </c>
      <c r="U107" s="41">
        <f>'2018'!O11</f>
        <v>0</v>
      </c>
      <c r="V107" s="41">
        <f>'2018'!P11</f>
        <v>3.9478058510638299E-2</v>
      </c>
      <c r="W107" s="41">
        <f>'2018'!Q11</f>
        <v>0.16902088615236024</v>
      </c>
      <c r="X107" s="41">
        <f>'2018'!R11</f>
        <v>0.24638247946812672</v>
      </c>
      <c r="Y107" s="42">
        <f>'2018'!S11</f>
        <v>0.24638247946812672</v>
      </c>
      <c r="Z107" s="43">
        <f>'2018'!T11</f>
        <v>0.17246773562768869</v>
      </c>
      <c r="AA107" s="44">
        <f>'2018'!U11</f>
        <v>21.104109589041094</v>
      </c>
      <c r="AB107" s="45">
        <f>'2018'!V11</f>
        <v>1.87</v>
      </c>
      <c r="AC107" s="45">
        <f>CT107/CW107</f>
        <v>14.4</v>
      </c>
      <c r="AD107" s="45">
        <f>'2018'!X11</f>
        <v>4.9000000000000004</v>
      </c>
      <c r="AE107" s="45">
        <f>'2018'!Y11</f>
        <v>12.8</v>
      </c>
      <c r="AF107" s="45">
        <f>'2018'!Z11</f>
        <v>0</v>
      </c>
      <c r="AG107" s="45">
        <f>'2018'!AA11</f>
        <v>0</v>
      </c>
      <c r="AH107" s="45">
        <f>CR107</f>
        <v>0</v>
      </c>
      <c r="AI107" s="46">
        <f>'2018'!AB11</f>
        <v>0.14599999999999999</v>
      </c>
      <c r="AJ107" s="45">
        <f>'2018'!AC11</f>
        <v>95.69709683641976</v>
      </c>
      <c r="AK107" s="47">
        <f>'2018'!AD11</f>
        <v>98.641495791396665</v>
      </c>
      <c r="AL107" s="48">
        <f>'2018'!AE11</f>
        <v>5</v>
      </c>
      <c r="AM107" s="49">
        <f>'2018'!AF11</f>
        <v>4</v>
      </c>
      <c r="AN107" s="49">
        <f>'2018'!AG11</f>
        <v>5</v>
      </c>
      <c r="AO107" s="49">
        <f>'2018'!AH11</f>
        <v>7</v>
      </c>
      <c r="AP107" s="49">
        <f>'2018'!AI11</f>
        <v>1</v>
      </c>
      <c r="AQ107" s="49">
        <f>'2018'!AK11</f>
        <v>2</v>
      </c>
      <c r="AR107" s="49">
        <f>'2018'!AL11</f>
        <v>3</v>
      </c>
      <c r="AS107" s="50">
        <f>'2018'!AM11</f>
        <v>0</v>
      </c>
      <c r="AT107" s="55">
        <f>'2018'!AN11</f>
        <v>0</v>
      </c>
      <c r="AU107" s="56">
        <f>'2018'!AO11</f>
        <v>1</v>
      </c>
      <c r="AV107" s="56">
        <f>'2018'!AP11</f>
        <v>0</v>
      </c>
      <c r="AW107" s="56">
        <f>'2018'!AQ11</f>
        <v>0</v>
      </c>
      <c r="AX107" s="56">
        <f>'2018'!AR11</f>
        <v>0</v>
      </c>
      <c r="AY107" s="56">
        <f>'2018'!AS11</f>
        <v>0</v>
      </c>
      <c r="AZ107" s="57">
        <f>'2018'!AT11</f>
        <v>0</v>
      </c>
      <c r="BA107" s="57">
        <f>'2018'!AU11</f>
        <v>0</v>
      </c>
      <c r="BB107" s="57">
        <f>'2018'!AV11</f>
        <v>0</v>
      </c>
      <c r="BC107" s="57">
        <f>'2018'!AW11</f>
        <v>0</v>
      </c>
      <c r="BD107" s="57">
        <f>'2018'!AX11</f>
        <v>0</v>
      </c>
      <c r="BE107" s="57">
        <f>'2018'!AY11</f>
        <v>0</v>
      </c>
      <c r="BF107" s="58">
        <f>'2018'!AZ11</f>
        <v>0</v>
      </c>
      <c r="BG107" s="55">
        <f>'2018'!BA11</f>
        <v>0</v>
      </c>
      <c r="BH107" s="56">
        <f>'2018'!BB11</f>
        <v>1</v>
      </c>
      <c r="BI107" s="56">
        <f>'2018'!BC11</f>
        <v>0</v>
      </c>
      <c r="BJ107" s="56">
        <f>'2018'!BD11</f>
        <v>0</v>
      </c>
      <c r="BK107" s="56">
        <f>'2018'!BE11</f>
        <v>0</v>
      </c>
      <c r="BL107" s="56">
        <f>'2018'!BF11</f>
        <v>0</v>
      </c>
      <c r="BM107" s="57">
        <f>'2018'!BG11</f>
        <v>0</v>
      </c>
      <c r="BN107" s="57">
        <f>'2018'!BH11</f>
        <v>0</v>
      </c>
      <c r="BO107" s="57">
        <f>'2018'!BI11</f>
        <v>0</v>
      </c>
      <c r="BP107" s="57">
        <f>'2018'!BJ11</f>
        <v>0</v>
      </c>
      <c r="BQ107" s="57">
        <f>'2018'!BK11</f>
        <v>0</v>
      </c>
      <c r="BR107" s="57">
        <f>'2018'!BL11</f>
        <v>0</v>
      </c>
      <c r="BS107" s="58">
        <f>'2018'!BM11</f>
        <v>0</v>
      </c>
      <c r="BT107" s="55">
        <f>'2018'!BN11</f>
        <v>95</v>
      </c>
      <c r="BU107" s="56">
        <f>'2018'!BO11</f>
        <v>2406.4</v>
      </c>
      <c r="BV107" s="56">
        <f>'2018'!BP11</f>
        <v>11</v>
      </c>
      <c r="BW107" s="56">
        <f>'2018'!BQ11</f>
        <v>6</v>
      </c>
      <c r="BX107" s="56">
        <f>'2018'!BR11</f>
        <v>0</v>
      </c>
      <c r="BY107" s="56">
        <f>'2018'!BS11</f>
        <v>15.2</v>
      </c>
      <c r="BZ107" s="57">
        <f>'2018'!BT11</f>
        <v>0</v>
      </c>
      <c r="CA107" s="57">
        <f>'2018'!BU11</f>
        <v>0</v>
      </c>
      <c r="CB107" s="57">
        <f>'2018'!BV11</f>
        <v>0.91</v>
      </c>
      <c r="CC107" s="57">
        <f>'2018'!BW11</f>
        <v>3</v>
      </c>
      <c r="CD107" s="57">
        <f>'2018'!BX11</f>
        <v>11.4</v>
      </c>
      <c r="CE107" s="57">
        <f>'2018'!BY11</f>
        <v>0</v>
      </c>
      <c r="CF107" s="58">
        <f>'2018'!BZ11</f>
        <v>14.3</v>
      </c>
      <c r="CG107" s="55">
        <f>'2018'!CA11</f>
        <v>560</v>
      </c>
      <c r="CH107" s="56">
        <f>'2018'!CB11</f>
        <v>3313.2000000000003</v>
      </c>
      <c r="CI107" s="56">
        <f>'2018'!CC11</f>
        <v>73</v>
      </c>
      <c r="CJ107" s="56">
        <f>'2018'!CD11</f>
        <v>42</v>
      </c>
      <c r="CK107" s="56">
        <f>'2018'!CE11</f>
        <v>6</v>
      </c>
      <c r="CL107" s="56">
        <f>'2018'!CF11</f>
        <v>21.6</v>
      </c>
      <c r="CM107" s="57">
        <f>'2018'!CG11</f>
        <v>0</v>
      </c>
      <c r="CN107" s="57">
        <f>'2018'!CH11</f>
        <v>0</v>
      </c>
      <c r="CO107" s="57">
        <f>'2018'!CI11</f>
        <v>1.3</v>
      </c>
      <c r="CP107" s="57">
        <f>'2018'!CJ11</f>
        <v>3.6</v>
      </c>
      <c r="CQ107" s="57">
        <f>'2018'!CK11</f>
        <v>12.8</v>
      </c>
      <c r="CR107" s="57">
        <f>'2018'!CL11</f>
        <v>0</v>
      </c>
      <c r="CS107" s="58">
        <f>'2018'!CM11</f>
        <v>4.5</v>
      </c>
      <c r="CT107" s="55">
        <f>'2018'!CN11</f>
        <v>504</v>
      </c>
      <c r="CU107" s="56">
        <f>'2018'!CO11</f>
        <v>2045.6</v>
      </c>
      <c r="CV107" s="56">
        <f>'2018'!CP11</f>
        <v>69</v>
      </c>
      <c r="CW107" s="56">
        <f>'2018'!CQ11</f>
        <v>35</v>
      </c>
      <c r="CX107" s="56">
        <f>'2018'!CR11</f>
        <v>5</v>
      </c>
      <c r="CY107" s="56">
        <f>'2018'!CS11</f>
        <v>16.8</v>
      </c>
      <c r="CZ107" s="57">
        <f>'2018'!CT11</f>
        <v>0</v>
      </c>
      <c r="DA107" s="57">
        <f>'2018'!CU11</f>
        <v>0</v>
      </c>
      <c r="DB107" s="57">
        <f>'2018'!CV11</f>
        <v>1.87</v>
      </c>
      <c r="DC107" s="57">
        <f>'2018'!CW11</f>
        <v>4.9000000000000004</v>
      </c>
      <c r="DD107" s="57">
        <f>'2018'!CX11</f>
        <v>11.4</v>
      </c>
      <c r="DE107" s="57">
        <f>'2018'!CY11</f>
        <v>47.4</v>
      </c>
      <c r="DF107" s="58">
        <f>'2018'!CZ11</f>
        <v>14.6</v>
      </c>
    </row>
    <row r="108" spans="1:110" ht="15.75" customHeight="1" x14ac:dyDescent="0.2">
      <c r="A108" s="29">
        <f t="shared" si="9"/>
        <v>106</v>
      </c>
      <c r="B108" s="30">
        <f>'2026-WIP'!A13</f>
        <v>11</v>
      </c>
      <c r="C108" s="30">
        <v>2026</v>
      </c>
      <c r="D108" s="31" t="str">
        <f>'2026-WIP'!B13</f>
        <v>Joe Royer</v>
      </c>
      <c r="E108" s="204" t="str" cm="1">
        <f t="array" ref="E108">_xlfn.IFS(F108&gt;=15,"Cornerstone",AND(F108&gt;=14,F108&lt;15),"Elite",AND(F108&gt;=11,F108&lt;14),"Elite Upside",AND(F108&gt;=9,F108&lt;11),"Upside",AND(F108&gt;=8,F108&lt;9),"Upside Lite",AND(F108&gt;=6,F108&lt;8),"Outlier",AND(F108&gt;=5,F108&lt;6),"Outlier Lite",F108&lt;5,"Purgatory")</f>
        <v>Outlier</v>
      </c>
      <c r="F108" s="32">
        <f>'2026-WIP'!C13</f>
        <v>6.3071428571428569</v>
      </c>
      <c r="G108" s="32">
        <f t="shared" si="10"/>
        <v>50.4</v>
      </c>
      <c r="H108" s="33">
        <f t="shared" si="11"/>
        <v>-0.87622029199776985</v>
      </c>
      <c r="I108" s="34" t="str">
        <f>'2026-WIP'!D13</f>
        <v>Cincinnati</v>
      </c>
      <c r="J108" s="35">
        <f>'2026-WIP'!E13</f>
        <v>3</v>
      </c>
      <c r="K108" s="36">
        <f>'2026-WIP'!F13</f>
        <v>37408</v>
      </c>
      <c r="L108" s="37">
        <f>'2026-WIP'!G13</f>
        <v>23.339726027397262</v>
      </c>
      <c r="M108" s="37" t="str">
        <f>'2026-WIP'!H13</f>
        <v>RS SR</v>
      </c>
      <c r="N108" s="37">
        <f>'2026-WIP'!I13</f>
        <v>23.920547945205481</v>
      </c>
      <c r="O108" s="38">
        <f>'2026-WIP'!J13</f>
        <v>77</v>
      </c>
      <c r="P108" s="38">
        <f>'2026-WIP'!K13</f>
        <v>255</v>
      </c>
      <c r="Q108" s="193">
        <f t="shared" si="12"/>
        <v>30.238252077111341</v>
      </c>
      <c r="R108" s="35">
        <f>'2026-WIP'!L13</f>
        <v>4.7</v>
      </c>
      <c r="S108" s="39">
        <f>'2026-WIP'!M13</f>
        <v>7</v>
      </c>
      <c r="T108" s="40">
        <f>'2026-WIP'!N13</f>
        <v>4.7256497768443165E-3</v>
      </c>
      <c r="U108" s="41">
        <f>'2026-WIP'!O13</f>
        <v>6.7046597385182699E-3</v>
      </c>
      <c r="V108" s="41">
        <f>'2026-WIP'!P13</f>
        <v>4.6451133407655141E-3</v>
      </c>
      <c r="W108" s="41">
        <f>'2026-WIP'!Q13</f>
        <v>0.2190516156105749</v>
      </c>
      <c r="X108" s="41">
        <f>'2026-WIP'!R13</f>
        <v>0.1806282722513089</v>
      </c>
      <c r="Y108" s="42">
        <f>'2026-WIP'!S13</f>
        <v>0.1998399439309419</v>
      </c>
      <c r="Z108" s="43">
        <f>'2026-WIP'!T13</f>
        <v>0.18984794673439478</v>
      </c>
      <c r="AA108" s="44">
        <f>'2026-WIP'!U13</f>
        <v>22.254794520547946</v>
      </c>
      <c r="AB108" s="45">
        <f>'2026-WIP'!V13</f>
        <v>2.19</v>
      </c>
      <c r="AC108" s="45">
        <f>'2026-WIP'!W13</f>
        <v>10.44</v>
      </c>
      <c r="AD108" s="45">
        <f>'2026-WIP'!X13</f>
        <v>9.9</v>
      </c>
      <c r="AE108" s="45">
        <f>'2026-WIP'!Y13</f>
        <v>7.4</v>
      </c>
      <c r="AF108" s="45">
        <f>'2026-WIP'!Z13</f>
        <v>0</v>
      </c>
      <c r="AG108" s="45">
        <f>'2026-WIP'!AA13</f>
        <v>0</v>
      </c>
      <c r="AH108" s="45">
        <f>'2026-WIP'!AB13</f>
        <v>0</v>
      </c>
      <c r="AI108" s="46">
        <f>'2026-WIP'!AC13</f>
        <v>104.51502874880548</v>
      </c>
      <c r="AJ108" s="45">
        <f>'2026-WIP'!AD13</f>
        <v>112.06856822869331</v>
      </c>
      <c r="AK108" s="47">
        <f>'2026-WIP'!AE13</f>
        <v>6</v>
      </c>
      <c r="AL108" s="48">
        <f>'2026-WIP'!AF13</f>
        <v>1</v>
      </c>
      <c r="AM108" s="49">
        <f>'2026-WIP'!AG13</f>
        <v>7</v>
      </c>
      <c r="AN108" s="49">
        <f>'2026-WIP'!AH13</f>
        <v>1</v>
      </c>
      <c r="AO108" s="49">
        <f>'2026-WIP'!AI13</f>
        <v>9</v>
      </c>
      <c r="AP108" s="49">
        <f>'2026-WIP'!AJ13</f>
        <v>5</v>
      </c>
      <c r="AQ108" s="49">
        <f>'2026-WIP'!AK13</f>
        <v>6</v>
      </c>
      <c r="AR108" s="49">
        <f>'2026-WIP'!AL13</f>
        <v>1</v>
      </c>
      <c r="AS108" s="50">
        <f>'2026-WIP'!AM13</f>
        <v>0</v>
      </c>
      <c r="AT108" s="55">
        <f>'2026-WIP'!AN13</f>
        <v>9</v>
      </c>
      <c r="AU108" s="56">
        <f>'2026-WIP'!AO13</f>
        <v>1904.5</v>
      </c>
      <c r="AV108" s="56">
        <f>'2026-WIP'!AP13</f>
        <v>3</v>
      </c>
      <c r="AW108" s="56">
        <f>'2026-WIP'!AQ13</f>
        <v>1</v>
      </c>
      <c r="AX108" s="56">
        <f>'2026-WIP'!AR13</f>
        <v>0</v>
      </c>
      <c r="AY108" s="56">
        <f>'2026-WIP'!AS13</f>
        <v>0</v>
      </c>
      <c r="AZ108" s="57">
        <f>'2026-WIP'!AT13</f>
        <v>0</v>
      </c>
      <c r="BA108" s="57">
        <f>'2026-WIP'!AU13</f>
        <v>0</v>
      </c>
      <c r="BB108" s="57">
        <f>'2026-WIP'!AV13</f>
        <v>0.75</v>
      </c>
      <c r="BC108" s="57">
        <f>'2026-WIP'!AW13</f>
        <v>8</v>
      </c>
      <c r="BD108" s="57">
        <f>'2026-WIP'!AX13</f>
        <v>14.3</v>
      </c>
      <c r="BE108" s="57">
        <f>'2026-WIP'!AY13</f>
        <v>0</v>
      </c>
      <c r="BF108" s="58">
        <f>'2026-WIP'!AZ13</f>
        <v>0</v>
      </c>
      <c r="BG108" s="55">
        <f>'2026-WIP'!BA13</f>
        <v>10</v>
      </c>
      <c r="BH108" s="56">
        <f>'2026-WIP'!BB13</f>
        <v>1491.5</v>
      </c>
      <c r="BI108" s="56">
        <f>'2026-WIP'!BC13</f>
        <v>2</v>
      </c>
      <c r="BJ108" s="56">
        <f>'2026-WIP'!BD13</f>
        <v>2</v>
      </c>
      <c r="BK108" s="56">
        <f>'2026-WIP'!BE13</f>
        <v>0</v>
      </c>
      <c r="BL108" s="56">
        <f>'2026-WIP'!BF13</f>
        <v>0</v>
      </c>
      <c r="BM108" s="57">
        <f>'2026-WIP'!BG13</f>
        <v>0</v>
      </c>
      <c r="BN108" s="57">
        <f>'2026-WIP'!BH13</f>
        <v>0</v>
      </c>
      <c r="BO108" s="57">
        <f>'2026-WIP'!BI13</f>
        <v>0.48</v>
      </c>
      <c r="BP108" s="57">
        <f>'2026-WIP'!BJ13</f>
        <v>1</v>
      </c>
      <c r="BQ108" s="57">
        <f>'2026-WIP'!BK13</f>
        <v>4</v>
      </c>
      <c r="BR108" s="57">
        <f>'2026-WIP'!BL13</f>
        <v>0</v>
      </c>
      <c r="BS108" s="58">
        <f>'2026-WIP'!BM13</f>
        <v>0</v>
      </c>
      <c r="BT108" s="55">
        <f>'2026-WIP'!BN13</f>
        <v>5</v>
      </c>
      <c r="BU108" s="56">
        <f>'2026-WIP'!BO13</f>
        <v>1076.4000000000001</v>
      </c>
      <c r="BV108" s="56">
        <f>'2026-WIP'!BP13</f>
        <v>2</v>
      </c>
      <c r="BW108" s="56">
        <f>'2026-WIP'!BQ13</f>
        <v>1</v>
      </c>
      <c r="BX108" s="56">
        <f>'2026-WIP'!BR13</f>
        <v>0</v>
      </c>
      <c r="BY108" s="56">
        <f>'2026-WIP'!BS13</f>
        <v>0</v>
      </c>
      <c r="BZ108" s="57">
        <f>'2026-WIP'!BT13</f>
        <v>0</v>
      </c>
      <c r="CA108" s="57">
        <f>'2026-WIP'!BU13</f>
        <v>0</v>
      </c>
      <c r="CB108" s="57">
        <f>'2026-WIP'!BV13</f>
        <v>0.26</v>
      </c>
      <c r="CC108" s="57">
        <f>'2026-WIP'!BW13</f>
        <v>6</v>
      </c>
      <c r="CD108" s="57">
        <f>'2026-WIP'!BX13</f>
        <v>2.5</v>
      </c>
      <c r="CE108" s="57">
        <f>'2026-WIP'!BY13</f>
        <v>0</v>
      </c>
      <c r="CF108" s="58">
        <f>'2026-WIP'!BZ13</f>
        <v>0</v>
      </c>
      <c r="CG108" s="55">
        <f>'2026-WIP'!CA13</f>
        <v>522</v>
      </c>
      <c r="CH108" s="56">
        <f>'2026-WIP'!CB13</f>
        <v>2383</v>
      </c>
      <c r="CI108" s="56">
        <f>'2026-WIP'!CC13</f>
        <v>75</v>
      </c>
      <c r="CJ108" s="56">
        <f>'2026-WIP'!CD13</f>
        <v>50</v>
      </c>
      <c r="CK108" s="56">
        <f>'2026-WIP'!CE13</f>
        <v>3</v>
      </c>
      <c r="CL108" s="56">
        <f>'2026-WIP'!CF13</f>
        <v>18</v>
      </c>
      <c r="CM108" s="57">
        <f>'2026-WIP'!CG13</f>
        <v>0</v>
      </c>
      <c r="CN108" s="57">
        <f>'2026-WIP'!CH13</f>
        <v>0</v>
      </c>
      <c r="CO108" s="57">
        <f>'2026-WIP'!CI13</f>
        <v>1.48</v>
      </c>
      <c r="CP108" s="57">
        <f>'2026-WIP'!CJ13</f>
        <v>4.5999999999999996</v>
      </c>
      <c r="CQ108" s="57">
        <f>'2026-WIP'!CK13</f>
        <v>8.3000000000000007</v>
      </c>
      <c r="CR108" s="57">
        <f>'2026-WIP'!CL13</f>
        <v>53.8</v>
      </c>
      <c r="CS108" s="58">
        <f>'2026-WIP'!CM13</f>
        <v>3.8</v>
      </c>
      <c r="CT108" s="55">
        <f>'2026-WIP'!CN13</f>
        <v>138</v>
      </c>
      <c r="CU108" s="56">
        <f>'2026-WIP'!CO13</f>
        <v>764</v>
      </c>
      <c r="CV108" s="56">
        <f>'2026-WIP'!CP13</f>
        <v>9</v>
      </c>
      <c r="CW108" s="56">
        <f>'2026-WIP'!CQ13</f>
        <v>8</v>
      </c>
      <c r="CX108" s="56">
        <f>'2026-WIP'!CR13</f>
        <v>2</v>
      </c>
      <c r="CY108" s="56">
        <f>'2026-WIP'!CS13</f>
        <v>0</v>
      </c>
      <c r="CZ108" s="57">
        <f>'2026-WIP'!CT13</f>
        <v>0</v>
      </c>
      <c r="DA108" s="57">
        <f>'2026-WIP'!CU13</f>
        <v>0</v>
      </c>
      <c r="DB108" s="57">
        <f>'2026-WIP'!CV13</f>
        <v>2.19</v>
      </c>
      <c r="DC108" s="57">
        <f>'2026-WIP'!CW13</f>
        <v>9.9</v>
      </c>
      <c r="DD108" s="57">
        <f>'2026-WIP'!CX13</f>
        <v>7.4</v>
      </c>
      <c r="DE108" s="57">
        <f>'2026-WIP'!CY13</f>
        <v>0</v>
      </c>
      <c r="DF108" s="58">
        <f>'2026-WIP'!CZ13</f>
        <v>0</v>
      </c>
    </row>
    <row r="109" spans="1:110" ht="15.75" customHeight="1" x14ac:dyDescent="0.2">
      <c r="A109" s="29">
        <f t="shared" si="9"/>
        <v>107</v>
      </c>
      <c r="B109" s="30">
        <f>'2019'!A14</f>
        <v>12</v>
      </c>
      <c r="C109" s="30">
        <v>2019</v>
      </c>
      <c r="D109" s="31" t="str">
        <f>'2019'!B14</f>
        <v>Isaac Nauta</v>
      </c>
      <c r="E109" s="204" t="str" cm="1">
        <f t="array" ref="E109">_xlfn.IFS(F109&gt;=15,"Cornerstone",AND(F109&gt;=14,F109&lt;15),"Elite",AND(F109&gt;=11,F109&lt;14),"Elite Upside",AND(F109&gt;=9,F109&lt;11),"Upside",AND(F109&gt;=8,F109&lt;9),"Upside Lite",AND(F109&gt;=6,F109&lt;8),"Outlier",AND(F109&gt;=5,F109&lt;6),"Outlier Lite",F109&lt;5,"Purgatory")</f>
        <v>Outlier</v>
      </c>
      <c r="F109" s="32">
        <f>'2019'!C14</f>
        <v>6.2642857142857142</v>
      </c>
      <c r="G109" s="32">
        <f t="shared" si="10"/>
        <v>50</v>
      </c>
      <c r="H109" s="33">
        <f t="shared" si="11"/>
        <v>-0.89394314385499973</v>
      </c>
      <c r="I109" s="34" t="str">
        <f>'2019'!D14</f>
        <v>Georgia</v>
      </c>
      <c r="J109" s="35">
        <f>'2019'!E14</f>
        <v>1</v>
      </c>
      <c r="K109" s="36">
        <f>'2019'!F14</f>
        <v>35571</v>
      </c>
      <c r="L109" s="37">
        <f>'2019'!G14</f>
        <v>28.372602739726027</v>
      </c>
      <c r="M109" s="37" t="str">
        <f>'2019'!H14</f>
        <v>JR</v>
      </c>
      <c r="N109" s="37">
        <f>'2019'!I14</f>
        <v>21.942465753424656</v>
      </c>
      <c r="O109" s="38">
        <f>'2019'!J14</f>
        <v>75</v>
      </c>
      <c r="P109" s="38">
        <f>'2019'!K14</f>
        <v>244</v>
      </c>
      <c r="Q109" s="193">
        <f t="shared" si="12"/>
        <v>30.497571110697777</v>
      </c>
      <c r="R109" s="35">
        <f>'2019'!L14</f>
        <v>4.91</v>
      </c>
      <c r="S109" s="39">
        <f>'2019'!M14</f>
        <v>7</v>
      </c>
      <c r="T109" s="40">
        <f>'2019'!N14</f>
        <v>0</v>
      </c>
      <c r="U109" s="41">
        <f>'2019'!O14</f>
        <v>0</v>
      </c>
      <c r="V109" s="41">
        <f>'2019'!P14</f>
        <v>0.16960300681230914</v>
      </c>
      <c r="W109" s="41">
        <f>'2019'!Q14</f>
        <v>8.0553985302430756E-2</v>
      </c>
      <c r="X109" s="41">
        <f>'2019'!R14</f>
        <v>0.13536485550588681</v>
      </c>
      <c r="Y109" s="42">
        <f>'2019'!S14</f>
        <v>0.15248393115909797</v>
      </c>
      <c r="Z109" s="43">
        <f>'2019'!T14</f>
        <v>0.15248393115909797</v>
      </c>
      <c r="AA109" s="44">
        <f>'2019'!U14</f>
        <v>19.295890410958904</v>
      </c>
      <c r="AB109" s="45">
        <f>'2019'!V14</f>
        <v>2.0099999999999998</v>
      </c>
      <c r="AC109" s="45">
        <f>CT109/CW109</f>
        <v>14.333333333333334</v>
      </c>
      <c r="AD109" s="45">
        <f>'2019'!X14</f>
        <v>6.7</v>
      </c>
      <c r="AE109" s="45">
        <f>'2019'!Y14</f>
        <v>8.6</v>
      </c>
      <c r="AF109" s="45">
        <f>'2019'!Z14</f>
        <v>0</v>
      </c>
      <c r="AG109" s="45">
        <f>'2019'!AA14</f>
        <v>0</v>
      </c>
      <c r="AH109" s="45">
        <f>CR109</f>
        <v>25</v>
      </c>
      <c r="AI109" s="46">
        <f>'2019'!AB14</f>
        <v>3.2000000000000001E-2</v>
      </c>
      <c r="AJ109" s="45">
        <f>'2019'!AC14</f>
        <v>83.964141820669468</v>
      </c>
      <c r="AK109" s="47">
        <f>'2019'!AD14</f>
        <v>86.547542358461172</v>
      </c>
      <c r="AL109" s="48">
        <f>'2019'!AE14</f>
        <v>4</v>
      </c>
      <c r="AM109" s="49">
        <f>'2019'!AF14</f>
        <v>8</v>
      </c>
      <c r="AN109" s="49">
        <f>'2019'!AG14</f>
        <v>6</v>
      </c>
      <c r="AO109" s="49">
        <f>'2019'!AH14</f>
        <v>7</v>
      </c>
      <c r="AP109" s="49">
        <f>'2019'!AI14</f>
        <v>4</v>
      </c>
      <c r="AQ109" s="49">
        <f>'2019'!AK14</f>
        <v>0</v>
      </c>
      <c r="AR109" s="49">
        <f>'2019'!AL14</f>
        <v>1</v>
      </c>
      <c r="AS109" s="50">
        <f>'2019'!AM14</f>
        <v>0</v>
      </c>
      <c r="AT109" s="55">
        <f>'2019'!AN14</f>
        <v>0</v>
      </c>
      <c r="AU109" s="56">
        <f>'2019'!AO14</f>
        <v>1</v>
      </c>
      <c r="AV109" s="56">
        <f>'2019'!AP14</f>
        <v>0</v>
      </c>
      <c r="AW109" s="56">
        <f>'2019'!AQ14</f>
        <v>0</v>
      </c>
      <c r="AX109" s="56">
        <f>'2019'!AR14</f>
        <v>0</v>
      </c>
      <c r="AY109" s="56">
        <f>'2019'!AS14</f>
        <v>0</v>
      </c>
      <c r="AZ109" s="57">
        <f>'2019'!AT14</f>
        <v>0</v>
      </c>
      <c r="BA109" s="57">
        <f>'2019'!AU14</f>
        <v>0</v>
      </c>
      <c r="BB109" s="57">
        <f>'2019'!AV14</f>
        <v>0</v>
      </c>
      <c r="BC109" s="57">
        <f>'2019'!AW14</f>
        <v>0</v>
      </c>
      <c r="BD109" s="57">
        <f>'2019'!AX14</f>
        <v>0</v>
      </c>
      <c r="BE109" s="57">
        <f>'2019'!AY14</f>
        <v>0</v>
      </c>
      <c r="BF109" s="58">
        <f>'2019'!AZ14</f>
        <v>0</v>
      </c>
      <c r="BG109" s="55">
        <f>'2019'!BA14</f>
        <v>0</v>
      </c>
      <c r="BH109" s="56">
        <f>'2019'!BB14</f>
        <v>1</v>
      </c>
      <c r="BI109" s="56">
        <f>'2019'!BC14</f>
        <v>0</v>
      </c>
      <c r="BJ109" s="56">
        <f>'2019'!BD14</f>
        <v>0</v>
      </c>
      <c r="BK109" s="56">
        <f>'2019'!BE14</f>
        <v>0</v>
      </c>
      <c r="BL109" s="56">
        <f>'2019'!BF14</f>
        <v>0</v>
      </c>
      <c r="BM109" s="57">
        <f>'2019'!BG14</f>
        <v>0</v>
      </c>
      <c r="BN109" s="57">
        <f>'2019'!BH14</f>
        <v>0</v>
      </c>
      <c r="BO109" s="57">
        <f>'2019'!BI14</f>
        <v>0</v>
      </c>
      <c r="BP109" s="57">
        <f>'2019'!BJ14</f>
        <v>0</v>
      </c>
      <c r="BQ109" s="57">
        <f>'2019'!BK14</f>
        <v>0</v>
      </c>
      <c r="BR109" s="57">
        <f>'2019'!BL14</f>
        <v>0</v>
      </c>
      <c r="BS109" s="58">
        <f>'2019'!BM14</f>
        <v>0</v>
      </c>
      <c r="BT109" s="55">
        <f>'2019'!BN14</f>
        <v>361</v>
      </c>
      <c r="BU109" s="56">
        <f>'2019'!BO14</f>
        <v>2128.5</v>
      </c>
      <c r="BV109" s="56">
        <f>'2019'!BP14</f>
        <v>45</v>
      </c>
      <c r="BW109" s="56">
        <f>'2019'!BQ14</f>
        <v>29</v>
      </c>
      <c r="BX109" s="56">
        <f>'2019'!BR14</f>
        <v>3</v>
      </c>
      <c r="BY109" s="56">
        <f>'2019'!BS14</f>
        <v>13.2</v>
      </c>
      <c r="BZ109" s="57">
        <f>'2019'!BT14</f>
        <v>0</v>
      </c>
      <c r="CA109" s="57">
        <f>'2019'!BU14</f>
        <v>0</v>
      </c>
      <c r="CB109" s="57">
        <f>'2019'!BV14</f>
        <v>1.99</v>
      </c>
      <c r="CC109" s="57">
        <f>'2019'!BW14</f>
        <v>5.8</v>
      </c>
      <c r="CD109" s="57">
        <f>'2019'!BX14</f>
        <v>9.1</v>
      </c>
      <c r="CE109" s="57">
        <f>'2019'!BY14</f>
        <v>0</v>
      </c>
      <c r="CF109" s="58">
        <f>'2019'!BZ14</f>
        <v>14.7</v>
      </c>
      <c r="CG109" s="55">
        <f>'2019'!CA14</f>
        <v>114</v>
      </c>
      <c r="CH109" s="56">
        <f>'2019'!CB14</f>
        <v>1415.2</v>
      </c>
      <c r="CI109" s="56">
        <f>'2019'!CC14</f>
        <v>20</v>
      </c>
      <c r="CJ109" s="56">
        <f>'2019'!CD14</f>
        <v>9</v>
      </c>
      <c r="CK109" s="56">
        <f>'2019'!CE14</f>
        <v>2</v>
      </c>
      <c r="CL109" s="56">
        <f>'2019'!CF14</f>
        <v>12.8</v>
      </c>
      <c r="CM109" s="57">
        <f>'2019'!CG14</f>
        <v>0</v>
      </c>
      <c r="CN109" s="57">
        <f>'2019'!CH14</f>
        <v>0</v>
      </c>
      <c r="CO109" s="57">
        <f>'2019'!CI14</f>
        <v>0.76</v>
      </c>
      <c r="CP109" s="57">
        <f>'2019'!CJ14</f>
        <v>4.8</v>
      </c>
      <c r="CQ109" s="57">
        <f>'2019'!CK14</f>
        <v>8.6</v>
      </c>
      <c r="CR109" s="57">
        <f>'2019'!CL14</f>
        <v>25</v>
      </c>
      <c r="CS109" s="58">
        <f>'2019'!CM14</f>
        <v>0</v>
      </c>
      <c r="CT109" s="55">
        <f>'2019'!CN14</f>
        <v>430</v>
      </c>
      <c r="CU109" s="56">
        <f>'2019'!CO14</f>
        <v>3176.6</v>
      </c>
      <c r="CV109" s="56">
        <f>'2019'!CP14</f>
        <v>35</v>
      </c>
      <c r="CW109" s="56">
        <f>'2019'!CQ14</f>
        <v>30</v>
      </c>
      <c r="CX109" s="56">
        <f>'2019'!CR14</f>
        <v>3</v>
      </c>
      <c r="CY109" s="56">
        <f>'2019'!CS14</f>
        <v>33.6</v>
      </c>
      <c r="CZ109" s="57">
        <f>'2019'!CT14</f>
        <v>0</v>
      </c>
      <c r="DA109" s="57">
        <f>'2019'!CU14</f>
        <v>0</v>
      </c>
      <c r="DB109" s="57">
        <f>'2019'!CV14</f>
        <v>2.0099999999999998</v>
      </c>
      <c r="DC109" s="57">
        <f>'2019'!CW14</f>
        <v>6.7</v>
      </c>
      <c r="DD109" s="57">
        <f>'2019'!CX14</f>
        <v>8.3000000000000007</v>
      </c>
      <c r="DE109" s="57">
        <f>'2019'!CY14</f>
        <v>100</v>
      </c>
      <c r="DF109" s="58">
        <f>'2019'!CZ14</f>
        <v>3.2</v>
      </c>
    </row>
    <row r="110" spans="1:110" ht="15.75" customHeight="1" x14ac:dyDescent="0.2">
      <c r="A110" s="29">
        <f t="shared" si="9"/>
        <v>108</v>
      </c>
      <c r="B110" s="30">
        <f>'2019'!A15</f>
        <v>13</v>
      </c>
      <c r="C110" s="30">
        <v>2019</v>
      </c>
      <c r="D110" s="31" t="str">
        <f>'2019'!B15</f>
        <v>Trevon Wesco</v>
      </c>
      <c r="E110" s="204" t="str" cm="1">
        <f t="array" ref="E110">_xlfn.IFS(F110&gt;=15,"Cornerstone",AND(F110&gt;=14,F110&lt;15),"Elite",AND(F110&gt;=11,F110&lt;14),"Elite Upside",AND(F110&gt;=9,F110&lt;11),"Upside",AND(F110&gt;=8,F110&lt;9),"Upside Lite",AND(F110&gt;=6,F110&lt;8),"Outlier",AND(F110&gt;=5,F110&lt;6),"Outlier Lite",F110&lt;5,"Purgatory")</f>
        <v>Outlier</v>
      </c>
      <c r="F110" s="32">
        <f>'2019'!C15</f>
        <v>6.2285714285714286</v>
      </c>
      <c r="G110" s="32">
        <f t="shared" si="10"/>
        <v>49.5</v>
      </c>
      <c r="H110" s="33">
        <f t="shared" si="11"/>
        <v>-0.90871218706935808</v>
      </c>
      <c r="I110" s="34" t="str">
        <f>'2019'!D15</f>
        <v>West Virginia</v>
      </c>
      <c r="J110" s="35">
        <f>'2019'!E15</f>
        <v>4</v>
      </c>
      <c r="K110" s="36">
        <f>'2019'!F15</f>
        <v>34954</v>
      </c>
      <c r="L110" s="37">
        <f>'2019'!G15</f>
        <v>30.063013698630137</v>
      </c>
      <c r="M110" s="37" t="str">
        <f>'2019'!H15</f>
        <v>SR</v>
      </c>
      <c r="N110" s="37">
        <f>'2019'!I15</f>
        <v>23.632876712328766</v>
      </c>
      <c r="O110" s="38">
        <f>'2019'!J15</f>
        <v>75</v>
      </c>
      <c r="P110" s="38">
        <f>'2019'!K15</f>
        <v>267</v>
      </c>
      <c r="Q110" s="193">
        <f t="shared" si="12"/>
        <v>33.372342158017652</v>
      </c>
      <c r="R110" s="35">
        <f>'2019'!L15</f>
        <v>4.8899999999999997</v>
      </c>
      <c r="S110" s="39">
        <f>'2019'!M15</f>
        <v>4</v>
      </c>
      <c r="T110" s="40">
        <f>'2019'!N15</f>
        <v>0</v>
      </c>
      <c r="U110" s="41">
        <f>'2019'!O15</f>
        <v>0</v>
      </c>
      <c r="V110" s="41">
        <f>'2019'!P15</f>
        <v>0</v>
      </c>
      <c r="W110" s="41">
        <f>'2019'!Q15</f>
        <v>0</v>
      </c>
      <c r="X110" s="41">
        <f>'2019'!R15</f>
        <v>0.10418445772843724</v>
      </c>
      <c r="Y110" s="42">
        <f>'2019'!S15</f>
        <v>0.10418445772843724</v>
      </c>
      <c r="Z110" s="43">
        <f>'2019'!T15</f>
        <v>9.8975234842015369E-2</v>
      </c>
      <c r="AA110" s="44" t="str">
        <f>'2019'!U15</f>
        <v>N/A</v>
      </c>
      <c r="AB110" s="45">
        <f>'2019'!V15</f>
        <v>1.91</v>
      </c>
      <c r="AC110" s="45">
        <f>CT110/CW110</f>
        <v>14.076923076923077</v>
      </c>
      <c r="AD110" s="45">
        <f>'2019'!X15</f>
        <v>9</v>
      </c>
      <c r="AE110" s="45">
        <f>'2019'!Y15</f>
        <v>4.5</v>
      </c>
      <c r="AF110" s="45">
        <f>'2019'!Z15</f>
        <v>0</v>
      </c>
      <c r="AG110" s="45">
        <f>'2019'!AA15</f>
        <v>0</v>
      </c>
      <c r="AH110" s="45">
        <f>CR110</f>
        <v>0</v>
      </c>
      <c r="AI110" s="46">
        <f>'2019'!AB15</f>
        <v>0.10300000000000001</v>
      </c>
      <c r="AJ110" s="45">
        <f>'2019'!AC15</f>
        <v>93.391170919910408</v>
      </c>
      <c r="AK110" s="47">
        <f>'2019'!AD15</f>
        <v>96.264621370875432</v>
      </c>
      <c r="AL110" s="48">
        <f>'2019'!AE15</f>
        <v>1</v>
      </c>
      <c r="AM110" s="49">
        <f>'2019'!AF15</f>
        <v>0</v>
      </c>
      <c r="AN110" s="49">
        <f>'2019'!AG15</f>
        <v>5</v>
      </c>
      <c r="AO110" s="49">
        <f>'2019'!AH15</f>
        <v>6</v>
      </c>
      <c r="AP110" s="49">
        <f>'2019'!AI15</f>
        <v>8</v>
      </c>
      <c r="AQ110" s="49">
        <f>'2019'!AK15</f>
        <v>1</v>
      </c>
      <c r="AR110" s="49">
        <f>'2019'!AL15</f>
        <v>5</v>
      </c>
      <c r="AS110" s="50">
        <f>'2019'!AM15</f>
        <v>0</v>
      </c>
      <c r="AT110" s="55">
        <f>'2019'!AN15</f>
        <v>0</v>
      </c>
      <c r="AU110" s="56">
        <f>'2019'!AO15</f>
        <v>1</v>
      </c>
      <c r="AV110" s="56">
        <f>'2019'!AP15</f>
        <v>0</v>
      </c>
      <c r="AW110" s="56">
        <f>'2019'!AQ15</f>
        <v>0</v>
      </c>
      <c r="AX110" s="56">
        <f>'2019'!AR15</f>
        <v>0</v>
      </c>
      <c r="AY110" s="56">
        <f>'2019'!AS15</f>
        <v>0</v>
      </c>
      <c r="AZ110" s="57">
        <f>'2019'!AT15</f>
        <v>0</v>
      </c>
      <c r="BA110" s="57">
        <f>'2019'!AU15</f>
        <v>0</v>
      </c>
      <c r="BB110" s="57">
        <f>'2019'!AV15</f>
        <v>0</v>
      </c>
      <c r="BC110" s="57">
        <f>'2019'!AW15</f>
        <v>0</v>
      </c>
      <c r="BD110" s="57">
        <f>'2019'!AX15</f>
        <v>0</v>
      </c>
      <c r="BE110" s="57">
        <f>'2019'!AY15</f>
        <v>0</v>
      </c>
      <c r="BF110" s="58">
        <f>'2019'!AZ15</f>
        <v>0</v>
      </c>
      <c r="BG110" s="55">
        <f>'2019'!BA15</f>
        <v>0</v>
      </c>
      <c r="BH110" s="56">
        <f>'2019'!BB15</f>
        <v>1</v>
      </c>
      <c r="BI110" s="56">
        <f>'2019'!BC15</f>
        <v>0</v>
      </c>
      <c r="BJ110" s="56">
        <f>'2019'!BD15</f>
        <v>0</v>
      </c>
      <c r="BK110" s="56">
        <f>'2019'!BE15</f>
        <v>0</v>
      </c>
      <c r="BL110" s="56">
        <f>'2019'!BF15</f>
        <v>0</v>
      </c>
      <c r="BM110" s="57">
        <f>'2019'!BG15</f>
        <v>0</v>
      </c>
      <c r="BN110" s="57">
        <f>'2019'!BH15</f>
        <v>0</v>
      </c>
      <c r="BO110" s="57">
        <f>'2019'!BI15</f>
        <v>0</v>
      </c>
      <c r="BP110" s="57">
        <f>'2019'!BJ15</f>
        <v>0</v>
      </c>
      <c r="BQ110" s="57">
        <f>'2019'!BK15</f>
        <v>0</v>
      </c>
      <c r="BR110" s="57">
        <f>'2019'!BL15</f>
        <v>0</v>
      </c>
      <c r="BS110" s="58">
        <f>'2019'!BM15</f>
        <v>0</v>
      </c>
      <c r="BT110" s="55">
        <f>'2019'!BN15</f>
        <v>0</v>
      </c>
      <c r="BU110" s="56">
        <f>'2019'!BO15</f>
        <v>1</v>
      </c>
      <c r="BV110" s="56">
        <f>'2019'!BP15</f>
        <v>4</v>
      </c>
      <c r="BW110" s="56">
        <f>'2019'!BQ15</f>
        <v>1</v>
      </c>
      <c r="BX110" s="56">
        <f>'2019'!BR15</f>
        <v>1</v>
      </c>
      <c r="BY110" s="56">
        <f>'2019'!BS15</f>
        <v>0</v>
      </c>
      <c r="BZ110" s="57">
        <f>'2019'!BT15</f>
        <v>0</v>
      </c>
      <c r="CA110" s="57">
        <f>'2019'!BU15</f>
        <v>0</v>
      </c>
      <c r="CB110" s="57">
        <f>'2019'!BV15</f>
        <v>0.26</v>
      </c>
      <c r="CC110" s="57">
        <f>'2019'!BW15</f>
        <v>0</v>
      </c>
      <c r="CD110" s="57">
        <f>'2019'!BX15</f>
        <v>12</v>
      </c>
      <c r="CE110" s="57">
        <f>'2019'!BY15</f>
        <v>0</v>
      </c>
      <c r="CF110" s="58">
        <f>'2019'!BZ15</f>
        <v>0</v>
      </c>
      <c r="CG110" s="55">
        <f>'2019'!CA15</f>
        <v>0</v>
      </c>
      <c r="CH110" s="56">
        <f>'2019'!CB15</f>
        <v>1</v>
      </c>
      <c r="CI110" s="56">
        <f>'2019'!CC15</f>
        <v>2</v>
      </c>
      <c r="CJ110" s="56">
        <f>'2019'!CD15</f>
        <v>1</v>
      </c>
      <c r="CK110" s="56">
        <f>'2019'!CE15</f>
        <v>0</v>
      </c>
      <c r="CL110" s="56">
        <f>'2019'!CF15</f>
        <v>0</v>
      </c>
      <c r="CM110" s="57">
        <f>'2019'!CG15</f>
        <v>0</v>
      </c>
      <c r="CN110" s="57">
        <f>'2019'!CH15</f>
        <v>0</v>
      </c>
      <c r="CO110" s="57">
        <f>'2019'!CI15</f>
        <v>7.0000000000000007E-2</v>
      </c>
      <c r="CP110" s="57">
        <f>'2019'!CJ15</f>
        <v>6</v>
      </c>
      <c r="CQ110" s="57">
        <f>'2019'!CK15</f>
        <v>3.5</v>
      </c>
      <c r="CR110" s="57">
        <f>'2019'!CL15</f>
        <v>0</v>
      </c>
      <c r="CS110" s="58">
        <f>'2019'!CM15</f>
        <v>0</v>
      </c>
      <c r="CT110" s="55">
        <f>'2019'!CN15</f>
        <v>366</v>
      </c>
      <c r="CU110" s="56">
        <f>'2019'!CO15</f>
        <v>3513</v>
      </c>
      <c r="CV110" s="56">
        <f>'2019'!CP15</f>
        <v>30</v>
      </c>
      <c r="CW110" s="56">
        <f>'2019'!CQ15</f>
        <v>26</v>
      </c>
      <c r="CX110" s="56">
        <f>'2019'!CR15</f>
        <v>1</v>
      </c>
      <c r="CY110" s="56">
        <f>'2019'!CS15</f>
        <v>32</v>
      </c>
      <c r="CZ110" s="57">
        <f>'2019'!CT15</f>
        <v>0</v>
      </c>
      <c r="DA110" s="57">
        <f>'2019'!CU15</f>
        <v>0</v>
      </c>
      <c r="DB110" s="57">
        <f>'2019'!CV15</f>
        <v>1.91</v>
      </c>
      <c r="DC110" s="57">
        <f>'2019'!CW15</f>
        <v>9</v>
      </c>
      <c r="DD110" s="57">
        <f>'2019'!CX15</f>
        <v>4.5</v>
      </c>
      <c r="DE110" s="57">
        <f>'2019'!CY15</f>
        <v>75</v>
      </c>
      <c r="DF110" s="58">
        <f>'2019'!CZ15</f>
        <v>10.3</v>
      </c>
    </row>
    <row r="111" spans="1:110" ht="15.75" customHeight="1" x14ac:dyDescent="0.2">
      <c r="A111" s="29">
        <f t="shared" si="9"/>
        <v>109</v>
      </c>
      <c r="B111" s="30">
        <f>'2015'!A7</f>
        <v>5</v>
      </c>
      <c r="C111" s="30">
        <v>2015</v>
      </c>
      <c r="D111" s="31" t="str">
        <f>'2015'!B7</f>
        <v>Tyler Kroft</v>
      </c>
      <c r="E111" s="204" t="str" cm="1">
        <f t="array" ref="E111">_xlfn.IFS(F111&gt;=15,"Cornerstone",AND(F111&gt;=14,F111&lt;15),"Elite",AND(F111&gt;=11,F111&lt;14),"Elite Upside",AND(F111&gt;=9,F111&lt;11),"Upside",AND(F111&gt;=8,F111&lt;9),"Upside Lite",AND(F111&gt;=6,F111&lt;8),"Outlier",AND(F111&gt;=5,F111&lt;6),"Outlier Lite",F111&lt;5,"Purgatory")</f>
        <v>Outlier</v>
      </c>
      <c r="F111" s="32">
        <f>'2015'!C7</f>
        <v>6.2071428571428573</v>
      </c>
      <c r="G111" s="32">
        <f t="shared" si="10"/>
        <v>49</v>
      </c>
      <c r="H111" s="33">
        <f t="shared" si="11"/>
        <v>-0.91757361299797302</v>
      </c>
      <c r="I111" s="34" t="str">
        <f>'2015'!D7</f>
        <v>Rutgers</v>
      </c>
      <c r="J111" s="35">
        <f>'2015'!E7</f>
        <v>2</v>
      </c>
      <c r="K111" s="36">
        <f>'2015'!F7</f>
        <v>33892</v>
      </c>
      <c r="L111" s="37">
        <f>'2015'!G7</f>
        <v>32.972602739726028</v>
      </c>
      <c r="M111" s="37" t="str">
        <f>'2015'!H7</f>
        <v>JR</v>
      </c>
      <c r="N111" s="37">
        <f>'2015'!I7</f>
        <v>22.545205479452054</v>
      </c>
      <c r="O111" s="38">
        <f>'2015'!J7</f>
        <v>78</v>
      </c>
      <c r="P111" s="38">
        <f>'2015'!K7</f>
        <v>252</v>
      </c>
      <c r="Q111" s="193">
        <f t="shared" si="12"/>
        <v>29.12120143766915</v>
      </c>
      <c r="R111" s="35">
        <f>'2015'!L7</f>
        <v>4.67</v>
      </c>
      <c r="S111" s="39">
        <f>'2015'!M7</f>
        <v>3</v>
      </c>
      <c r="T111" s="40">
        <f>'2015'!N7</f>
        <v>0</v>
      </c>
      <c r="U111" s="41">
        <f>'2015'!O7</f>
        <v>0</v>
      </c>
      <c r="V111" s="41">
        <f>'2015'!P7</f>
        <v>2.5724874645737954E-2</v>
      </c>
      <c r="W111" s="41">
        <f>'2015'!Q7</f>
        <v>0.18707149853085211</v>
      </c>
      <c r="X111" s="41">
        <f>'2015'!R7</f>
        <v>9.1001353179972932E-2</v>
      </c>
      <c r="Y111" s="42">
        <f>'2015'!S7</f>
        <v>0.13903642585541254</v>
      </c>
      <c r="Z111" s="43">
        <f>'2015'!T7</f>
        <v>0.13903642585541254</v>
      </c>
      <c r="AA111" s="44">
        <f>'2015'!U7</f>
        <v>20.890410958904109</v>
      </c>
      <c r="AB111" s="45">
        <f>'2015'!V7</f>
        <v>0.97</v>
      </c>
      <c r="AC111" s="45">
        <f>'2015'!W7</f>
        <v>11.208333333333334</v>
      </c>
      <c r="AD111" s="45">
        <f>'2015'!X7</f>
        <v>4.4000000000000004</v>
      </c>
      <c r="AE111" s="45">
        <f>'2015'!Y7</f>
        <v>8.8000000000000007</v>
      </c>
      <c r="AF111" s="45">
        <f>'2015'!Z7</f>
        <v>0</v>
      </c>
      <c r="AG111" s="45">
        <f>'2015'!AA7</f>
        <v>0</v>
      </c>
      <c r="AH111" s="45">
        <f>'2015'!AB7</f>
        <v>0.159</v>
      </c>
      <c r="AI111" s="46">
        <f>'2015'!AC7</f>
        <v>105.96513949535294</v>
      </c>
      <c r="AJ111" s="45">
        <f>'2015'!AD7</f>
        <v>115.84409726433732</v>
      </c>
      <c r="AK111" s="47">
        <f>'2015'!AE7</f>
        <v>3</v>
      </c>
      <c r="AL111" s="48">
        <f>'2015'!AF7</f>
        <v>4</v>
      </c>
      <c r="AM111" s="49">
        <f>'2015'!AG7</f>
        <v>0</v>
      </c>
      <c r="AN111" s="49">
        <f>'2015'!AH7</f>
        <v>2</v>
      </c>
      <c r="AO111" s="49">
        <f>'2015'!AI7</f>
        <v>1</v>
      </c>
      <c r="AP111" s="49">
        <f>'2015'!AJ7</f>
        <v>5</v>
      </c>
      <c r="AQ111" s="49">
        <f>'2015'!AK7</f>
        <v>7</v>
      </c>
      <c r="AR111" s="49">
        <f>'2015'!AL7</f>
        <v>6</v>
      </c>
      <c r="AS111" s="50">
        <f>'2015'!AM7</f>
        <v>0</v>
      </c>
      <c r="AT111" s="55">
        <f>'2015'!AN7</f>
        <v>0</v>
      </c>
      <c r="AU111" s="56">
        <f>'2015'!AO7</f>
        <v>1</v>
      </c>
      <c r="AV111" s="56">
        <f>'2015'!AP7</f>
        <v>0</v>
      </c>
      <c r="AW111" s="56">
        <f>'2015'!AQ7</f>
        <v>0</v>
      </c>
      <c r="AX111" s="56">
        <f>'2015'!AR7</f>
        <v>0</v>
      </c>
      <c r="AY111" s="56">
        <f>'2015'!AS7</f>
        <v>0</v>
      </c>
      <c r="AZ111" s="57">
        <f>'2015'!AT7</f>
        <v>0</v>
      </c>
      <c r="BA111" s="57">
        <f>'2015'!AU7</f>
        <v>0</v>
      </c>
      <c r="BB111" s="57">
        <f>'2015'!AV7</f>
        <v>0</v>
      </c>
      <c r="BC111" s="57">
        <f>'2015'!AW7</f>
        <v>0</v>
      </c>
      <c r="BD111" s="57">
        <f>'2015'!AX7</f>
        <v>0</v>
      </c>
      <c r="BE111" s="57">
        <f>'2015'!AY7</f>
        <v>0</v>
      </c>
      <c r="BF111" s="58">
        <f>'2015'!AZ7</f>
        <v>0</v>
      </c>
      <c r="BG111" s="55">
        <f>'2015'!BA7</f>
        <v>0</v>
      </c>
      <c r="BH111" s="56">
        <f>'2015'!BB7</f>
        <v>1</v>
      </c>
      <c r="BI111" s="56">
        <f>'2015'!BC7</f>
        <v>0</v>
      </c>
      <c r="BJ111" s="56">
        <f>'2015'!BD7</f>
        <v>0</v>
      </c>
      <c r="BK111" s="56">
        <f>'2015'!BE7</f>
        <v>0</v>
      </c>
      <c r="BL111" s="56">
        <f>'2015'!BF7</f>
        <v>0</v>
      </c>
      <c r="BM111" s="57">
        <f>'2015'!BG7</f>
        <v>0</v>
      </c>
      <c r="BN111" s="57">
        <f>'2015'!BH7</f>
        <v>0</v>
      </c>
      <c r="BO111" s="57">
        <f>'2015'!BI7</f>
        <v>0</v>
      </c>
      <c r="BP111" s="57">
        <f>'2015'!BJ7</f>
        <v>0</v>
      </c>
      <c r="BQ111" s="57">
        <f>'2015'!BK7</f>
        <v>0</v>
      </c>
      <c r="BR111" s="57">
        <f>'2015'!BL7</f>
        <v>0</v>
      </c>
      <c r="BS111" s="58">
        <f>'2015'!BM7</f>
        <v>0</v>
      </c>
      <c r="BT111" s="55">
        <f>'2015'!BN7</f>
        <v>59</v>
      </c>
      <c r="BU111" s="56">
        <f>'2015'!BO7</f>
        <v>2293.5</v>
      </c>
      <c r="BV111" s="56">
        <f>'2015'!BP7</f>
        <v>0</v>
      </c>
      <c r="BW111" s="56">
        <f>'2015'!BQ7</f>
        <v>3</v>
      </c>
      <c r="BX111" s="56">
        <f>'2015'!BR7</f>
        <v>1</v>
      </c>
      <c r="BY111" s="56">
        <f>'2015'!BS7</f>
        <v>0</v>
      </c>
      <c r="BZ111" s="57">
        <f>'2015'!BT7</f>
        <v>0</v>
      </c>
      <c r="CA111" s="57">
        <f>'2015'!BU7</f>
        <v>0</v>
      </c>
      <c r="CB111" s="57">
        <f>'2015'!BV7</f>
        <v>0</v>
      </c>
      <c r="CC111" s="57">
        <f>'2015'!BW7</f>
        <v>0</v>
      </c>
      <c r="CD111" s="57">
        <f>'2015'!BX7</f>
        <v>0</v>
      </c>
      <c r="CE111" s="57">
        <f>'2015'!BY7</f>
        <v>0</v>
      </c>
      <c r="CF111" s="58">
        <f>'2015'!BZ7</f>
        <v>0</v>
      </c>
      <c r="CG111" s="55">
        <f>'2015'!CA7</f>
        <v>573</v>
      </c>
      <c r="CH111" s="56">
        <f>'2015'!CB7</f>
        <v>3063</v>
      </c>
      <c r="CI111" s="56">
        <f>'2015'!CC7</f>
        <v>0</v>
      </c>
      <c r="CJ111" s="56">
        <f>'2015'!CD7</f>
        <v>43</v>
      </c>
      <c r="CK111" s="56">
        <f>'2015'!CE7</f>
        <v>4</v>
      </c>
      <c r="CL111" s="56">
        <f>'2015'!CF7</f>
        <v>0</v>
      </c>
      <c r="CM111" s="57">
        <f>'2015'!CG7</f>
        <v>0</v>
      </c>
      <c r="CN111" s="57">
        <f>'2015'!CH7</f>
        <v>0</v>
      </c>
      <c r="CO111" s="57">
        <f>'2015'!CI7</f>
        <v>0</v>
      </c>
      <c r="CP111" s="57">
        <f>'2015'!CJ7</f>
        <v>0</v>
      </c>
      <c r="CQ111" s="57">
        <f>'2015'!CK7</f>
        <v>0</v>
      </c>
      <c r="CR111" s="57">
        <f>'2015'!CL7</f>
        <v>0</v>
      </c>
      <c r="CS111" s="58">
        <f>'2015'!CM7</f>
        <v>0</v>
      </c>
      <c r="CT111" s="55">
        <f>'2015'!CN7</f>
        <v>269</v>
      </c>
      <c r="CU111" s="56">
        <f>'2015'!CO7</f>
        <v>2956</v>
      </c>
      <c r="CV111" s="56">
        <f>'2015'!CP7</f>
        <v>40</v>
      </c>
      <c r="CW111" s="56">
        <f>'2015'!CQ7</f>
        <v>24</v>
      </c>
      <c r="CX111" s="56">
        <f>'2015'!CR7</f>
        <v>0</v>
      </c>
      <c r="CY111" s="56">
        <f>'2015'!CS7</f>
        <v>22</v>
      </c>
      <c r="CZ111" s="57">
        <f>'2015'!CT7</f>
        <v>0</v>
      </c>
      <c r="DA111" s="57">
        <f>'2015'!CU7</f>
        <v>0</v>
      </c>
      <c r="DB111" s="57">
        <f>'2015'!CV7</f>
        <v>0.97</v>
      </c>
      <c r="DC111" s="57">
        <f>'2015'!CW7</f>
        <v>4.4000000000000004</v>
      </c>
      <c r="DD111" s="57">
        <f>'2015'!CX7</f>
        <v>8.8000000000000007</v>
      </c>
      <c r="DE111" s="57">
        <f>'2015'!CY7</f>
        <v>0</v>
      </c>
      <c r="DF111" s="58">
        <f>'2015'!CZ7</f>
        <v>15.9</v>
      </c>
    </row>
    <row r="112" spans="1:110" ht="15.75" customHeight="1" x14ac:dyDescent="0.2">
      <c r="A112" s="29">
        <f t="shared" si="9"/>
        <v>110</v>
      </c>
      <c r="B112" s="30">
        <f>'2022'!A13</f>
        <v>11</v>
      </c>
      <c r="C112" s="30">
        <v>2022</v>
      </c>
      <c r="D112" s="31" t="str">
        <f>'2022'!B13</f>
        <v>Peyton Hendershot</v>
      </c>
      <c r="E112" s="204" t="str" cm="1">
        <f t="array" ref="E112">_xlfn.IFS(F112&gt;=15,"Cornerstone",AND(F112&gt;=14,F112&lt;15),"Elite",AND(F112&gt;=11,F112&lt;14),"Elite Upside",AND(F112&gt;=9,F112&lt;11),"Upside",AND(F112&gt;=8,F112&lt;9),"Upside Lite",AND(F112&gt;=6,F112&lt;8),"Outlier",AND(F112&gt;=5,F112&lt;6),"Outlier Lite",F112&lt;5,"Purgatory")</f>
        <v>Outlier</v>
      </c>
      <c r="F112" s="32">
        <f>'2022'!C13</f>
        <v>6.1857142857142851</v>
      </c>
      <c r="G112" s="32">
        <f t="shared" si="10"/>
        <v>48.5</v>
      </c>
      <c r="H112" s="33">
        <f t="shared" si="11"/>
        <v>-0.92643503892658829</v>
      </c>
      <c r="I112" s="34" t="str">
        <f>'2022'!D13</f>
        <v>Indiana</v>
      </c>
      <c r="J112" s="35">
        <f>'2022'!E13</f>
        <v>2</v>
      </c>
      <c r="K112" s="36">
        <f>'2022'!F13</f>
        <v>36273</v>
      </c>
      <c r="L112" s="37">
        <f>'2022'!G13</f>
        <v>26.449315068493149</v>
      </c>
      <c r="M112" s="37" t="str">
        <f>'2022'!H13</f>
        <v>SR</v>
      </c>
      <c r="N112" s="37">
        <f>'2022'!I13</f>
        <v>23.030136986301368</v>
      </c>
      <c r="O112" s="38">
        <f>'2022'!J13</f>
        <v>76</v>
      </c>
      <c r="P112" s="38">
        <f>'2022'!K13</f>
        <v>250</v>
      </c>
      <c r="Q112" s="193">
        <f t="shared" si="12"/>
        <v>30.430618340461059</v>
      </c>
      <c r="R112" s="35">
        <f>'2022'!L13</f>
        <v>4.8</v>
      </c>
      <c r="S112" s="39">
        <f>'2022'!M13</f>
        <v>0</v>
      </c>
      <c r="T112" s="40">
        <f>'2022'!N13</f>
        <v>0</v>
      </c>
      <c r="U112" s="41">
        <f>'2022'!O13</f>
        <v>6.3227307990690457E-2</v>
      </c>
      <c r="V112" s="41">
        <f>'2022'!P13</f>
        <v>0.15771265771265772</v>
      </c>
      <c r="W112" s="41">
        <f>'2022'!Q13</f>
        <v>7.2738142686329207E-2</v>
      </c>
      <c r="X112" s="41">
        <f>'2022'!R13</f>
        <v>0.28127428127428128</v>
      </c>
      <c r="Y112" s="42">
        <f>'2022'!S13</f>
        <v>0.28127428127428128</v>
      </c>
      <c r="Z112" s="43">
        <f>'2022'!T13</f>
        <v>0.28127428127428128</v>
      </c>
      <c r="AA112" s="44">
        <f>'2022'!U13</f>
        <v>20.36986301369863</v>
      </c>
      <c r="AB112" s="45">
        <f>'2022'!V13</f>
        <v>1.85</v>
      </c>
      <c r="AC112" s="45">
        <f>CT112/CW112</f>
        <v>11.804347826086957</v>
      </c>
      <c r="AD112" s="45">
        <f>'2022'!X13</f>
        <v>5.7</v>
      </c>
      <c r="AE112" s="45">
        <f>'2022'!Y13</f>
        <v>7.4</v>
      </c>
      <c r="AF112" s="45">
        <f>'2022'!Z13</f>
        <v>0</v>
      </c>
      <c r="AG112" s="45">
        <f>'2022'!AA13</f>
        <v>0</v>
      </c>
      <c r="AH112" s="45">
        <f>CR112</f>
        <v>100</v>
      </c>
      <c r="AI112" s="46">
        <f>'2022'!AB13</f>
        <v>2.1000000000000001E-2</v>
      </c>
      <c r="AJ112" s="45">
        <f>'2022'!AC13</f>
        <v>94.190055941358025</v>
      </c>
      <c r="AK112" s="47">
        <f>'2022'!AD13</f>
        <v>99.036306364147151</v>
      </c>
      <c r="AL112" s="48">
        <f>'2022'!AE13</f>
        <v>9</v>
      </c>
      <c r="AM112" s="49">
        <f>'2022'!AF13</f>
        <v>6</v>
      </c>
      <c r="AN112" s="49">
        <f>'2022'!AG13</f>
        <v>5</v>
      </c>
      <c r="AO112" s="49">
        <f>'2022'!AH13</f>
        <v>3</v>
      </c>
      <c r="AP112" s="49">
        <f>'2022'!AI13</f>
        <v>3</v>
      </c>
      <c r="AQ112" s="49">
        <f>'2022'!AK13</f>
        <v>2</v>
      </c>
      <c r="AR112" s="49">
        <f>'2022'!AL13</f>
        <v>0</v>
      </c>
      <c r="AS112" s="50">
        <f>'2022'!AM13</f>
        <v>0</v>
      </c>
      <c r="AT112" s="55">
        <f>'2022'!AN13</f>
        <v>0</v>
      </c>
      <c r="AU112" s="56">
        <f>'2022'!AO13</f>
        <v>1</v>
      </c>
      <c r="AV112" s="56">
        <f>'2022'!AP13</f>
        <v>0</v>
      </c>
      <c r="AW112" s="56">
        <f>'2022'!AQ13</f>
        <v>0</v>
      </c>
      <c r="AX112" s="56">
        <f>'2022'!AR13</f>
        <v>0</v>
      </c>
      <c r="AY112" s="56">
        <f>'2022'!AS13</f>
        <v>0</v>
      </c>
      <c r="AZ112" s="57">
        <f>'2022'!AT13</f>
        <v>0</v>
      </c>
      <c r="BA112" s="57">
        <f>'2022'!AU13</f>
        <v>0</v>
      </c>
      <c r="BB112" s="57">
        <f>'2022'!AV13</f>
        <v>0</v>
      </c>
      <c r="BC112" s="57">
        <f>'2022'!AW13</f>
        <v>0</v>
      </c>
      <c r="BD112" s="57">
        <f>'2022'!AX13</f>
        <v>0</v>
      </c>
      <c r="BE112" s="57">
        <f>'2022'!AY13</f>
        <v>0</v>
      </c>
      <c r="BF112" s="58">
        <f>'2022'!AZ13</f>
        <v>0</v>
      </c>
      <c r="BG112" s="55">
        <f>'2022'!BA13</f>
        <v>163</v>
      </c>
      <c r="BH112" s="56">
        <f>'2022'!BB13</f>
        <v>2578</v>
      </c>
      <c r="BI112" s="56">
        <f>'2022'!BC13</f>
        <v>19</v>
      </c>
      <c r="BJ112" s="56">
        <f>'2022'!BD13</f>
        <v>15</v>
      </c>
      <c r="BK112" s="56">
        <f>'2022'!BE13</f>
        <v>2</v>
      </c>
      <c r="BL112" s="56">
        <f>'2022'!BF13</f>
        <v>17</v>
      </c>
      <c r="BM112" s="57">
        <f>'2022'!BG13</f>
        <v>0</v>
      </c>
      <c r="BN112" s="57">
        <f>'2022'!BH13</f>
        <v>0</v>
      </c>
      <c r="BO112" s="57">
        <f>'2022'!BI13</f>
        <v>1.17</v>
      </c>
      <c r="BP112" s="57">
        <f>'2022'!BJ13</f>
        <v>5.3</v>
      </c>
      <c r="BQ112" s="57">
        <f>'2022'!BK13</f>
        <v>5.4</v>
      </c>
      <c r="BR112" s="57">
        <f>'2022'!BL13</f>
        <v>0</v>
      </c>
      <c r="BS112" s="58">
        <f>'2022'!BM13</f>
        <v>11.8</v>
      </c>
      <c r="BT112" s="55">
        <f>'2022'!BN13</f>
        <v>620</v>
      </c>
      <c r="BU112" s="56">
        <f>'2022'!BO13</f>
        <v>3931.2</v>
      </c>
      <c r="BV112" s="56">
        <f>'2022'!BP13</f>
        <v>64</v>
      </c>
      <c r="BW112" s="56">
        <f>'2022'!BQ13</f>
        <v>52</v>
      </c>
      <c r="BX112" s="56">
        <f>'2022'!BR13</f>
        <v>4</v>
      </c>
      <c r="BY112" s="56">
        <f>'2022'!BS13</f>
        <v>23.400000000000002</v>
      </c>
      <c r="BZ112" s="57">
        <f>'2022'!BT13</f>
        <v>0</v>
      </c>
      <c r="CA112" s="57">
        <f>'2022'!BU13</f>
        <v>0</v>
      </c>
      <c r="CB112" s="57">
        <f>'2022'!BV13</f>
        <v>1.81</v>
      </c>
      <c r="CC112" s="57">
        <f>'2022'!BW13</f>
        <v>8.3000000000000007</v>
      </c>
      <c r="CD112" s="57">
        <f>'2022'!BX13</f>
        <v>4.8</v>
      </c>
      <c r="CE112" s="57">
        <f>'2022'!BY13</f>
        <v>42.9</v>
      </c>
      <c r="CF112" s="58">
        <f>'2022'!BZ13</f>
        <v>3.7</v>
      </c>
      <c r="CG112" s="55">
        <f>'2022'!CA13</f>
        <v>146</v>
      </c>
      <c r="CH112" s="56">
        <f>'2022'!CB13</f>
        <v>2007.2</v>
      </c>
      <c r="CI112" s="56">
        <f>'2022'!CC13</f>
        <v>35</v>
      </c>
      <c r="CJ112" s="56">
        <f>'2022'!CD13</f>
        <v>23</v>
      </c>
      <c r="CK112" s="56">
        <f>'2022'!CE13</f>
        <v>4</v>
      </c>
      <c r="CL112" s="56">
        <f>'2022'!CF13</f>
        <v>16</v>
      </c>
      <c r="CM112" s="57">
        <f>'2022'!CG13</f>
        <v>0</v>
      </c>
      <c r="CN112" s="57">
        <f>'2022'!CH13</f>
        <v>0</v>
      </c>
      <c r="CO112" s="57">
        <f>'2022'!CI13</f>
        <v>0.59</v>
      </c>
      <c r="CP112" s="57">
        <f>'2022'!CJ13</f>
        <v>3.9</v>
      </c>
      <c r="CQ112" s="57">
        <f>'2022'!CK13</f>
        <v>5.3</v>
      </c>
      <c r="CR112" s="57">
        <f>'2022'!CL13</f>
        <v>100</v>
      </c>
      <c r="CS112" s="58">
        <f>'2022'!CM13</f>
        <v>20.7</v>
      </c>
      <c r="CT112" s="55">
        <f>'2022'!CN13</f>
        <v>543</v>
      </c>
      <c r="CU112" s="56">
        <f>'2022'!CO13</f>
        <v>1930.5</v>
      </c>
      <c r="CV112" s="56">
        <f>'2022'!CP13</f>
        <v>62</v>
      </c>
      <c r="CW112" s="56">
        <f>'2022'!CQ13</f>
        <v>46</v>
      </c>
      <c r="CX112" s="56">
        <f>'2022'!CR13</f>
        <v>4</v>
      </c>
      <c r="CY112" s="56">
        <f>'2022'!CS13</f>
        <v>8.8000000000000007</v>
      </c>
      <c r="CZ112" s="57">
        <f>'2022'!CT13</f>
        <v>0</v>
      </c>
      <c r="DA112" s="57">
        <f>'2022'!CU13</f>
        <v>0</v>
      </c>
      <c r="DB112" s="57">
        <f>'2022'!CV13</f>
        <v>1.85</v>
      </c>
      <c r="DC112" s="57">
        <f>'2022'!CW13</f>
        <v>5.7</v>
      </c>
      <c r="DD112" s="57">
        <f>'2022'!CX13</f>
        <v>7.4</v>
      </c>
      <c r="DE112" s="57">
        <f>'2022'!CY13</f>
        <v>44.4</v>
      </c>
      <c r="DF112" s="58">
        <f>'2022'!CZ13</f>
        <v>2.1</v>
      </c>
    </row>
    <row r="113" spans="1:110" ht="15.75" customHeight="1" x14ac:dyDescent="0.2">
      <c r="A113" s="29">
        <f t="shared" si="9"/>
        <v>111</v>
      </c>
      <c r="B113" s="30">
        <f>'2025'!A13</f>
        <v>11</v>
      </c>
      <c r="C113" s="30">
        <v>2025</v>
      </c>
      <c r="D113" s="31" t="str">
        <f>'2025'!B13</f>
        <v>Luke Lachey</v>
      </c>
      <c r="E113" s="204" t="str" cm="1">
        <f t="array" ref="E113">_xlfn.IFS(F113&gt;=15,"Cornerstone",AND(F113&gt;=14,F113&lt;15),"Elite",AND(F113&gt;=11,F113&lt;14),"Elite Upside",AND(F113&gt;=9,F113&lt;11),"Upside",AND(F113&gt;=8,F113&lt;9),"Upside Lite",AND(F113&gt;=6,F113&lt;8),"Outlier",AND(F113&gt;=5,F113&lt;6),"Outlier Lite",F113&lt;5,"Purgatory")</f>
        <v>Outlier</v>
      </c>
      <c r="F113" s="32">
        <f>'2025'!C13</f>
        <v>6.1785714285714288</v>
      </c>
      <c r="G113" s="32">
        <f t="shared" si="10"/>
        <v>48.1</v>
      </c>
      <c r="H113" s="33">
        <f t="shared" si="11"/>
        <v>-0.92938884756945961</v>
      </c>
      <c r="I113" s="34" t="str">
        <f>'2025'!D13</f>
        <v>Iowa</v>
      </c>
      <c r="J113" s="35">
        <f>'2025'!E13</f>
        <v>2</v>
      </c>
      <c r="K113" s="36">
        <f>'2025'!F13</f>
        <v>37071</v>
      </c>
      <c r="L113" s="37">
        <f>'2025'!G13</f>
        <v>24.263013698630136</v>
      </c>
      <c r="M113" s="37" t="str">
        <f>'2025'!H13</f>
        <v>RS JR</v>
      </c>
      <c r="N113" s="37">
        <f>'2025'!I13</f>
        <v>23.843835616438355</v>
      </c>
      <c r="O113" s="38">
        <f>'2025'!J13</f>
        <v>78</v>
      </c>
      <c r="P113" s="38">
        <f>'2025'!K13</f>
        <v>251</v>
      </c>
      <c r="Q113" s="193">
        <f t="shared" si="12"/>
        <v>29.005641114503796</v>
      </c>
      <c r="R113" s="35">
        <f>'2025'!L13</f>
        <v>4.71</v>
      </c>
      <c r="S113" s="39">
        <f>'2025'!M13</f>
        <v>7</v>
      </c>
      <c r="T113" s="40">
        <f>'2025'!N13</f>
        <v>0</v>
      </c>
      <c r="U113" s="41">
        <f>'2025'!O13</f>
        <v>5.6806047922094573E-2</v>
      </c>
      <c r="V113" s="41">
        <f>'2025'!P13</f>
        <v>0.18752147660890484</v>
      </c>
      <c r="W113" s="41">
        <f>'2025'!Q13</f>
        <v>0.3681843732433952</v>
      </c>
      <c r="X113" s="41">
        <f>'2025'!R13</f>
        <v>0.14627659574468088</v>
      </c>
      <c r="Y113" s="42">
        <f>'2025'!S13</f>
        <v>0.25723048449403807</v>
      </c>
      <c r="Z113" s="43">
        <f>'2025'!T13</f>
        <v>0.25723048449403807</v>
      </c>
      <c r="AA113" s="44">
        <f>'2025'!U13</f>
        <v>21.2</v>
      </c>
      <c r="AB113" s="45">
        <f>'2025'!V13</f>
        <v>1.1100000000000001</v>
      </c>
      <c r="AC113" s="45">
        <f>'2025'!W13</f>
        <v>8.25</v>
      </c>
      <c r="AD113" s="45">
        <f>'2025'!X13</f>
        <v>5.6</v>
      </c>
      <c r="AE113" s="45">
        <f>'2025'!Y13</f>
        <v>6.3</v>
      </c>
      <c r="AF113" s="45">
        <f>'2025'!Z13</f>
        <v>0</v>
      </c>
      <c r="AG113" s="45">
        <f>'2025'!AA13</f>
        <v>0</v>
      </c>
      <c r="AH113" s="45">
        <f>CR113</f>
        <v>20</v>
      </c>
      <c r="AI113" s="46">
        <f>'2025'!AB13</f>
        <v>3.4000000000000002E-2</v>
      </c>
      <c r="AJ113" s="45">
        <f>'2025'!AC13</f>
        <v>102.00467785605196</v>
      </c>
      <c r="AK113" s="47">
        <f>'2025'!AD13</f>
        <v>111.51440822188594</v>
      </c>
      <c r="AL113" s="48">
        <f>'2025'!AE13</f>
        <v>9</v>
      </c>
      <c r="AM113" s="49">
        <f>'2025'!AF13</f>
        <v>3</v>
      </c>
      <c r="AN113" s="49">
        <f>'2025'!AG13</f>
        <v>0</v>
      </c>
      <c r="AO113" s="49">
        <f>'2025'!AH13</f>
        <v>0</v>
      </c>
      <c r="AP113" s="49">
        <f>'2025'!AI13</f>
        <v>2</v>
      </c>
      <c r="AQ113" s="49">
        <f>'2025'!AK13</f>
        <v>6</v>
      </c>
      <c r="AR113" s="49">
        <f>'2025'!AL13</f>
        <v>1</v>
      </c>
      <c r="AS113" s="50">
        <f>'2025'!AM13</f>
        <v>1</v>
      </c>
      <c r="AT113" s="55">
        <f>'2025'!AN13</f>
        <v>0</v>
      </c>
      <c r="AU113" s="56">
        <f>'2025'!AO13</f>
        <v>1</v>
      </c>
      <c r="AV113" s="56">
        <f>'2025'!AP13</f>
        <v>0</v>
      </c>
      <c r="AW113" s="56">
        <f>'2025'!AQ13</f>
        <v>0</v>
      </c>
      <c r="AX113" s="56">
        <f>'2025'!AR13</f>
        <v>0</v>
      </c>
      <c r="AY113" s="56">
        <f>'2025'!AS13</f>
        <v>0</v>
      </c>
      <c r="AZ113" s="57">
        <f>'2025'!AT13</f>
        <v>0</v>
      </c>
      <c r="BA113" s="57">
        <f>'2025'!AU13</f>
        <v>0</v>
      </c>
      <c r="BB113" s="57">
        <f>'2025'!AV13</f>
        <v>0</v>
      </c>
      <c r="BC113" s="57">
        <f>'2025'!AW13</f>
        <v>0</v>
      </c>
      <c r="BD113" s="57">
        <f>'2025'!AX13</f>
        <v>0</v>
      </c>
      <c r="BE113" s="57">
        <f>'2025'!AY13</f>
        <v>0</v>
      </c>
      <c r="BF113" s="58">
        <f>'2025'!AZ13</f>
        <v>0</v>
      </c>
      <c r="BG113" s="55">
        <f>'2025'!BA13</f>
        <v>133</v>
      </c>
      <c r="BH113" s="56">
        <f>'2025'!BB13</f>
        <v>2341.2999999999997</v>
      </c>
      <c r="BI113" s="56">
        <f>'2025'!BC13</f>
        <v>13</v>
      </c>
      <c r="BJ113" s="56">
        <f>'2025'!BD13</f>
        <v>8</v>
      </c>
      <c r="BK113" s="56">
        <f>'2025'!BE13</f>
        <v>0</v>
      </c>
      <c r="BL113" s="56">
        <f>'2025'!BF13</f>
        <v>0</v>
      </c>
      <c r="BM113" s="57">
        <f>'2025'!BG13</f>
        <v>0</v>
      </c>
      <c r="BN113" s="57">
        <f>'2025'!BH13</f>
        <v>0</v>
      </c>
      <c r="BO113" s="57">
        <f>'2025'!BI13</f>
        <v>1.21</v>
      </c>
      <c r="BP113" s="57">
        <f>'2025'!BJ13</f>
        <v>7.5</v>
      </c>
      <c r="BQ113" s="57">
        <f>'2025'!BK13</f>
        <v>8.4</v>
      </c>
      <c r="BR113" s="57">
        <f>'2025'!BL13</f>
        <v>0</v>
      </c>
      <c r="BS113" s="58">
        <f>'2025'!BM13</f>
        <v>0</v>
      </c>
      <c r="BT113" s="55">
        <f>'2025'!BN13</f>
        <v>382</v>
      </c>
      <c r="BU113" s="56">
        <f>'2025'!BO13</f>
        <v>2037.1</v>
      </c>
      <c r="BV113" s="56">
        <f>'2025'!BP13</f>
        <v>43</v>
      </c>
      <c r="BW113" s="56">
        <f>'2025'!BQ13</f>
        <v>28</v>
      </c>
      <c r="BX113" s="56">
        <f>'2025'!BR13</f>
        <v>4</v>
      </c>
      <c r="BY113" s="56">
        <f>'2025'!BS13</f>
        <v>0</v>
      </c>
      <c r="BZ113" s="57">
        <f>'2025'!BT13</f>
        <v>0</v>
      </c>
      <c r="CA113" s="57">
        <f>'2025'!BU13</f>
        <v>0</v>
      </c>
      <c r="CB113" s="57">
        <f>'2025'!BV13</f>
        <v>1.46</v>
      </c>
      <c r="CC113" s="57">
        <f>'2025'!BW13</f>
        <v>5.6</v>
      </c>
      <c r="CD113" s="57">
        <f>'2025'!BX13</f>
        <v>10</v>
      </c>
      <c r="CE113" s="57">
        <f>'2025'!BY13</f>
        <v>66.7</v>
      </c>
      <c r="CF113" s="58">
        <f>'2025'!BZ13</f>
        <v>3.4</v>
      </c>
      <c r="CG113" s="55">
        <f>'2025'!CA13</f>
        <v>131</v>
      </c>
      <c r="CH113" s="56">
        <f>'2025'!CB13</f>
        <v>355.79999999999995</v>
      </c>
      <c r="CI113" s="56">
        <f>'2025'!CC13</f>
        <v>16</v>
      </c>
      <c r="CJ113" s="56">
        <f>'2025'!CD13</f>
        <v>10</v>
      </c>
      <c r="CK113" s="56">
        <f>'2025'!CE13</f>
        <v>0</v>
      </c>
      <c r="CL113" s="56">
        <f>'2025'!CF13</f>
        <v>0</v>
      </c>
      <c r="CM113" s="57">
        <f>'2025'!CG13</f>
        <v>0</v>
      </c>
      <c r="CN113" s="57">
        <f>'2025'!CH13</f>
        <v>0</v>
      </c>
      <c r="CO113" s="57">
        <f>'2025'!CI13</f>
        <v>2.2599999999999998</v>
      </c>
      <c r="CP113" s="57">
        <f>'2025'!CJ13</f>
        <v>3.3</v>
      </c>
      <c r="CQ113" s="57">
        <f>'2025'!CK13</f>
        <v>11.5</v>
      </c>
      <c r="CR113" s="57">
        <f>'2025'!CL13</f>
        <v>20</v>
      </c>
      <c r="CS113" s="58">
        <f>'2025'!CM13</f>
        <v>9.1</v>
      </c>
      <c r="CT113" s="55">
        <f>'2025'!CN13</f>
        <v>231</v>
      </c>
      <c r="CU113" s="56">
        <f>'2025'!CO13</f>
        <v>1579.1999999999998</v>
      </c>
      <c r="CV113" s="56">
        <f>'2025'!CP13</f>
        <v>39</v>
      </c>
      <c r="CW113" s="56">
        <f>'2025'!CQ13</f>
        <v>28</v>
      </c>
      <c r="CX113" s="56">
        <f>'2025'!CR13</f>
        <v>0</v>
      </c>
      <c r="CY113" s="56">
        <f>'2025'!CS13</f>
        <v>8.8000000000000007</v>
      </c>
      <c r="CZ113" s="57">
        <f>'2025'!CT13</f>
        <v>0</v>
      </c>
      <c r="DA113" s="57">
        <f>'2025'!CU13</f>
        <v>0</v>
      </c>
      <c r="DB113" s="57">
        <f>'2025'!CV13</f>
        <v>1.1100000000000001</v>
      </c>
      <c r="DC113" s="57">
        <f>'2025'!CW13</f>
        <v>3.5</v>
      </c>
      <c r="DD113" s="57">
        <f>'2025'!CX13</f>
        <v>6.3</v>
      </c>
      <c r="DE113" s="57">
        <f>'2025'!CY13</f>
        <v>50</v>
      </c>
      <c r="DF113" s="58">
        <f>'2025'!CZ13</f>
        <v>3.4</v>
      </c>
    </row>
    <row r="114" spans="1:110" ht="15.75" customHeight="1" x14ac:dyDescent="0.2">
      <c r="A114" s="29">
        <f t="shared" si="9"/>
        <v>112</v>
      </c>
      <c r="B114" s="30">
        <f>'2025'!A14</f>
        <v>12</v>
      </c>
      <c r="C114" s="30">
        <v>2025</v>
      </c>
      <c r="D114" s="31" t="str">
        <f>'2025'!B14</f>
        <v>Brant Kuithe</v>
      </c>
      <c r="E114" s="204" t="str" cm="1">
        <f t="array" ref="E114">_xlfn.IFS(F114&gt;=15,"Cornerstone",AND(F114&gt;=14,F114&lt;15),"Elite",AND(F114&gt;=11,F114&lt;14),"Elite Upside",AND(F114&gt;=9,F114&lt;11),"Upside",AND(F114&gt;=8,F114&lt;9),"Upside Lite",AND(F114&gt;=6,F114&lt;8),"Outlier",AND(F114&gt;=5,F114&lt;6),"Outlier Lite",F114&lt;5,"Purgatory")</f>
        <v>Outlier</v>
      </c>
      <c r="F114" s="32">
        <f>'2025'!C14</f>
        <v>6.1642857142857155</v>
      </c>
      <c r="G114" s="32">
        <f t="shared" si="10"/>
        <v>47.599999999999994</v>
      </c>
      <c r="H114" s="33">
        <f t="shared" si="11"/>
        <v>-0.93529646485520257</v>
      </c>
      <c r="I114" s="34" t="str">
        <f>'2025'!D14</f>
        <v>Utah</v>
      </c>
      <c r="J114" s="35">
        <f>'2025'!E14</f>
        <v>5</v>
      </c>
      <c r="K114" s="36">
        <f>'2025'!F14</f>
        <v>36508</v>
      </c>
      <c r="L114" s="37">
        <f>'2025'!G14</f>
        <v>25.805479452054794</v>
      </c>
      <c r="M114" s="37" t="str">
        <f>'2025'!H14</f>
        <v>RS SR</v>
      </c>
      <c r="N114" s="37">
        <f>'2025'!I14</f>
        <v>25.386301369863013</v>
      </c>
      <c r="O114" s="38">
        <f>'2025'!J14</f>
        <v>74</v>
      </c>
      <c r="P114" s="38">
        <f>'2025'!K14</f>
        <v>236</v>
      </c>
      <c r="Q114" s="193">
        <f t="shared" si="12"/>
        <v>30.300271265261305</v>
      </c>
      <c r="R114" s="35">
        <f>'2025'!L14</f>
        <v>4.74</v>
      </c>
      <c r="S114" s="39">
        <f>'2025'!M14</f>
        <v>0</v>
      </c>
      <c r="T114" s="40">
        <f>'2025'!N14</f>
        <v>0.21872103799814643</v>
      </c>
      <c r="U114" s="41">
        <f>'2025'!O14</f>
        <v>0.20365308979401373</v>
      </c>
      <c r="V114" s="41">
        <f>'2025'!P14</f>
        <v>0.20666131621187803</v>
      </c>
      <c r="W114" s="41">
        <f>'2025'!Q14</f>
        <v>0</v>
      </c>
      <c r="X114" s="41">
        <f>'2025'!R14</f>
        <v>0.28139975482001556</v>
      </c>
      <c r="Y114" s="42">
        <f>'2025'!S14</f>
        <v>0.28139975482001556</v>
      </c>
      <c r="Z114" s="43">
        <f>'2025'!T14</f>
        <v>0.26732976707901479</v>
      </c>
      <c r="AA114" s="44">
        <f>'2025'!U14</f>
        <v>20.731506849315068</v>
      </c>
      <c r="AB114" s="45">
        <f>'2025'!V14</f>
        <v>2.5499999999999998</v>
      </c>
      <c r="AC114" s="45">
        <f>'2025'!W14</f>
        <v>14.428571428571429</v>
      </c>
      <c r="AD114" s="45">
        <f>'2025'!X14</f>
        <v>8.5</v>
      </c>
      <c r="AE114" s="45">
        <f>'2025'!Y14</f>
        <v>8.1</v>
      </c>
      <c r="AF114" s="45">
        <f>'2025'!Z14</f>
        <v>0</v>
      </c>
      <c r="AG114" s="45">
        <f>'2025'!AA14</f>
        <v>0</v>
      </c>
      <c r="AH114" s="45">
        <f>CR114</f>
        <v>0</v>
      </c>
      <c r="AI114" s="46">
        <f>'2025'!AB14</f>
        <v>0.10300000000000001</v>
      </c>
      <c r="AJ114" s="45">
        <f>'2025'!AC14</f>
        <v>93.503664565985758</v>
      </c>
      <c r="AK114" s="47">
        <f>'2025'!AD14</f>
        <v>94.459404408510864</v>
      </c>
      <c r="AL114" s="48">
        <f>'2025'!AE14</f>
        <v>9</v>
      </c>
      <c r="AM114" s="49">
        <f>'2025'!AF14</f>
        <v>5</v>
      </c>
      <c r="AN114" s="49">
        <f>'2025'!AG14</f>
        <v>8</v>
      </c>
      <c r="AO114" s="49">
        <f>'2025'!AH14</f>
        <v>7</v>
      </c>
      <c r="AP114" s="49">
        <f>'2025'!AI14</f>
        <v>7</v>
      </c>
      <c r="AQ114" s="49">
        <f>'2025'!AK14</f>
        <v>0</v>
      </c>
      <c r="AR114" s="49">
        <f>'2025'!AL14</f>
        <v>0</v>
      </c>
      <c r="AS114" s="50">
        <f>'2025'!AM14</f>
        <v>0</v>
      </c>
      <c r="AT114" s="55">
        <f>'2025'!AN14</f>
        <v>236</v>
      </c>
      <c r="AU114" s="56">
        <f>'2025'!AO14</f>
        <v>1079</v>
      </c>
      <c r="AV114" s="56">
        <f>'2025'!AP14</f>
        <v>38</v>
      </c>
      <c r="AW114" s="56">
        <f>'2025'!AQ14</f>
        <v>25</v>
      </c>
      <c r="AX114" s="56">
        <f>'2025'!AR14</f>
        <v>0</v>
      </c>
      <c r="AY114" s="56">
        <f>'2025'!AS14</f>
        <v>0</v>
      </c>
      <c r="AZ114" s="57">
        <f>'2025'!AT14</f>
        <v>0</v>
      </c>
      <c r="BA114" s="57">
        <f>'2025'!AU14</f>
        <v>0</v>
      </c>
      <c r="BB114" s="57">
        <f>'2025'!AV14</f>
        <v>1.76</v>
      </c>
      <c r="BC114" s="57">
        <f>'2025'!AW14</f>
        <v>6.2</v>
      </c>
      <c r="BD114" s="57">
        <f>'2025'!AX14</f>
        <v>9.1</v>
      </c>
      <c r="BE114" s="57">
        <f>'2025'!AY14</f>
        <v>20</v>
      </c>
      <c r="BF114" s="58">
        <f>'2025'!AZ14</f>
        <v>3.8</v>
      </c>
      <c r="BG114" s="55">
        <f>'2025'!BA14</f>
        <v>611</v>
      </c>
      <c r="BH114" s="56">
        <f>'2025'!BB14</f>
        <v>3000.2000000000003</v>
      </c>
      <c r="BI114" s="56">
        <f>'2025'!BC14</f>
        <v>71</v>
      </c>
      <c r="BJ114" s="56">
        <f>'2025'!BD14</f>
        <v>50</v>
      </c>
      <c r="BK114" s="56">
        <f>'2025'!BE14</f>
        <v>6</v>
      </c>
      <c r="BL114" s="56">
        <f>'2025'!BF14</f>
        <v>0</v>
      </c>
      <c r="BM114" s="57">
        <f>'2025'!BG14</f>
        <v>0</v>
      </c>
      <c r="BN114" s="57">
        <f>'2025'!BH14</f>
        <v>0</v>
      </c>
      <c r="BO114" s="57">
        <f>'2025'!BI14</f>
        <v>2.25</v>
      </c>
      <c r="BP114" s="57">
        <f>'2025'!BJ14</f>
        <v>6.1</v>
      </c>
      <c r="BQ114" s="57">
        <f>'2025'!BK14</f>
        <v>7.8</v>
      </c>
      <c r="BR114" s="57">
        <f>'2025'!BL14</f>
        <v>36.4</v>
      </c>
      <c r="BS114" s="58">
        <f>'2025'!BM14</f>
        <v>12.3</v>
      </c>
      <c r="BT114" s="55">
        <f>'2025'!BN14</f>
        <v>206</v>
      </c>
      <c r="BU114" s="56">
        <f>'2025'!BO14</f>
        <v>996.8</v>
      </c>
      <c r="BV114" s="56">
        <f>'2025'!BP14</f>
        <v>30</v>
      </c>
      <c r="BW114" s="56">
        <f>'2025'!BQ14</f>
        <v>19</v>
      </c>
      <c r="BX114" s="56">
        <f>'2025'!BR14</f>
        <v>3</v>
      </c>
      <c r="BY114" s="56">
        <f>'2025'!BS14</f>
        <v>0</v>
      </c>
      <c r="BZ114" s="57">
        <f>'2025'!BT14</f>
        <v>0</v>
      </c>
      <c r="CA114" s="57">
        <f>'2025'!BU14</f>
        <v>0</v>
      </c>
      <c r="CB114" s="57">
        <f>'2025'!BV14</f>
        <v>2.37</v>
      </c>
      <c r="CC114" s="57">
        <f>'2025'!BW14</f>
        <v>5.2</v>
      </c>
      <c r="CD114" s="57">
        <f>'2025'!BX14</f>
        <v>7.6</v>
      </c>
      <c r="CE114" s="57">
        <f>'2025'!BY14</f>
        <v>33.299999999999997</v>
      </c>
      <c r="CF114" s="58">
        <f>'2025'!BZ14</f>
        <v>9.5</v>
      </c>
      <c r="CG114" s="55">
        <f>'2025'!CA14</f>
        <v>0</v>
      </c>
      <c r="CH114" s="56">
        <f>'2025'!CB14</f>
        <v>1</v>
      </c>
      <c r="CI114" s="56">
        <f>'2025'!CC14</f>
        <v>0</v>
      </c>
      <c r="CJ114" s="56">
        <f>'2025'!CD14</f>
        <v>0</v>
      </c>
      <c r="CK114" s="56">
        <f>'2025'!CE14</f>
        <v>0</v>
      </c>
      <c r="CL114" s="56">
        <f>'2025'!CF14</f>
        <v>0</v>
      </c>
      <c r="CM114" s="57">
        <f>'2025'!CG14</f>
        <v>0</v>
      </c>
      <c r="CN114" s="57">
        <f>'2025'!CH14</f>
        <v>0</v>
      </c>
      <c r="CO114" s="57">
        <f>'2025'!CI14</f>
        <v>0</v>
      </c>
      <c r="CP114" s="57">
        <f>'2025'!CJ14</f>
        <v>0</v>
      </c>
      <c r="CQ114" s="57">
        <f>'2025'!CK14</f>
        <v>0</v>
      </c>
      <c r="CR114" s="57">
        <f>'2025'!CL14</f>
        <v>0</v>
      </c>
      <c r="CS114" s="58">
        <f>'2025'!CM14</f>
        <v>0</v>
      </c>
      <c r="CT114" s="55">
        <f>'2025'!CN14</f>
        <v>505</v>
      </c>
      <c r="CU114" s="56">
        <f>'2025'!CO14</f>
        <v>1794.6000000000001</v>
      </c>
      <c r="CV114" s="56">
        <f>'2025'!CP14</f>
        <v>54</v>
      </c>
      <c r="CW114" s="56">
        <f>'2025'!CQ14</f>
        <v>35</v>
      </c>
      <c r="CX114" s="56">
        <f>'2025'!CR14</f>
        <v>6</v>
      </c>
      <c r="CY114" s="56">
        <f>'2025'!CS14</f>
        <v>15.299999999999999</v>
      </c>
      <c r="CZ114" s="57">
        <f>'2025'!CT14</f>
        <v>0</v>
      </c>
      <c r="DA114" s="57">
        <f>'2025'!CU14</f>
        <v>0</v>
      </c>
      <c r="DB114" s="57">
        <f>'2025'!CV14</f>
        <v>2.5499999999999998</v>
      </c>
      <c r="DC114" s="57">
        <f>'2025'!CW14</f>
        <v>8.5</v>
      </c>
      <c r="DD114" s="57">
        <f>'2025'!CX14</f>
        <v>8.1</v>
      </c>
      <c r="DE114" s="57">
        <f>'2025'!CY14</f>
        <v>20</v>
      </c>
      <c r="DF114" s="58">
        <f>'2025'!CZ14</f>
        <v>10.3</v>
      </c>
    </row>
    <row r="115" spans="1:110" ht="15.75" customHeight="1" x14ac:dyDescent="0.2">
      <c r="A115" s="29">
        <f t="shared" si="9"/>
        <v>113</v>
      </c>
      <c r="B115" s="30">
        <f>'2020'!A13</f>
        <v>11</v>
      </c>
      <c r="C115" s="30">
        <v>2020</v>
      </c>
      <c r="D115" s="31" t="str">
        <f>'2020'!B13</f>
        <v>Dalton Keene</v>
      </c>
      <c r="E115" s="204" t="str" cm="1">
        <f t="array" ref="E115">_xlfn.IFS(F115&gt;=15,"Cornerstone",AND(F115&gt;=14,F115&lt;15),"Elite",AND(F115&gt;=11,F115&lt;14),"Elite Upside",AND(F115&gt;=9,F115&lt;11),"Upside",AND(F115&gt;=8,F115&lt;9),"Upside Lite",AND(F115&gt;=6,F115&lt;8),"Outlier",AND(F115&gt;=5,F115&lt;6),"Outlier Lite",F115&lt;5,"Purgatory")</f>
        <v>Outlier</v>
      </c>
      <c r="F115" s="32">
        <f>'2020'!C13</f>
        <v>6.1214285714285719</v>
      </c>
      <c r="G115" s="32">
        <f t="shared" si="10"/>
        <v>47.099999999999994</v>
      </c>
      <c r="H115" s="33">
        <f t="shared" si="11"/>
        <v>-0.9530193167124329</v>
      </c>
      <c r="I115" s="34" t="str">
        <f>'2020'!D13</f>
        <v>Virginia Tech</v>
      </c>
      <c r="J115" s="35">
        <f>'2020'!E13</f>
        <v>4</v>
      </c>
      <c r="K115" s="36">
        <f>'2020'!F13</f>
        <v>36264</v>
      </c>
      <c r="L115" s="37">
        <f>'2020'!G13</f>
        <v>26.473972602739725</v>
      </c>
      <c r="M115" s="37" t="str">
        <f>'2020'!H13</f>
        <v>JR</v>
      </c>
      <c r="N115" s="37">
        <f>'2020'!I13</f>
        <v>21.041095890410958</v>
      </c>
      <c r="O115" s="38">
        <f>'2020'!J13</f>
        <v>76</v>
      </c>
      <c r="P115" s="38">
        <f>'2020'!K13</f>
        <v>253</v>
      </c>
      <c r="Q115" s="193">
        <f t="shared" si="12"/>
        <v>30.795785760546593</v>
      </c>
      <c r="R115" s="35">
        <f>'2020'!L13</f>
        <v>4.71</v>
      </c>
      <c r="S115" s="39">
        <f>'2020'!M13</f>
        <v>3</v>
      </c>
      <c r="T115" s="40">
        <f>'2020'!N13</f>
        <v>0</v>
      </c>
      <c r="U115" s="41">
        <f>'2020'!O13</f>
        <v>0</v>
      </c>
      <c r="V115" s="41">
        <f>'2020'!P13</f>
        <v>0.116214335421016</v>
      </c>
      <c r="W115" s="41">
        <f>'2020'!Q13</f>
        <v>0.12214342001576044</v>
      </c>
      <c r="X115" s="41">
        <f>'2020'!R13</f>
        <v>0.11477761836441894</v>
      </c>
      <c r="Y115" s="42">
        <f>'2020'!S13</f>
        <v>0.11846051919008968</v>
      </c>
      <c r="Z115" s="43">
        <f>'2020'!T13</f>
        <v>0.11253749323058519</v>
      </c>
      <c r="AA115" s="44" t="str">
        <f>'2020'!U13</f>
        <v>N/A</v>
      </c>
      <c r="AB115" s="45">
        <f>'2020'!V13</f>
        <v>1.36</v>
      </c>
      <c r="AC115" s="45">
        <f>CT115/CW115</f>
        <v>11.428571428571429</v>
      </c>
      <c r="AD115" s="45">
        <f>'2020'!X13</f>
        <v>10.4</v>
      </c>
      <c r="AE115" s="45">
        <f>'2020'!Y13</f>
        <v>4.2</v>
      </c>
      <c r="AF115" s="45">
        <f>'2020'!Z13</f>
        <v>0</v>
      </c>
      <c r="AG115" s="45">
        <f>'2020'!AA13</f>
        <v>0</v>
      </c>
      <c r="AH115" s="45">
        <f>CR115</f>
        <v>40</v>
      </c>
      <c r="AI115" s="46">
        <f>'2020'!AB13</f>
        <v>4.4999999999999998E-2</v>
      </c>
      <c r="AJ115" s="45">
        <f>'2020'!AC13</f>
        <v>102.81746413378943</v>
      </c>
      <c r="AK115" s="47">
        <f>'2020'!AD13</f>
        <v>108.10761046663276</v>
      </c>
      <c r="AL115" s="48">
        <f>'2020'!AE13</f>
        <v>1</v>
      </c>
      <c r="AM115" s="49">
        <f>'2020'!AF13</f>
        <v>0</v>
      </c>
      <c r="AN115" s="49">
        <f>'2020'!AG13</f>
        <v>1</v>
      </c>
      <c r="AO115" s="49">
        <f>'2020'!AH13</f>
        <v>2</v>
      </c>
      <c r="AP115" s="49">
        <f>'2020'!AI13</f>
        <v>9</v>
      </c>
      <c r="AQ115" s="49">
        <f>'2020'!AK13</f>
        <v>5</v>
      </c>
      <c r="AR115" s="49">
        <f>'2020'!AL13</f>
        <v>6</v>
      </c>
      <c r="AS115" s="50">
        <f>'2020'!AM13</f>
        <v>0</v>
      </c>
      <c r="AT115" s="55">
        <f>'2020'!AN13</f>
        <v>0</v>
      </c>
      <c r="AU115" s="56">
        <f>'2020'!AO13</f>
        <v>1</v>
      </c>
      <c r="AV115" s="56">
        <f>'2020'!AP13</f>
        <v>0</v>
      </c>
      <c r="AW115" s="56">
        <f>'2020'!AQ13</f>
        <v>0</v>
      </c>
      <c r="AX115" s="56">
        <f>'2020'!AR13</f>
        <v>0</v>
      </c>
      <c r="AY115" s="56">
        <f>'2020'!AS13</f>
        <v>0</v>
      </c>
      <c r="AZ115" s="57">
        <f>'2020'!AT13</f>
        <v>0</v>
      </c>
      <c r="BA115" s="57">
        <f>'2020'!AU13</f>
        <v>0</v>
      </c>
      <c r="BB115" s="57">
        <f>'2020'!AV13</f>
        <v>0</v>
      </c>
      <c r="BC115" s="57">
        <f>'2020'!AW13</f>
        <v>0</v>
      </c>
      <c r="BD115" s="57">
        <f>'2020'!AX13</f>
        <v>0</v>
      </c>
      <c r="BE115" s="57">
        <f>'2020'!AY13</f>
        <v>0</v>
      </c>
      <c r="BF115" s="58">
        <f>'2020'!AZ13</f>
        <v>0</v>
      </c>
      <c r="BG115" s="55">
        <f>'2020'!BA13</f>
        <v>0</v>
      </c>
      <c r="BH115" s="56">
        <f>'2020'!BB13</f>
        <v>1</v>
      </c>
      <c r="BI115" s="56">
        <f>'2020'!BC13</f>
        <v>0</v>
      </c>
      <c r="BJ115" s="56">
        <f>'2020'!BD13</f>
        <v>0</v>
      </c>
      <c r="BK115" s="56">
        <f>'2020'!BE13</f>
        <v>0</v>
      </c>
      <c r="BL115" s="56">
        <f>'2020'!BF13</f>
        <v>0</v>
      </c>
      <c r="BM115" s="57">
        <f>'2020'!BG13</f>
        <v>0</v>
      </c>
      <c r="BN115" s="57">
        <f>'2020'!BH13</f>
        <v>0</v>
      </c>
      <c r="BO115" s="57">
        <f>'2020'!BI13</f>
        <v>0</v>
      </c>
      <c r="BP115" s="57">
        <f>'2020'!BJ13</f>
        <v>0</v>
      </c>
      <c r="BQ115" s="57">
        <f>'2020'!BK13</f>
        <v>0</v>
      </c>
      <c r="BR115" s="57">
        <f>'2020'!BL13</f>
        <v>0</v>
      </c>
      <c r="BS115" s="58">
        <f>'2020'!BM13</f>
        <v>0</v>
      </c>
      <c r="BT115" s="55">
        <f>'2020'!BN13</f>
        <v>167</v>
      </c>
      <c r="BU115" s="56">
        <f>'2020'!BO13</f>
        <v>1437</v>
      </c>
      <c r="BV115" s="56">
        <f>'2020'!BP13</f>
        <v>12</v>
      </c>
      <c r="BW115" s="56">
        <f>'2020'!BQ13</f>
        <v>10</v>
      </c>
      <c r="BX115" s="56">
        <f>'2020'!BR13</f>
        <v>0</v>
      </c>
      <c r="BY115" s="56">
        <f>'2020'!BS13</f>
        <v>9.6000000000000014</v>
      </c>
      <c r="BZ115" s="57">
        <f>'2020'!BT13</f>
        <v>0</v>
      </c>
      <c r="CA115" s="57">
        <f>'2020'!BU13</f>
        <v>0</v>
      </c>
      <c r="CB115" s="57">
        <f>'2020'!BV13</f>
        <v>1.1399999999999999</v>
      </c>
      <c r="CC115" s="57">
        <f>'2020'!BW13</f>
        <v>10.4</v>
      </c>
      <c r="CD115" s="57">
        <f>'2020'!BX13</f>
        <v>8.6</v>
      </c>
      <c r="CE115" s="57">
        <f>'2020'!BY13</f>
        <v>66.7</v>
      </c>
      <c r="CF115" s="58">
        <f>'2020'!BZ13</f>
        <v>0</v>
      </c>
      <c r="CG115" s="55">
        <f>'2020'!CA13</f>
        <v>341</v>
      </c>
      <c r="CH115" s="56">
        <f>'2020'!CB13</f>
        <v>2791.8</v>
      </c>
      <c r="CI115" s="56">
        <f>'2020'!CC13</f>
        <v>33</v>
      </c>
      <c r="CJ115" s="56">
        <f>'2020'!CD13</f>
        <v>28</v>
      </c>
      <c r="CK115" s="56">
        <f>'2020'!CE13</f>
        <v>3</v>
      </c>
      <c r="CL115" s="56">
        <f>'2020'!CF13</f>
        <v>24.200000000000003</v>
      </c>
      <c r="CM115" s="57">
        <f>'2020'!CG13</f>
        <v>0</v>
      </c>
      <c r="CN115" s="57">
        <f>'2020'!CH13</f>
        <v>0</v>
      </c>
      <c r="CO115" s="57">
        <f>'2020'!CI13</f>
        <v>1.36</v>
      </c>
      <c r="CP115" s="57">
        <f>'2020'!CJ13</f>
        <v>10.4</v>
      </c>
      <c r="CQ115" s="57">
        <f>'2020'!CK13</f>
        <v>3.1</v>
      </c>
      <c r="CR115" s="57">
        <f>'2020'!CL13</f>
        <v>40</v>
      </c>
      <c r="CS115" s="58">
        <f>'2020'!CM13</f>
        <v>3.4</v>
      </c>
      <c r="CT115" s="55">
        <f>'2020'!CN13</f>
        <v>240</v>
      </c>
      <c r="CU115" s="56">
        <f>'2020'!CO13</f>
        <v>2091</v>
      </c>
      <c r="CV115" s="56">
        <f>'2020'!CP13</f>
        <v>26</v>
      </c>
      <c r="CW115" s="56">
        <f>'2020'!CQ13</f>
        <v>21</v>
      </c>
      <c r="CX115" s="56">
        <f>'2020'!CR13</f>
        <v>5</v>
      </c>
      <c r="CY115" s="56">
        <f>'2020'!CS13</f>
        <v>17</v>
      </c>
      <c r="CZ115" s="57">
        <f>'2020'!CT13</f>
        <v>0</v>
      </c>
      <c r="DA115" s="57">
        <f>'2020'!CU13</f>
        <v>0</v>
      </c>
      <c r="DB115" s="57">
        <f>'2020'!CV13</f>
        <v>1.3</v>
      </c>
      <c r="DC115" s="57">
        <f>'2020'!CW13</f>
        <v>8.5</v>
      </c>
      <c r="DD115" s="57">
        <f>'2020'!CX13</f>
        <v>4.2</v>
      </c>
      <c r="DE115" s="57">
        <f>'2020'!CY13</f>
        <v>40</v>
      </c>
      <c r="DF115" s="58">
        <f>'2020'!CZ13</f>
        <v>4.5</v>
      </c>
    </row>
    <row r="116" spans="1:110" ht="15.75" customHeight="1" x14ac:dyDescent="0.2">
      <c r="A116" s="29">
        <f t="shared" si="9"/>
        <v>114</v>
      </c>
      <c r="B116" s="30">
        <f>'2020'!A14</f>
        <v>12</v>
      </c>
      <c r="C116" s="30">
        <v>2020</v>
      </c>
      <c r="D116" s="31" t="str">
        <f>'2020'!B14</f>
        <v>Jared Pinkney</v>
      </c>
      <c r="E116" s="204" t="str" cm="1">
        <f t="array" ref="E116">_xlfn.IFS(F116&gt;=15,"Cornerstone",AND(F116&gt;=14,F116&lt;15),"Elite",AND(F116&gt;=11,F116&lt;14),"Elite Upside",AND(F116&gt;=9,F116&lt;11),"Upside",AND(F116&gt;=8,F116&lt;9),"Upside Lite",AND(F116&gt;=6,F116&lt;8),"Outlier",AND(F116&gt;=5,F116&lt;6),"Outlier Lite",F116&lt;5,"Purgatory")</f>
        <v>Outlier</v>
      </c>
      <c r="F116" s="32">
        <f>'2020'!C14</f>
        <v>6.1071428571428568</v>
      </c>
      <c r="G116" s="32">
        <f t="shared" si="10"/>
        <v>46.7</v>
      </c>
      <c r="H116" s="33">
        <f t="shared" si="11"/>
        <v>-0.95892693399817652</v>
      </c>
      <c r="I116" s="34" t="str">
        <f>'2020'!D14</f>
        <v>Vanderbilt</v>
      </c>
      <c r="J116" s="35">
        <f>'2020'!E14</f>
        <v>1</v>
      </c>
      <c r="K116" s="36">
        <f>'2020'!F14</f>
        <v>35663</v>
      </c>
      <c r="L116" s="37">
        <f>'2020'!G14</f>
        <v>28.12054794520548</v>
      </c>
      <c r="M116" s="37" t="str">
        <f>'2020'!H14</f>
        <v>SR</v>
      </c>
      <c r="N116" s="37">
        <f>'2020'!I14</f>
        <v>22.687671232876713</v>
      </c>
      <c r="O116" s="38">
        <f>'2020'!J14</f>
        <v>76</v>
      </c>
      <c r="P116" s="38">
        <f>'2020'!K14</f>
        <v>257</v>
      </c>
      <c r="Q116" s="193">
        <f t="shared" si="12"/>
        <v>31.282675653993969</v>
      </c>
      <c r="R116" s="35">
        <f>'2020'!L14</f>
        <v>4.96</v>
      </c>
      <c r="S116" s="39">
        <f>'2020'!M14</f>
        <v>0</v>
      </c>
      <c r="T116" s="40">
        <f>'2020'!N14</f>
        <v>0</v>
      </c>
      <c r="U116" s="41">
        <f>'2020'!O14</f>
        <v>0.1592282659228266</v>
      </c>
      <c r="V116" s="41">
        <f>'2020'!P14</f>
        <v>0.12725779967159276</v>
      </c>
      <c r="W116" s="41">
        <f>'2020'!Q14</f>
        <v>0.24304788358953316</v>
      </c>
      <c r="X116" s="41">
        <f>'2020'!R14</f>
        <v>0.1693313953488372</v>
      </c>
      <c r="Y116" s="42">
        <f>'2020'!S14</f>
        <v>0.20618963946918517</v>
      </c>
      <c r="Z116" s="43">
        <f>'2020'!T14</f>
        <v>0.20618963946918517</v>
      </c>
      <c r="AA116" s="44">
        <f>'2020'!U14</f>
        <v>19.041095890410958</v>
      </c>
      <c r="AB116" s="45">
        <f>'2020'!V14</f>
        <v>2.2799999999999998</v>
      </c>
      <c r="AC116" s="45">
        <f>CT116/CW116</f>
        <v>11.65</v>
      </c>
      <c r="AD116" s="45">
        <f>'2020'!X14</f>
        <v>6.8</v>
      </c>
      <c r="AE116" s="45">
        <f>'2020'!Y14</f>
        <v>11.1</v>
      </c>
      <c r="AF116" s="45">
        <f>'2020'!Z14</f>
        <v>0</v>
      </c>
      <c r="AG116" s="45">
        <f>'2020'!AA14</f>
        <v>0</v>
      </c>
      <c r="AH116" s="45">
        <f>CR116</f>
        <v>47.1</v>
      </c>
      <c r="AI116" s="46">
        <f>'2020'!AB14</f>
        <v>9.0999999999999998E-2</v>
      </c>
      <c r="AJ116" s="45">
        <f>'2020'!AC14</f>
        <v>84.925167680269311</v>
      </c>
      <c r="AK116" s="47">
        <f>'2020'!AD14</f>
        <v>89.294722679070702</v>
      </c>
      <c r="AL116" s="48">
        <f>'2020'!AE14</f>
        <v>7</v>
      </c>
      <c r="AM116" s="49">
        <f>'2020'!AF14</f>
        <v>9</v>
      </c>
      <c r="AN116" s="49">
        <f>'2020'!AG14</f>
        <v>7</v>
      </c>
      <c r="AO116" s="49">
        <f>'2020'!AH14</f>
        <v>2</v>
      </c>
      <c r="AP116" s="49">
        <f>'2020'!AI14</f>
        <v>4</v>
      </c>
      <c r="AQ116" s="49">
        <f>'2020'!AK14</f>
        <v>0</v>
      </c>
      <c r="AR116" s="49">
        <f>'2020'!AL14</f>
        <v>0</v>
      </c>
      <c r="AS116" s="50">
        <f>'2020'!AM14</f>
        <v>0</v>
      </c>
      <c r="AT116" s="55">
        <f>'2020'!AN14</f>
        <v>0</v>
      </c>
      <c r="AU116" s="56">
        <f>'2020'!AO14</f>
        <v>1</v>
      </c>
      <c r="AV116" s="56">
        <f>'2020'!AP14</f>
        <v>0</v>
      </c>
      <c r="AW116" s="56">
        <f>'2020'!AQ14</f>
        <v>0</v>
      </c>
      <c r="AX116" s="56">
        <f>'2020'!AR14</f>
        <v>0</v>
      </c>
      <c r="AY116" s="56">
        <f>'2020'!AS14</f>
        <v>0</v>
      </c>
      <c r="AZ116" s="57">
        <f>'2020'!AT14</f>
        <v>0</v>
      </c>
      <c r="BA116" s="57">
        <f>'2020'!AU14</f>
        <v>0</v>
      </c>
      <c r="BB116" s="57">
        <f>'2020'!AV14</f>
        <v>0</v>
      </c>
      <c r="BC116" s="57">
        <f>'2020'!AW14</f>
        <v>0</v>
      </c>
      <c r="BD116" s="57">
        <f>'2020'!AX14</f>
        <v>0</v>
      </c>
      <c r="BE116" s="57">
        <f>'2020'!AY14</f>
        <v>0</v>
      </c>
      <c r="BF116" s="58">
        <f>'2020'!AZ14</f>
        <v>0</v>
      </c>
      <c r="BG116" s="55">
        <f>'2020'!BA14</f>
        <v>274</v>
      </c>
      <c r="BH116" s="56">
        <f>'2020'!BB14</f>
        <v>1720.8</v>
      </c>
      <c r="BI116" s="56">
        <f>'2020'!BC14</f>
        <v>44</v>
      </c>
      <c r="BJ116" s="56">
        <f>'2020'!BD14</f>
        <v>22</v>
      </c>
      <c r="BK116" s="56">
        <f>'2020'!BE14</f>
        <v>2</v>
      </c>
      <c r="BL116" s="56">
        <f>'2020'!BF14</f>
        <v>6.3</v>
      </c>
      <c r="BM116" s="57">
        <f>'2020'!BG14</f>
        <v>0</v>
      </c>
      <c r="BN116" s="57">
        <f>'2020'!BH14</f>
        <v>0</v>
      </c>
      <c r="BO116" s="57">
        <f>'2020'!BI14</f>
        <v>1.04</v>
      </c>
      <c r="BP116" s="57">
        <f>'2020'!BJ14</f>
        <v>4</v>
      </c>
      <c r="BQ116" s="57">
        <f>'2020'!BK14</f>
        <v>11.6</v>
      </c>
      <c r="BR116" s="57">
        <f>'2020'!BL14</f>
        <v>0</v>
      </c>
      <c r="BS116" s="58">
        <f>'2020'!BM14</f>
        <v>15.4</v>
      </c>
      <c r="BT116" s="55">
        <f>'2020'!BN14</f>
        <v>279</v>
      </c>
      <c r="BU116" s="56">
        <f>'2020'!BO14</f>
        <v>2192.4</v>
      </c>
      <c r="BV116" s="56">
        <f>'2020'!BP14</f>
        <v>40</v>
      </c>
      <c r="BW116" s="56">
        <f>'2020'!BQ14</f>
        <v>22</v>
      </c>
      <c r="BX116" s="56">
        <f>'2020'!BR14</f>
        <v>3</v>
      </c>
      <c r="BY116" s="56">
        <f>'2020'!BS14</f>
        <v>20.7</v>
      </c>
      <c r="BZ116" s="57">
        <f>'2020'!BT14</f>
        <v>0</v>
      </c>
      <c r="CA116" s="57">
        <f>'2020'!BU14</f>
        <v>0</v>
      </c>
      <c r="CB116" s="57">
        <f>'2020'!BV14</f>
        <v>1.48</v>
      </c>
      <c r="CC116" s="57">
        <f>'2020'!BW14</f>
        <v>6.9</v>
      </c>
      <c r="CD116" s="57">
        <f>'2020'!BX14</f>
        <v>9.6</v>
      </c>
      <c r="CE116" s="57">
        <f>'2020'!BY14</f>
        <v>50</v>
      </c>
      <c r="CF116" s="58">
        <f>'2020'!BZ14</f>
        <v>12</v>
      </c>
      <c r="CG116" s="55">
        <f>'2020'!CA14</f>
        <v>770</v>
      </c>
      <c r="CH116" s="56">
        <f>'2020'!CB14</f>
        <v>3168.1</v>
      </c>
      <c r="CI116" s="56">
        <f>'2020'!CC14</f>
        <v>81</v>
      </c>
      <c r="CJ116" s="56">
        <f>'2020'!CD14</f>
        <v>50</v>
      </c>
      <c r="CK116" s="56">
        <f>'2020'!CE14</f>
        <v>7</v>
      </c>
      <c r="CL116" s="56">
        <f>'2020'!CF14</f>
        <v>23.400000000000002</v>
      </c>
      <c r="CM116" s="57">
        <f>'2020'!CG14</f>
        <v>0</v>
      </c>
      <c r="CN116" s="57">
        <f>'2020'!CH14</f>
        <v>0</v>
      </c>
      <c r="CO116" s="57">
        <f>'2020'!CI14</f>
        <v>2.2799999999999998</v>
      </c>
      <c r="CP116" s="57">
        <f>'2020'!CJ14</f>
        <v>6.8</v>
      </c>
      <c r="CQ116" s="57">
        <f>'2020'!CK14</f>
        <v>11.1</v>
      </c>
      <c r="CR116" s="57">
        <f>'2020'!CL14</f>
        <v>47.1</v>
      </c>
      <c r="CS116" s="58">
        <f>'2020'!CM14</f>
        <v>7.4</v>
      </c>
      <c r="CT116" s="55">
        <f>'2020'!CN14</f>
        <v>233</v>
      </c>
      <c r="CU116" s="56">
        <f>'2020'!CO14</f>
        <v>1376</v>
      </c>
      <c r="CV116" s="56">
        <f>'2020'!CP14</f>
        <v>43</v>
      </c>
      <c r="CW116" s="56">
        <f>'2020'!CQ14</f>
        <v>20</v>
      </c>
      <c r="CX116" s="56">
        <f>'2020'!CR14</f>
        <v>2</v>
      </c>
      <c r="CY116" s="56">
        <f>'2020'!CS14</f>
        <v>6.4</v>
      </c>
      <c r="CZ116" s="57">
        <f>'2020'!CT14</f>
        <v>0</v>
      </c>
      <c r="DA116" s="57">
        <f>'2020'!CU14</f>
        <v>0</v>
      </c>
      <c r="DB116" s="57">
        <f>'2020'!CV14</f>
        <v>0.87</v>
      </c>
      <c r="DC116" s="57">
        <f>'2020'!CW14</f>
        <v>6.7</v>
      </c>
      <c r="DD116" s="57">
        <f>'2020'!CX14</f>
        <v>8.6</v>
      </c>
      <c r="DE116" s="57">
        <f>'2020'!CY14</f>
        <v>40</v>
      </c>
      <c r="DF116" s="58">
        <f>'2020'!CZ14</f>
        <v>9.1</v>
      </c>
    </row>
    <row r="117" spans="1:110" ht="15.75" customHeight="1" x14ac:dyDescent="0.2">
      <c r="A117" s="29">
        <f t="shared" si="9"/>
        <v>115</v>
      </c>
      <c r="B117" s="30">
        <f>'2015'!A8</f>
        <v>6</v>
      </c>
      <c r="C117" s="30">
        <v>2015</v>
      </c>
      <c r="D117" s="31" t="str">
        <f>'2015'!B8</f>
        <v>CJ Usomah</v>
      </c>
      <c r="E117" s="204" t="str" cm="1">
        <f t="array" ref="E117">_xlfn.IFS(F117&gt;=15,"Cornerstone",AND(F117&gt;=14,F117&lt;15),"Elite",AND(F117&gt;=11,F117&lt;14),"Elite Upside",AND(F117&gt;=9,F117&lt;11),"Upside",AND(F117&gt;=8,F117&lt;9),"Upside Lite",AND(F117&gt;=6,F117&lt;8),"Outlier",AND(F117&gt;=5,F117&lt;6),"Outlier Lite",F117&lt;5,"Purgatory")</f>
        <v>Outlier</v>
      </c>
      <c r="F117" s="32">
        <f>'2015'!C8</f>
        <v>6.0714285714285712</v>
      </c>
      <c r="G117" s="32">
        <f t="shared" si="10"/>
        <v>46.2</v>
      </c>
      <c r="H117" s="33">
        <f t="shared" si="11"/>
        <v>-0.97369597721253487</v>
      </c>
      <c r="I117" s="34" t="str">
        <f>'2015'!D8</f>
        <v>Auburn</v>
      </c>
      <c r="J117" s="35">
        <f>'2015'!E8</f>
        <v>1</v>
      </c>
      <c r="K117" s="36">
        <f>'2015'!F8</f>
        <v>33983</v>
      </c>
      <c r="L117" s="37">
        <f>'2015'!G8</f>
        <v>32.723287671232875</v>
      </c>
      <c r="M117" s="37" t="str">
        <f>'2015'!H8</f>
        <v>SR</v>
      </c>
      <c r="N117" s="37">
        <f>'2015'!I8</f>
        <v>22.295890410958904</v>
      </c>
      <c r="O117" s="38">
        <f>'2015'!J8</f>
        <v>77</v>
      </c>
      <c r="P117" s="38">
        <f>'2015'!K8</f>
        <v>271</v>
      </c>
      <c r="Q117" s="193">
        <f t="shared" si="12"/>
        <v>32.135554168224211</v>
      </c>
      <c r="R117" s="35">
        <f>'2015'!L8</f>
        <v>4.8</v>
      </c>
      <c r="S117" s="39">
        <f>'2015'!M8</f>
        <v>5</v>
      </c>
      <c r="T117" s="40">
        <f>'2015'!N8</f>
        <v>0</v>
      </c>
      <c r="U117" s="41">
        <f>'2015'!O8</f>
        <v>0</v>
      </c>
      <c r="V117" s="41">
        <f>'2015'!P8</f>
        <v>7.8950423778009995E-2</v>
      </c>
      <c r="W117" s="41">
        <f>'2015'!Q8</f>
        <v>0.14836223506743737</v>
      </c>
      <c r="X117" s="41">
        <f>'2015'!R8</f>
        <v>4.8592493297587129E-2</v>
      </c>
      <c r="Y117" s="42">
        <f>'2015'!S8</f>
        <v>9.8477364182512253E-2</v>
      </c>
      <c r="Z117" s="43">
        <f>'2015'!T8</f>
        <v>9.8477364182512253E-2</v>
      </c>
      <c r="AA117" s="44" t="str">
        <f>'2015'!U8</f>
        <v>N/A</v>
      </c>
      <c r="AB117" s="45">
        <f>'2015'!V8</f>
        <v>2.06</v>
      </c>
      <c r="AC117" s="45">
        <f>'2015'!W8</f>
        <v>13.181818181818182</v>
      </c>
      <c r="AD117" s="45">
        <f>'2015'!X8</f>
        <v>7.47</v>
      </c>
      <c r="AE117" s="45">
        <f>'2015'!Y8</f>
        <v>12.1</v>
      </c>
      <c r="AF117" s="45">
        <f>'2015'!Z8</f>
        <v>0</v>
      </c>
      <c r="AG117" s="45">
        <f>'2015'!AA8</f>
        <v>0</v>
      </c>
      <c r="AH117" s="45">
        <f>'2015'!AB8</f>
        <v>0.13300000000000001</v>
      </c>
      <c r="AI117" s="46">
        <f>'2015'!AC8</f>
        <v>102.1020206404321</v>
      </c>
      <c r="AJ117" s="45">
        <f>'2015'!AD8</f>
        <v>109.48116652133146</v>
      </c>
      <c r="AK117" s="47">
        <f>'2015'!AE8</f>
        <v>1</v>
      </c>
      <c r="AL117" s="48">
        <f>'2015'!AF8</f>
        <v>0</v>
      </c>
      <c r="AM117" s="49">
        <f>'2015'!AG8</f>
        <v>6</v>
      </c>
      <c r="AN117" s="49">
        <f>'2015'!AH8</f>
        <v>6</v>
      </c>
      <c r="AO117" s="49">
        <f>'2015'!AI8</f>
        <v>6</v>
      </c>
      <c r="AP117" s="49">
        <f>'2015'!AJ8</f>
        <v>5</v>
      </c>
      <c r="AQ117" s="49">
        <f>'2015'!AK8</f>
        <v>5</v>
      </c>
      <c r="AR117" s="49">
        <f>'2015'!AL8</f>
        <v>3</v>
      </c>
      <c r="AS117" s="50">
        <f>'2015'!AM8</f>
        <v>0</v>
      </c>
      <c r="AT117" s="55">
        <f>'2015'!AN8</f>
        <v>0</v>
      </c>
      <c r="AU117" s="56">
        <f>'2015'!AO8</f>
        <v>1</v>
      </c>
      <c r="AV117" s="56">
        <f>'2015'!AP8</f>
        <v>0</v>
      </c>
      <c r="AW117" s="56">
        <f>'2015'!AQ8</f>
        <v>0</v>
      </c>
      <c r="AX117" s="56">
        <f>'2015'!AR8</f>
        <v>0</v>
      </c>
      <c r="AY117" s="56">
        <f>'2015'!AS8</f>
        <v>0</v>
      </c>
      <c r="AZ117" s="57">
        <f>'2015'!AT8</f>
        <v>0</v>
      </c>
      <c r="BA117" s="57">
        <f>'2015'!AU8</f>
        <v>0</v>
      </c>
      <c r="BB117" s="57">
        <f>'2015'!AV8</f>
        <v>0</v>
      </c>
      <c r="BC117" s="57">
        <f>'2015'!AW8</f>
        <v>0</v>
      </c>
      <c r="BD117" s="57">
        <f>'2015'!AX8</f>
        <v>0</v>
      </c>
      <c r="BE117" s="57">
        <f>'2015'!AY8</f>
        <v>0</v>
      </c>
      <c r="BF117" s="58">
        <f>'2015'!AZ8</f>
        <v>0</v>
      </c>
      <c r="BG117" s="55">
        <f>'2015'!BA8</f>
        <v>0</v>
      </c>
      <c r="BH117" s="56">
        <f>'2015'!BB8</f>
        <v>1</v>
      </c>
      <c r="BI117" s="56">
        <f>'2015'!BC8</f>
        <v>0</v>
      </c>
      <c r="BJ117" s="56">
        <f>'2015'!BD8</f>
        <v>0</v>
      </c>
      <c r="BK117" s="56">
        <f>'2015'!BE8</f>
        <v>0</v>
      </c>
      <c r="BL117" s="56">
        <f>'2015'!BF8</f>
        <v>0</v>
      </c>
      <c r="BM117" s="57">
        <f>'2015'!BG8</f>
        <v>0</v>
      </c>
      <c r="BN117" s="57">
        <f>'2015'!BH8</f>
        <v>0</v>
      </c>
      <c r="BO117" s="57">
        <f>'2015'!BI8</f>
        <v>0</v>
      </c>
      <c r="BP117" s="57">
        <f>'2015'!BJ8</f>
        <v>0</v>
      </c>
      <c r="BQ117" s="57">
        <f>'2015'!BK8</f>
        <v>0</v>
      </c>
      <c r="BR117" s="57">
        <f>'2015'!BL8</f>
        <v>0</v>
      </c>
      <c r="BS117" s="58">
        <f>'2015'!BM8</f>
        <v>0</v>
      </c>
      <c r="BT117" s="55">
        <f>'2015'!BN8</f>
        <v>136</v>
      </c>
      <c r="BU117" s="56">
        <f>'2015'!BO8</f>
        <v>1722.6</v>
      </c>
      <c r="BV117" s="56">
        <f>'2015'!BP8</f>
        <v>0</v>
      </c>
      <c r="BW117" s="56">
        <f>'2015'!BQ8</f>
        <v>7</v>
      </c>
      <c r="BX117" s="56">
        <f>'2015'!BR8</f>
        <v>1</v>
      </c>
      <c r="BY117" s="56">
        <f>'2015'!BS8</f>
        <v>0</v>
      </c>
      <c r="BZ117" s="57">
        <f>'2015'!BT8</f>
        <v>0</v>
      </c>
      <c r="CA117" s="57">
        <f>'2015'!BU8</f>
        <v>0</v>
      </c>
      <c r="CB117" s="57">
        <f>'2015'!BV8</f>
        <v>0</v>
      </c>
      <c r="CC117" s="57">
        <f>'2015'!BW8</f>
        <v>0</v>
      </c>
      <c r="CD117" s="57">
        <f>'2015'!BX8</f>
        <v>0</v>
      </c>
      <c r="CE117" s="57">
        <f>'2015'!BY8</f>
        <v>0</v>
      </c>
      <c r="CF117" s="58">
        <f>'2015'!BZ8</f>
        <v>0</v>
      </c>
      <c r="CG117" s="55">
        <f>'2015'!CA8</f>
        <v>154</v>
      </c>
      <c r="CH117" s="56">
        <f>'2015'!CB8</f>
        <v>1038</v>
      </c>
      <c r="CI117" s="56">
        <f>'2015'!CC8</f>
        <v>0</v>
      </c>
      <c r="CJ117" s="56">
        <f>'2015'!CD8</f>
        <v>11</v>
      </c>
      <c r="CK117" s="56">
        <f>'2015'!CE8</f>
        <v>3</v>
      </c>
      <c r="CL117" s="56">
        <f>'2015'!CF8</f>
        <v>0</v>
      </c>
      <c r="CM117" s="57">
        <f>'2015'!CG8</f>
        <v>0</v>
      </c>
      <c r="CN117" s="57">
        <f>'2015'!CH8</f>
        <v>0</v>
      </c>
      <c r="CO117" s="57">
        <f>'2015'!CI8</f>
        <v>0</v>
      </c>
      <c r="CP117" s="57">
        <f>'2015'!CJ8</f>
        <v>0</v>
      </c>
      <c r="CQ117" s="57">
        <f>'2015'!CK8</f>
        <v>0</v>
      </c>
      <c r="CR117" s="57">
        <f>'2015'!CL8</f>
        <v>0</v>
      </c>
      <c r="CS117" s="58">
        <f>'2015'!CM8</f>
        <v>0</v>
      </c>
      <c r="CT117" s="55">
        <f>'2015'!CN8</f>
        <v>145</v>
      </c>
      <c r="CU117" s="56">
        <f>'2015'!CO8</f>
        <v>2984</v>
      </c>
      <c r="CV117" s="56">
        <f>'2015'!CP8</f>
        <v>21</v>
      </c>
      <c r="CW117" s="56">
        <f>'2015'!CQ8</f>
        <v>11</v>
      </c>
      <c r="CX117" s="56">
        <f>'2015'!CR8</f>
        <v>3</v>
      </c>
      <c r="CY117" s="56">
        <f>'2015'!CS8</f>
        <v>23</v>
      </c>
      <c r="CZ117" s="57">
        <f>'2015'!CT8</f>
        <v>0</v>
      </c>
      <c r="DA117" s="57">
        <f>'2015'!CU8</f>
        <v>0</v>
      </c>
      <c r="DB117" s="57">
        <f>'2015'!CV8</f>
        <v>0.96</v>
      </c>
      <c r="DC117" s="57">
        <f>'2015'!CW8</f>
        <v>1.2</v>
      </c>
      <c r="DD117" s="57">
        <f>'2015'!CX8</f>
        <v>12.1</v>
      </c>
      <c r="DE117" s="57">
        <f>'2015'!CY8</f>
        <v>0</v>
      </c>
      <c r="DF117" s="58">
        <f>'2015'!CZ8</f>
        <v>13.3</v>
      </c>
    </row>
    <row r="118" spans="1:110" ht="15.75" customHeight="1" x14ac:dyDescent="0.2">
      <c r="A118" s="29">
        <f t="shared" si="9"/>
        <v>116</v>
      </c>
      <c r="B118" s="30">
        <f>'2019'!A16</f>
        <v>14</v>
      </c>
      <c r="C118" s="30">
        <v>2019</v>
      </c>
      <c r="D118" s="31" t="str">
        <f>'2019'!B16</f>
        <v>C.J. Conrad</v>
      </c>
      <c r="E118" s="204" t="str" cm="1">
        <f t="array" ref="E118">_xlfn.IFS(F118&gt;=15,"Cornerstone",AND(F118&gt;=14,F118&lt;15),"Elite",AND(F118&gt;=11,F118&lt;14),"Elite Upside",AND(F118&gt;=9,F118&lt;11),"Upside",AND(F118&gt;=8,F118&lt;9),"Upside Lite",AND(F118&gt;=6,F118&lt;8),"Outlier",AND(F118&gt;=5,F118&lt;6),"Outlier Lite",F118&lt;5,"Purgatory")</f>
        <v>Outlier</v>
      </c>
      <c r="F118" s="32">
        <f>'2019'!C16</f>
        <v>6.0571428571428569</v>
      </c>
      <c r="G118" s="32">
        <f t="shared" si="10"/>
        <v>45.7</v>
      </c>
      <c r="H118" s="33">
        <f t="shared" si="11"/>
        <v>-0.97960359449827816</v>
      </c>
      <c r="I118" s="34" t="str">
        <f>'2019'!D16</f>
        <v>Kentucky</v>
      </c>
      <c r="J118" s="35">
        <f>'2019'!E16</f>
        <v>1</v>
      </c>
      <c r="K118" s="36">
        <f>'2019'!F16</f>
        <v>35194</v>
      </c>
      <c r="L118" s="37">
        <f>'2019'!G16</f>
        <v>29.405479452054795</v>
      </c>
      <c r="M118" s="37" t="str">
        <f>'2019'!H16</f>
        <v>SR</v>
      </c>
      <c r="N118" s="37">
        <f>'2019'!I16</f>
        <v>22.975342465753425</v>
      </c>
      <c r="O118" s="38">
        <f>'2019'!J16</f>
        <v>76</v>
      </c>
      <c r="P118" s="38">
        <f>'2019'!K16</f>
        <v>249</v>
      </c>
      <c r="Q118" s="193">
        <f t="shared" si="12"/>
        <v>30.308895867099213</v>
      </c>
      <c r="R118" s="35">
        <f>'2019'!L16</f>
        <v>4.8</v>
      </c>
      <c r="S118" s="39">
        <f>'2019'!M16</f>
        <v>0</v>
      </c>
      <c r="T118" s="40">
        <f>'2019'!N16</f>
        <v>0</v>
      </c>
      <c r="U118" s="41">
        <f>'2019'!O16</f>
        <v>0.11864946647555341</v>
      </c>
      <c r="V118" s="41">
        <f>'2019'!P16</f>
        <v>0.13272434175174638</v>
      </c>
      <c r="W118" s="41">
        <f>'2019'!Q16</f>
        <v>0.21709427660543498</v>
      </c>
      <c r="X118" s="41">
        <f>'2019'!R16</f>
        <v>0.16408668730650156</v>
      </c>
      <c r="Y118" s="42">
        <f>'2019'!S16</f>
        <v>0.19059048195596828</v>
      </c>
      <c r="Z118" s="43">
        <f>'2019'!T16</f>
        <v>0.19059048195596828</v>
      </c>
      <c r="AA118" s="44">
        <f>'2019'!U16</f>
        <v>21.326027397260273</v>
      </c>
      <c r="AB118" s="45">
        <f>'2019'!V16</f>
        <v>2.31</v>
      </c>
      <c r="AC118" s="45">
        <f>CT118/CW118</f>
        <v>10.6</v>
      </c>
      <c r="AD118" s="45">
        <f>'2019'!X16</f>
        <v>12</v>
      </c>
      <c r="AE118" s="45">
        <f>'2019'!Y16</f>
        <v>8.1</v>
      </c>
      <c r="AF118" s="45">
        <f>'2019'!Z16</f>
        <v>0</v>
      </c>
      <c r="AG118" s="45">
        <f>'2019'!AA16</f>
        <v>0</v>
      </c>
      <c r="AH118" s="45">
        <f>CR118</f>
        <v>0</v>
      </c>
      <c r="AI118" s="46">
        <f>'2019'!AB16</f>
        <v>3.2000000000000001E-2</v>
      </c>
      <c r="AJ118" s="45">
        <f>'2019'!AC16</f>
        <v>93.813295717592595</v>
      </c>
      <c r="AK118" s="47">
        <f>'2019'!AD16</f>
        <v>98.640161138690573</v>
      </c>
      <c r="AL118" s="48">
        <f>'2019'!AE16</f>
        <v>6</v>
      </c>
      <c r="AM118" s="49">
        <f>'2019'!AF16</f>
        <v>3</v>
      </c>
      <c r="AN118" s="49">
        <f>'2019'!AG16</f>
        <v>7</v>
      </c>
      <c r="AO118" s="49">
        <f>'2019'!AH16</f>
        <v>1</v>
      </c>
      <c r="AP118" s="49">
        <f>'2019'!AI16</f>
        <v>10</v>
      </c>
      <c r="AQ118" s="49">
        <f>'2019'!AK16</f>
        <v>2</v>
      </c>
      <c r="AR118" s="49">
        <f>'2019'!AL16</f>
        <v>0</v>
      </c>
      <c r="AS118" s="50">
        <f>'2019'!AM16</f>
        <v>0</v>
      </c>
      <c r="AT118" s="55">
        <f>'2019'!AN16</f>
        <v>0</v>
      </c>
      <c r="AU118" s="56">
        <f>'2019'!AO16</f>
        <v>1</v>
      </c>
      <c r="AV118" s="56">
        <f>'2019'!AP16</f>
        <v>0</v>
      </c>
      <c r="AW118" s="56">
        <f>'2019'!AQ16</f>
        <v>0</v>
      </c>
      <c r="AX118" s="56">
        <f>'2019'!AR16</f>
        <v>0</v>
      </c>
      <c r="AY118" s="56">
        <f>'2019'!AS16</f>
        <v>0</v>
      </c>
      <c r="AZ118" s="57">
        <f>'2019'!AT16</f>
        <v>0</v>
      </c>
      <c r="BA118" s="57">
        <f>'2019'!AU16</f>
        <v>0</v>
      </c>
      <c r="BB118" s="57">
        <f>'2019'!AV16</f>
        <v>0</v>
      </c>
      <c r="BC118" s="57">
        <f>'2019'!AW16</f>
        <v>0</v>
      </c>
      <c r="BD118" s="57">
        <f>'2019'!AX16</f>
        <v>0</v>
      </c>
      <c r="BE118" s="57">
        <f>'2019'!AY16</f>
        <v>0</v>
      </c>
      <c r="BF118" s="58">
        <f>'2019'!AZ16</f>
        <v>0</v>
      </c>
      <c r="BG118" s="55">
        <f>'2019'!BA16</f>
        <v>149</v>
      </c>
      <c r="BH118" s="56">
        <f>'2019'!BB16</f>
        <v>1255.8000000000002</v>
      </c>
      <c r="BI118" s="56">
        <f>'2019'!BC16</f>
        <v>21</v>
      </c>
      <c r="BJ118" s="56">
        <f>'2019'!BD16</f>
        <v>15</v>
      </c>
      <c r="BK118" s="56">
        <f>'2019'!BE16</f>
        <v>1</v>
      </c>
      <c r="BL118" s="56">
        <f>'2019'!BF16</f>
        <v>4.8000000000000007</v>
      </c>
      <c r="BM118" s="57">
        <f>'2019'!BG16</f>
        <v>0</v>
      </c>
      <c r="BN118" s="57">
        <f>'2019'!BH16</f>
        <v>0</v>
      </c>
      <c r="BO118" s="57">
        <f>'2019'!BI16</f>
        <v>1.01</v>
      </c>
      <c r="BP118" s="57">
        <f>'2019'!BJ16</f>
        <v>5.0999999999999996</v>
      </c>
      <c r="BQ118" s="57">
        <f>'2019'!BK16</f>
        <v>5.6</v>
      </c>
      <c r="BR118" s="57">
        <f>'2019'!BL16</f>
        <v>0</v>
      </c>
      <c r="BS118" s="58">
        <f>'2019'!BM16</f>
        <v>11.8</v>
      </c>
      <c r="BT118" s="55">
        <f>'2019'!BN16</f>
        <v>247</v>
      </c>
      <c r="BU118" s="56">
        <f>'2019'!BO16</f>
        <v>1861</v>
      </c>
      <c r="BV118" s="56">
        <f>'2019'!BP16</f>
        <v>32</v>
      </c>
      <c r="BW118" s="56">
        <f>'2019'!BQ16</f>
        <v>19</v>
      </c>
      <c r="BX118" s="56">
        <f>'2019'!BR16</f>
        <v>4</v>
      </c>
      <c r="BY118" s="56">
        <f>'2019'!BS16</f>
        <v>13</v>
      </c>
      <c r="BZ118" s="57">
        <f>'2019'!BT16</f>
        <v>0</v>
      </c>
      <c r="CA118" s="57">
        <f>'2019'!BU16</f>
        <v>0</v>
      </c>
      <c r="CB118" s="57">
        <f>'2019'!BV16</f>
        <v>2.21</v>
      </c>
      <c r="CC118" s="57">
        <f>'2019'!BW16</f>
        <v>8.8000000000000007</v>
      </c>
      <c r="CD118" s="57">
        <f>'2019'!BX16</f>
        <v>6</v>
      </c>
      <c r="CE118" s="57">
        <f>'2019'!BY16</f>
        <v>0</v>
      </c>
      <c r="CF118" s="58">
        <f>'2019'!BZ16</f>
        <v>9.5</v>
      </c>
      <c r="CG118" s="55">
        <f>'2019'!CA16</f>
        <v>286</v>
      </c>
      <c r="CH118" s="56">
        <f>'2019'!CB16</f>
        <v>1317.3999999999999</v>
      </c>
      <c r="CI118" s="56">
        <f>'2019'!CC16</f>
        <v>26</v>
      </c>
      <c r="CJ118" s="56">
        <f>'2019'!CD16</f>
        <v>16</v>
      </c>
      <c r="CK118" s="56">
        <f>'2019'!CE16</f>
        <v>4</v>
      </c>
      <c r="CL118" s="56">
        <f>'2019'!CF16</f>
        <v>5.6000000000000005</v>
      </c>
      <c r="CM118" s="57">
        <f>'2019'!CG16</f>
        <v>0</v>
      </c>
      <c r="CN118" s="57">
        <f>'2019'!CH16</f>
        <v>0</v>
      </c>
      <c r="CO118" s="57">
        <f>'2019'!CI16</f>
        <v>2.31</v>
      </c>
      <c r="CP118" s="57">
        <f>'2019'!CJ16</f>
        <v>12</v>
      </c>
      <c r="CQ118" s="57">
        <f>'2019'!CK16</f>
        <v>8.1</v>
      </c>
      <c r="CR118" s="57">
        <f>'2019'!CL16</f>
        <v>0</v>
      </c>
      <c r="CS118" s="58">
        <f>'2019'!CM16</f>
        <v>11.1</v>
      </c>
      <c r="CT118" s="55">
        <f>'2019'!CN16</f>
        <v>318</v>
      </c>
      <c r="CU118" s="56">
        <f>'2019'!CO16</f>
        <v>1938</v>
      </c>
      <c r="CV118" s="56">
        <f>'2019'!CP16</f>
        <v>36</v>
      </c>
      <c r="CW118" s="56">
        <f>'2019'!CQ16</f>
        <v>30</v>
      </c>
      <c r="CX118" s="56">
        <f>'2019'!CR16</f>
        <v>3</v>
      </c>
      <c r="CY118" s="56">
        <f>'2019'!CS16</f>
        <v>13.200000000000001</v>
      </c>
      <c r="CZ118" s="57">
        <f>'2019'!CT16</f>
        <v>0</v>
      </c>
      <c r="DA118" s="57">
        <f>'2019'!CU16</f>
        <v>0</v>
      </c>
      <c r="DB118" s="57">
        <f>'2019'!CV16</f>
        <v>2.19</v>
      </c>
      <c r="DC118" s="57">
        <f>'2019'!CW16</f>
        <v>5.2</v>
      </c>
      <c r="DD118" s="57">
        <f>'2019'!CX16</f>
        <v>6.9</v>
      </c>
      <c r="DE118" s="57">
        <f>'2019'!CY16</f>
        <v>60</v>
      </c>
      <c r="DF118" s="58">
        <f>'2019'!CZ16</f>
        <v>3.2</v>
      </c>
    </row>
    <row r="119" spans="1:110" ht="15.75" customHeight="1" x14ac:dyDescent="0.2">
      <c r="A119" s="29">
        <f t="shared" si="9"/>
        <v>117</v>
      </c>
      <c r="B119" s="30">
        <f>'2024'!A9</f>
        <v>7</v>
      </c>
      <c r="C119" s="30">
        <v>2024</v>
      </c>
      <c r="D119" s="31" t="str">
        <f>'2024'!B9</f>
        <v>Theo Johnson</v>
      </c>
      <c r="E119" s="204" t="str" cm="1">
        <f t="array" ref="E119">_xlfn.IFS(F119&gt;=15,"Cornerstone",AND(F119&gt;=14,F119&lt;15),"Elite",AND(F119&gt;=11,F119&lt;14),"Elite Upside",AND(F119&gt;=9,F119&lt;11),"Upside",AND(F119&gt;=8,F119&lt;9),"Upside Lite",AND(F119&gt;=6,F119&lt;8),"Outlier",AND(F119&gt;=5,F119&lt;6),"Outlier Lite",F119&lt;5,"Purgatory")</f>
        <v>Outlier</v>
      </c>
      <c r="F119" s="32">
        <f>'2024'!C9</f>
        <v>6.0428571428571427</v>
      </c>
      <c r="G119" s="32">
        <f t="shared" si="10"/>
        <v>45.300000000000004</v>
      </c>
      <c r="H119" s="33">
        <f t="shared" si="11"/>
        <v>-0.98551121178402146</v>
      </c>
      <c r="I119" s="34" t="str">
        <f>'2024'!D9</f>
        <v>Penn State</v>
      </c>
      <c r="J119" s="35">
        <f>'2024'!E9</f>
        <v>2</v>
      </c>
      <c r="K119" s="36">
        <f>'2024'!F9</f>
        <v>36948</v>
      </c>
      <c r="L119" s="37">
        <f>'2024'!G9</f>
        <v>24.6</v>
      </c>
      <c r="M119" s="37" t="str">
        <f>'2024'!H9</f>
        <v>RS JR</v>
      </c>
      <c r="N119" s="37">
        <f>'2024'!I9</f>
        <v>23.18082191780822</v>
      </c>
      <c r="O119" s="38">
        <f>'2024'!J9</f>
        <v>78</v>
      </c>
      <c r="P119" s="38">
        <f>'2024'!K9</f>
        <v>259</v>
      </c>
      <c r="Q119" s="193">
        <f t="shared" si="12"/>
        <v>29.930123699826627</v>
      </c>
      <c r="R119" s="35">
        <f>'2024'!L9</f>
        <v>4.57</v>
      </c>
      <c r="S119" s="39">
        <f>'2024'!M9</f>
        <v>4</v>
      </c>
      <c r="T119" s="40">
        <f>'2024'!N9</f>
        <v>0</v>
      </c>
      <c r="U119" s="41">
        <f>'2024'!O9</f>
        <v>4.3749999999999997E-2</v>
      </c>
      <c r="V119" s="41">
        <f>'2024'!P9</f>
        <v>6.0736284199971353E-2</v>
      </c>
      <c r="W119" s="41">
        <f>'2024'!Q9</f>
        <v>0.11809180918091809</v>
      </c>
      <c r="X119" s="41">
        <f>'2024'!R9</f>
        <v>0.12200357781753131</v>
      </c>
      <c r="Y119" s="42">
        <f>'2024'!S9</f>
        <v>0.12200357781753131</v>
      </c>
      <c r="Z119" s="43">
        <f>'2024'!T9</f>
        <v>0.12200357781753131</v>
      </c>
      <c r="AA119" s="44" t="str">
        <f>'2024'!U9</f>
        <v>N/A</v>
      </c>
      <c r="AB119" s="45">
        <f>'2024'!V9</f>
        <v>1.58</v>
      </c>
      <c r="AC119" s="45">
        <f>'2024'!W9</f>
        <v>10.029411764705882</v>
      </c>
      <c r="AD119" s="45">
        <f>'2024'!X9</f>
        <v>5</v>
      </c>
      <c r="AE119" s="45">
        <f>'2024'!Y9</f>
        <v>7.2</v>
      </c>
      <c r="AF119" s="45">
        <f>'2024'!Z9</f>
        <v>0</v>
      </c>
      <c r="AG119" s="45">
        <f>'2024'!AA9</f>
        <v>0</v>
      </c>
      <c r="AH119" s="45">
        <f>CR119</f>
        <v>60</v>
      </c>
      <c r="AI119" s="46">
        <f>'2023'!AB34</f>
        <v>0</v>
      </c>
      <c r="AJ119" s="45">
        <f>'2024'!AC9</f>
        <v>118.75856998709484</v>
      </c>
      <c r="AK119" s="47">
        <f>'2024'!AD9</f>
        <v>129.83023849236713</v>
      </c>
      <c r="AL119" s="48">
        <f>'2024'!AF9</f>
        <v>0</v>
      </c>
      <c r="AM119" s="49">
        <f>'2024'!AG9</f>
        <v>3</v>
      </c>
      <c r="AN119" s="49">
        <f>'2024'!AH9</f>
        <v>1</v>
      </c>
      <c r="AO119" s="49">
        <f>'2024'!AI9</f>
        <v>2</v>
      </c>
      <c r="AP119" s="49">
        <f>'2024'!AJ9</f>
        <v>6</v>
      </c>
      <c r="AQ119" s="49">
        <f>'2024'!AK9</f>
        <v>9</v>
      </c>
      <c r="AR119" s="49">
        <f>'2024'!AL9</f>
        <v>5</v>
      </c>
      <c r="AS119" s="50">
        <f>'2024'!AM9</f>
        <v>0.25</v>
      </c>
      <c r="AT119" s="55">
        <f>'2024'!AN9</f>
        <v>0</v>
      </c>
      <c r="AU119" s="56">
        <f>'2024'!AO9</f>
        <v>1</v>
      </c>
      <c r="AV119" s="56">
        <f>'2024'!AP9</f>
        <v>0</v>
      </c>
      <c r="AW119" s="56">
        <f>'2024'!AQ9</f>
        <v>0</v>
      </c>
      <c r="AX119" s="56">
        <f>'2024'!AR9</f>
        <v>0</v>
      </c>
      <c r="AY119" s="56">
        <f>'2024'!AS9</f>
        <v>1</v>
      </c>
      <c r="AZ119" s="57">
        <f>'2024'!AT9</f>
        <v>0</v>
      </c>
      <c r="BA119" s="57">
        <f>'2024'!AU9</f>
        <v>0</v>
      </c>
      <c r="BB119" s="57">
        <f>'2024'!AV9</f>
        <v>0</v>
      </c>
      <c r="BC119" s="57">
        <f>'2024'!AW9</f>
        <v>0</v>
      </c>
      <c r="BD119" s="57">
        <f>'2024'!AX9</f>
        <v>0</v>
      </c>
      <c r="BE119" s="57">
        <f>'2024'!AY9</f>
        <v>0</v>
      </c>
      <c r="BF119" s="58">
        <f>'2024'!AZ9</f>
        <v>0</v>
      </c>
      <c r="BG119" s="55">
        <f>'2024'!BA9</f>
        <v>56</v>
      </c>
      <c r="BH119" s="56">
        <f>'2024'!BB9</f>
        <v>1280</v>
      </c>
      <c r="BI119" s="56">
        <f>'2024'!BC9</f>
        <v>4</v>
      </c>
      <c r="BJ119" s="56">
        <f>'2024'!BD9</f>
        <v>4</v>
      </c>
      <c r="BK119" s="56">
        <f>'2024'!BE9</f>
        <v>0</v>
      </c>
      <c r="BL119" s="56">
        <f>'2024'!BF9</f>
        <v>9.5</v>
      </c>
      <c r="BM119" s="57">
        <f>'2024'!BG9</f>
        <v>0</v>
      </c>
      <c r="BN119" s="57">
        <f>'2024'!BH9</f>
        <v>0</v>
      </c>
      <c r="BO119" s="57">
        <f>'2024'!BI9</f>
        <v>1.44</v>
      </c>
      <c r="BP119" s="57">
        <f>'2024'!BJ9</f>
        <v>5.3</v>
      </c>
      <c r="BQ119" s="57">
        <f>'2024'!BK9</f>
        <v>8.8000000000000007</v>
      </c>
      <c r="BR119" s="57">
        <f>'2024'!BL9</f>
        <v>0</v>
      </c>
      <c r="BS119" s="58">
        <f>'2024'!BM9</f>
        <v>0</v>
      </c>
      <c r="BT119" s="55">
        <f>'2024'!BN9</f>
        <v>212</v>
      </c>
      <c r="BU119" s="56">
        <f>'2024'!BO9</f>
        <v>3490.5</v>
      </c>
      <c r="BV119" s="56">
        <f>'2024'!BP9</f>
        <v>27</v>
      </c>
      <c r="BW119" s="56">
        <f>'2024'!BQ9</f>
        <v>18</v>
      </c>
      <c r="BX119" s="56">
        <f>'2024'!BR9</f>
        <v>1</v>
      </c>
      <c r="BY119" s="56">
        <f>'2024'!BS9</f>
        <v>24.7</v>
      </c>
      <c r="BZ119" s="57">
        <f>'2024'!BT9</f>
        <v>0</v>
      </c>
      <c r="CA119" s="57">
        <f>'2024'!BU9</f>
        <v>0</v>
      </c>
      <c r="CB119" s="57">
        <f>'2024'!BV9</f>
        <v>0.84</v>
      </c>
      <c r="CC119" s="57">
        <f>'2024'!BW9</f>
        <v>5.4</v>
      </c>
      <c r="CD119" s="57">
        <f>'2024'!BX9</f>
        <v>9</v>
      </c>
      <c r="CE119" s="57">
        <f>'2024'!BY9</f>
        <v>0</v>
      </c>
      <c r="CF119" s="58">
        <f>'2024'!BZ9</f>
        <v>10</v>
      </c>
      <c r="CG119" s="55">
        <f>'2024'!CA9</f>
        <v>328</v>
      </c>
      <c r="CH119" s="56">
        <f>'2024'!CB9</f>
        <v>2777.5</v>
      </c>
      <c r="CI119" s="56">
        <f>'2024'!CC9</f>
        <v>24</v>
      </c>
      <c r="CJ119" s="56">
        <f>'2024'!CD9</f>
        <v>20</v>
      </c>
      <c r="CK119" s="56">
        <f>'2024'!CE9</f>
        <v>4</v>
      </c>
      <c r="CL119" s="56">
        <f>'2024'!CF9</f>
        <v>24.200000000000003</v>
      </c>
      <c r="CM119" s="57">
        <f>'2024'!CG9</f>
        <v>0</v>
      </c>
      <c r="CN119" s="57">
        <f>'2024'!CH9</f>
        <v>0</v>
      </c>
      <c r="CO119" s="57">
        <f>'2024'!CI9</f>
        <v>1.58</v>
      </c>
      <c r="CP119" s="57">
        <f>'2024'!CJ9</f>
        <v>4.7</v>
      </c>
      <c r="CQ119" s="57">
        <f>'2024'!CK9</f>
        <v>13.1</v>
      </c>
      <c r="CR119" s="57">
        <f>'2024'!CL9</f>
        <v>60</v>
      </c>
      <c r="CS119" s="58">
        <f>'2024'!CM9</f>
        <v>9.1</v>
      </c>
      <c r="CT119" s="55">
        <f>'2024'!CN9</f>
        <v>341</v>
      </c>
      <c r="CU119" s="56">
        <f>'2024'!CO9</f>
        <v>2795</v>
      </c>
      <c r="CV119" s="56">
        <f>'2024'!CP9</f>
        <v>45</v>
      </c>
      <c r="CW119" s="56">
        <f>'2024'!CQ9</f>
        <v>34</v>
      </c>
      <c r="CX119" s="56">
        <f>'2024'!CR9</f>
        <v>7</v>
      </c>
      <c r="CY119" s="56">
        <f>'2024'!CS9</f>
        <v>29.9</v>
      </c>
      <c r="CZ119" s="57">
        <f>'2024'!CT9</f>
        <v>0</v>
      </c>
      <c r="DA119" s="57">
        <f>'2024'!CU9</f>
        <v>0</v>
      </c>
      <c r="DB119" s="57">
        <f>'2024'!CV9</f>
        <v>1.26</v>
      </c>
      <c r="DC119" s="57">
        <f>'2024'!CW9</f>
        <v>5</v>
      </c>
      <c r="DD119" s="57">
        <f>'2024'!CX9</f>
        <v>7.2</v>
      </c>
      <c r="DE119" s="57">
        <f>'2024'!CY9</f>
        <v>75</v>
      </c>
      <c r="DF119" s="58">
        <f>'2024'!CZ9</f>
        <v>5.6</v>
      </c>
    </row>
    <row r="120" spans="1:110" ht="15.75" customHeight="1" x14ac:dyDescent="0.2">
      <c r="A120" s="29">
        <f t="shared" si="9"/>
        <v>118</v>
      </c>
      <c r="B120" s="30">
        <f>'2026-WIP'!A14</f>
        <v>12</v>
      </c>
      <c r="C120" s="30">
        <v>2026</v>
      </c>
      <c r="D120" s="31" t="str">
        <f>'2026-WIP'!B14</f>
        <v>Marlin Klein</v>
      </c>
      <c r="E120" s="204" t="str" cm="1">
        <f t="array" ref="E120">_xlfn.IFS(F120&gt;=15,"Cornerstone",AND(F120&gt;=14,F120&lt;15),"Elite",AND(F120&gt;=11,F120&lt;14),"Elite Upside",AND(F120&gt;=9,F120&lt;11),"Upside",AND(F120&gt;=8,F120&lt;9),"Upside Lite",AND(F120&gt;=6,F120&lt;8),"Outlier",AND(F120&gt;=5,F120&lt;6),"Outlier Lite",F120&lt;5,"Purgatory")</f>
        <v>Outlier Lite</v>
      </c>
      <c r="F120" s="32">
        <f>'2026-WIP'!C14</f>
        <v>5.8642857142857139</v>
      </c>
      <c r="G120" s="32">
        <f t="shared" si="10"/>
        <v>44.800000000000004</v>
      </c>
      <c r="H120" s="33">
        <f t="shared" si="11"/>
        <v>-1.0593564278558132</v>
      </c>
      <c r="I120" s="34" t="str">
        <f>'2026-WIP'!D14</f>
        <v>Michigan</v>
      </c>
      <c r="J120" s="35">
        <f>'2026-WIP'!E14</f>
        <v>2</v>
      </c>
      <c r="K120" s="36">
        <f>'2026-WIP'!F14</f>
        <v>37516</v>
      </c>
      <c r="L120" s="37">
        <f>'2026-WIP'!G14</f>
        <v>23.043835616438358</v>
      </c>
      <c r="M120" s="37" t="str">
        <f>'2026-WIP'!H14</f>
        <v>SR</v>
      </c>
      <c r="N120" s="37">
        <f>'2026-WIP'!I14</f>
        <v>23.624657534246577</v>
      </c>
      <c r="O120" s="38">
        <f>'2026-WIP'!J14</f>
        <v>78</v>
      </c>
      <c r="P120" s="38">
        <f>'2026-WIP'!K14</f>
        <v>250</v>
      </c>
      <c r="Q120" s="193">
        <f t="shared" si="12"/>
        <v>28.890080791338445</v>
      </c>
      <c r="R120" s="35">
        <f>'2026-WIP'!L14</f>
        <v>4.7</v>
      </c>
      <c r="S120" s="39">
        <f>'2026-WIP'!M14</f>
        <v>0</v>
      </c>
      <c r="T120" s="40">
        <f>'2026-WIP'!N14</f>
        <v>0</v>
      </c>
      <c r="U120" s="41">
        <f>'2026-WIP'!O14</f>
        <v>0</v>
      </c>
      <c r="V120" s="41">
        <f>'2026-WIP'!P14</f>
        <v>3.7435657463734209E-3</v>
      </c>
      <c r="W120" s="41">
        <f>'2026-WIP'!Q14</f>
        <v>6.4350831198236313E-2</v>
      </c>
      <c r="X120" s="41">
        <f>'2026-WIP'!R14</f>
        <v>0.22185851973086013</v>
      </c>
      <c r="Y120" s="42">
        <f>'2026-WIP'!S14</f>
        <v>0.22185851973086013</v>
      </c>
      <c r="Z120" s="43">
        <f>'2026-WIP'!T14</f>
        <v>0.22185851973086013</v>
      </c>
      <c r="AA120" s="44">
        <f>'2026-WIP'!U14</f>
        <v>22.958904109589042</v>
      </c>
      <c r="AB120" s="45">
        <f>'2026-WIP'!V14</f>
        <v>2.2200000000000002</v>
      </c>
      <c r="AC120" s="45">
        <f>'2026-WIP'!W14</f>
        <v>8.3076923076923084</v>
      </c>
      <c r="AD120" s="45">
        <f>'2026-WIP'!X14</f>
        <v>6.6</v>
      </c>
      <c r="AE120" s="45">
        <f>'2026-WIP'!Y14</f>
        <v>9.3000000000000007</v>
      </c>
      <c r="AF120" s="45">
        <f>'2026-WIP'!Z14</f>
        <v>0</v>
      </c>
      <c r="AG120" s="45">
        <f>'2026-WIP'!AA14</f>
        <v>0</v>
      </c>
      <c r="AH120" s="45">
        <f>'2026-WIP'!AB14</f>
        <v>0.1</v>
      </c>
      <c r="AI120" s="46">
        <f>'2026-WIP'!AC14</f>
        <v>102.46571445961321</v>
      </c>
      <c r="AJ120" s="45">
        <f>'2026-WIP'!AD14</f>
        <v>112.018426518844</v>
      </c>
      <c r="AK120" s="47">
        <f>'2026-WIP'!AE14</f>
        <v>8</v>
      </c>
      <c r="AL120" s="48">
        <f>'2026-WIP'!AF14</f>
        <v>1</v>
      </c>
      <c r="AM120" s="49">
        <f>'2026-WIP'!AG14</f>
        <v>7</v>
      </c>
      <c r="AN120" s="49">
        <f>'2026-WIP'!AH14</f>
        <v>0</v>
      </c>
      <c r="AO120" s="49">
        <f>'2026-WIP'!AI14</f>
        <v>4</v>
      </c>
      <c r="AP120" s="49">
        <f>'2026-WIP'!AJ14</f>
        <v>5</v>
      </c>
      <c r="AQ120" s="49">
        <f>'2026-WIP'!AK14</f>
        <v>6</v>
      </c>
      <c r="AR120" s="49">
        <f>'2026-WIP'!AL14</f>
        <v>0</v>
      </c>
      <c r="AS120" s="50">
        <f>'2026-WIP'!AM14</f>
        <v>0</v>
      </c>
      <c r="AT120" s="55">
        <f>'2026-WIP'!AN14</f>
        <v>0</v>
      </c>
      <c r="AU120" s="56">
        <f>'2026-WIP'!AO14</f>
        <v>1</v>
      </c>
      <c r="AV120" s="56">
        <f>'2026-WIP'!AP14</f>
        <v>0</v>
      </c>
      <c r="AW120" s="56">
        <f>'2026-WIP'!AQ14</f>
        <v>0</v>
      </c>
      <c r="AX120" s="56">
        <f>'2026-WIP'!AR14</f>
        <v>0</v>
      </c>
      <c r="AY120" s="56">
        <f>'2026-WIP'!AS14</f>
        <v>0</v>
      </c>
      <c r="AZ120" s="57">
        <f>'2026-WIP'!AT14</f>
        <v>0</v>
      </c>
      <c r="BA120" s="57">
        <f>'2026-WIP'!AU14</f>
        <v>0</v>
      </c>
      <c r="BB120" s="57">
        <f>'2026-WIP'!AV14</f>
        <v>0</v>
      </c>
      <c r="BC120" s="57">
        <f>'2026-WIP'!AW14</f>
        <v>0</v>
      </c>
      <c r="BD120" s="57">
        <f>'2026-WIP'!AX14</f>
        <v>0</v>
      </c>
      <c r="BE120" s="57">
        <f>'2026-WIP'!AY14</f>
        <v>0</v>
      </c>
      <c r="BF120" s="58">
        <f>'2026-WIP'!AZ14</f>
        <v>0</v>
      </c>
      <c r="BG120" s="55">
        <f>'2026-WIP'!BA14</f>
        <v>0</v>
      </c>
      <c r="BH120" s="56">
        <f>'2026-WIP'!BB14</f>
        <v>1</v>
      </c>
      <c r="BI120" s="56">
        <f>'2026-WIP'!BC14</f>
        <v>0</v>
      </c>
      <c r="BJ120" s="56">
        <f>'2026-WIP'!BD14</f>
        <v>0</v>
      </c>
      <c r="BK120" s="56">
        <f>'2026-WIP'!BE14</f>
        <v>0</v>
      </c>
      <c r="BL120" s="56">
        <f>'2026-WIP'!BF14</f>
        <v>0</v>
      </c>
      <c r="BM120" s="57">
        <f>'2026-WIP'!BG14</f>
        <v>0</v>
      </c>
      <c r="BN120" s="57">
        <f>'2026-WIP'!BH14</f>
        <v>0</v>
      </c>
      <c r="BO120" s="57">
        <f>'2026-WIP'!BI14</f>
        <v>0</v>
      </c>
      <c r="BP120" s="57">
        <f>'2026-WIP'!BJ14</f>
        <v>0</v>
      </c>
      <c r="BQ120" s="57">
        <f>'2026-WIP'!BK14</f>
        <v>0</v>
      </c>
      <c r="BR120" s="57">
        <f>'2026-WIP'!BL14</f>
        <v>0</v>
      </c>
      <c r="BS120" s="58">
        <f>'2026-WIP'!BM14</f>
        <v>0</v>
      </c>
      <c r="BT120" s="55">
        <f>'2026-WIP'!BN14</f>
        <v>8</v>
      </c>
      <c r="BU120" s="56">
        <f>'2026-WIP'!BO14</f>
        <v>2137</v>
      </c>
      <c r="BV120" s="56">
        <f>'2026-WIP'!BP14</f>
        <v>1</v>
      </c>
      <c r="BW120" s="56">
        <f>'2026-WIP'!BQ14</f>
        <v>1</v>
      </c>
      <c r="BX120" s="56">
        <f>'2026-WIP'!BR14</f>
        <v>0</v>
      </c>
      <c r="BY120" s="56">
        <f>'2026-WIP'!BS14</f>
        <v>16</v>
      </c>
      <c r="BZ120" s="57">
        <f>'2026-WIP'!BT14</f>
        <v>0</v>
      </c>
      <c r="CA120" s="57">
        <f>'2026-WIP'!BU14</f>
        <v>0</v>
      </c>
      <c r="CB120" s="57">
        <f>'2026-WIP'!BV14</f>
        <v>0.67</v>
      </c>
      <c r="CC120" s="57">
        <f>'2026-WIP'!BW14</f>
        <v>1</v>
      </c>
      <c r="CD120" s="57">
        <f>'2026-WIP'!BX14</f>
        <v>7</v>
      </c>
      <c r="CE120" s="57">
        <f>'2026-WIP'!BY14</f>
        <v>0</v>
      </c>
      <c r="CF120" s="58">
        <f>'2026-WIP'!BZ14</f>
        <v>0</v>
      </c>
      <c r="CG120" s="55">
        <f>'2026-WIP'!CA14</f>
        <v>108</v>
      </c>
      <c r="CH120" s="56">
        <f>'2026-WIP'!CB14</f>
        <v>1678.3</v>
      </c>
      <c r="CI120" s="56">
        <f>'2026-WIP'!CC14</f>
        <v>22</v>
      </c>
      <c r="CJ120" s="56">
        <f>'2026-WIP'!CD14</f>
        <v>13</v>
      </c>
      <c r="CK120" s="56">
        <f>'2026-WIP'!CE14</f>
        <v>0</v>
      </c>
      <c r="CL120" s="56">
        <f>'2026-WIP'!CF14</f>
        <v>11.700000000000001</v>
      </c>
      <c r="CM120" s="57">
        <f>'2026-WIP'!CG14</f>
        <v>0</v>
      </c>
      <c r="CN120" s="57">
        <f>'2026-WIP'!CH14</f>
        <v>0</v>
      </c>
      <c r="CO120" s="57">
        <f>'2026-WIP'!CI14</f>
        <v>0.86</v>
      </c>
      <c r="CP120" s="57">
        <f>'2026-WIP'!CJ14</f>
        <v>3.5</v>
      </c>
      <c r="CQ120" s="57">
        <f>'2026-WIP'!CK14</f>
        <v>8.8000000000000007</v>
      </c>
      <c r="CR120" s="57">
        <f>'2026-WIP'!CL14</f>
        <v>20</v>
      </c>
      <c r="CS120" s="58">
        <f>'2026-WIP'!CM14</f>
        <v>7.1</v>
      </c>
      <c r="CT120" s="55">
        <f>'2026-WIP'!CN14</f>
        <v>122</v>
      </c>
      <c r="CU120" s="56">
        <f>'2026-WIP'!CO14</f>
        <v>549.90000000000009</v>
      </c>
      <c r="CV120" s="56">
        <f>'2026-WIP'!CP14</f>
        <v>15</v>
      </c>
      <c r="CW120" s="56">
        <f>'2026-WIP'!CQ14</f>
        <v>9</v>
      </c>
      <c r="CX120" s="56">
        <f>'2026-WIP'!CR14</f>
        <v>1</v>
      </c>
      <c r="CY120" s="56">
        <f>'2026-WIP'!CS14</f>
        <v>1.5</v>
      </c>
      <c r="CZ120" s="57">
        <f>'2026-WIP'!CT14</f>
        <v>0</v>
      </c>
      <c r="DA120" s="57">
        <f>'2026-WIP'!CU14</f>
        <v>0</v>
      </c>
      <c r="DB120" s="57">
        <f>'2026-WIP'!CV14</f>
        <v>2.2200000000000002</v>
      </c>
      <c r="DC120" s="57">
        <f>'2026-WIP'!CW14</f>
        <v>6.6</v>
      </c>
      <c r="DD120" s="57">
        <f>'2026-WIP'!CX14</f>
        <v>9.3000000000000007</v>
      </c>
      <c r="DE120" s="57">
        <f>'2026-WIP'!CY14</f>
        <v>0</v>
      </c>
      <c r="DF120" s="58">
        <f>'2026-WIP'!CZ14</f>
        <v>10</v>
      </c>
    </row>
    <row r="121" spans="1:110" ht="15.75" customHeight="1" x14ac:dyDescent="0.2">
      <c r="A121" s="29">
        <f t="shared" si="9"/>
        <v>119</v>
      </c>
      <c r="B121" s="30">
        <f>'2026-WIP'!A15</f>
        <v>13</v>
      </c>
      <c r="C121" s="30">
        <v>2026</v>
      </c>
      <c r="D121" s="31" t="str">
        <f>'2026-WIP'!B15</f>
        <v>Tanner Koziol</v>
      </c>
      <c r="E121" s="204" t="str" cm="1">
        <f t="array" ref="E121">_xlfn.IFS(F121&gt;=15,"Cornerstone",AND(F121&gt;=14,F121&lt;15),"Elite",AND(F121&gt;=11,F121&lt;14),"Elite Upside",AND(F121&gt;=9,F121&lt;11),"Upside",AND(F121&gt;=8,F121&lt;9),"Upside Lite",AND(F121&gt;=6,F121&lt;8),"Outlier",AND(F121&gt;=5,F121&lt;6),"Outlier Lite",F121&lt;5,"Purgatory")</f>
        <v>Outlier Lite</v>
      </c>
      <c r="F121" s="32">
        <f>'2026-WIP'!C15</f>
        <v>5.8500000000000005</v>
      </c>
      <c r="G121" s="32">
        <f t="shared" si="10"/>
        <v>44.3</v>
      </c>
      <c r="H121" s="33">
        <f t="shared" si="11"/>
        <v>-1.0652640451415563</v>
      </c>
      <c r="I121" s="34" t="str">
        <f>'2026-WIP'!D15</f>
        <v>Houston</v>
      </c>
      <c r="J121" s="35">
        <f>'2026-WIP'!E15</f>
        <v>3</v>
      </c>
      <c r="K121" s="36">
        <f>'2026-WIP'!F15</f>
        <v>37773</v>
      </c>
      <c r="L121" s="37">
        <f>'2026-WIP'!G15</f>
        <v>22.339726027397262</v>
      </c>
      <c r="M121" s="37" t="str">
        <f>'2026-WIP'!H15</f>
        <v>SR</v>
      </c>
      <c r="N121" s="37">
        <f>'2026-WIP'!I15</f>
        <v>22.920547945205481</v>
      </c>
      <c r="O121" s="38">
        <f>'2026-WIP'!J15</f>
        <v>79</v>
      </c>
      <c r="P121" s="38">
        <f>'2026-WIP'!K15</f>
        <v>240</v>
      </c>
      <c r="Q121" s="193">
        <f t="shared" si="12"/>
        <v>27.036782802935907</v>
      </c>
      <c r="R121" s="35">
        <f>'2026-WIP'!L15</f>
        <v>4.75</v>
      </c>
      <c r="S121" s="39">
        <f>'2026-WIP'!M15</f>
        <v>0</v>
      </c>
      <c r="T121" s="40">
        <f>'2026-WIP'!N15</f>
        <v>0</v>
      </c>
      <c r="U121" s="41">
        <f>'2026-WIP'!O15</f>
        <v>0.13822027716994895</v>
      </c>
      <c r="V121" s="41">
        <f>'2026-WIP'!P15</f>
        <v>0.17693715680292862</v>
      </c>
      <c r="W121" s="41">
        <f>'2026-WIP'!Q15</f>
        <v>0.2857142857142857</v>
      </c>
      <c r="X121" s="41">
        <f>'2026-WIP'!R15</f>
        <v>0.26334519572953735</v>
      </c>
      <c r="Y121" s="42">
        <f>'2026-WIP'!S15</f>
        <v>0.2745297407219115</v>
      </c>
      <c r="Z121" s="43">
        <f>'2026-WIP'!T15</f>
        <v>0.26080325368581592</v>
      </c>
      <c r="AA121" s="44">
        <f>'2026-WIP'!U15</f>
        <v>20.254794520547946</v>
      </c>
      <c r="AB121" s="45">
        <f>'2026-WIP'!V15</f>
        <v>2.5099999999999998</v>
      </c>
      <c r="AC121" s="45">
        <f>'2026-WIP'!W15</f>
        <v>8.9361702127659566</v>
      </c>
      <c r="AD121" s="45">
        <f>'2026-WIP'!X15</f>
        <v>4.0999999999999996</v>
      </c>
      <c r="AE121" s="45">
        <f>'2026-WIP'!Y15</f>
        <v>0</v>
      </c>
      <c r="AF121" s="45">
        <f>'2026-WIP'!Z15</f>
        <v>0</v>
      </c>
      <c r="AG121" s="45">
        <f>'2026-WIP'!AA15</f>
        <v>0</v>
      </c>
      <c r="AH121" s="45">
        <f>'2026-WIP'!AB15</f>
        <v>0</v>
      </c>
      <c r="AI121" s="46">
        <f>'2026-WIP'!AC15</f>
        <v>94.290252530290587</v>
      </c>
      <c r="AJ121" s="45">
        <f>'2026-WIP'!AD15</f>
        <v>105.06944232937275</v>
      </c>
      <c r="AK121" s="47">
        <f>'2026-WIP'!AE15</f>
        <v>9</v>
      </c>
      <c r="AL121" s="48">
        <f>'2026-WIP'!AF15</f>
        <v>6</v>
      </c>
      <c r="AM121" s="49">
        <f>'2026-WIP'!AG15</f>
        <v>8</v>
      </c>
      <c r="AN121" s="49">
        <f>'2026-WIP'!AH15</f>
        <v>0</v>
      </c>
      <c r="AO121" s="49">
        <f>'2026-WIP'!AI15</f>
        <v>0</v>
      </c>
      <c r="AP121" s="49">
        <f>'2026-WIP'!AJ15</f>
        <v>5</v>
      </c>
      <c r="AQ121" s="49">
        <f>'2026-WIP'!AK15</f>
        <v>4</v>
      </c>
      <c r="AR121" s="49">
        <f>'2026-WIP'!AL15</f>
        <v>0</v>
      </c>
      <c r="AS121" s="50">
        <f>'2026-WIP'!AM15</f>
        <v>0</v>
      </c>
      <c r="AT121" s="55">
        <f>'2026-WIP'!AN15</f>
        <v>0</v>
      </c>
      <c r="AU121" s="56">
        <f>'2026-WIP'!AO15</f>
        <v>1</v>
      </c>
      <c r="AV121" s="56">
        <f>'2026-WIP'!AP15</f>
        <v>0</v>
      </c>
      <c r="AW121" s="56">
        <f>'2026-WIP'!AQ15</f>
        <v>0</v>
      </c>
      <c r="AX121" s="56">
        <f>'2026-WIP'!AR15</f>
        <v>0</v>
      </c>
      <c r="AY121" s="56">
        <f>'2026-WIP'!AS15</f>
        <v>0</v>
      </c>
      <c r="AZ121" s="57">
        <f>'2026-WIP'!AT15</f>
        <v>0</v>
      </c>
      <c r="BA121" s="57">
        <f>'2026-WIP'!AU15</f>
        <v>0</v>
      </c>
      <c r="BB121" s="57">
        <f>'2026-WIP'!AV15</f>
        <v>0</v>
      </c>
      <c r="BC121" s="57">
        <f>'2026-WIP'!AW15</f>
        <v>0</v>
      </c>
      <c r="BD121" s="57">
        <f>'2026-WIP'!AX15</f>
        <v>0</v>
      </c>
      <c r="BE121" s="57">
        <f>'2026-WIP'!AY15</f>
        <v>0</v>
      </c>
      <c r="BF121" s="58">
        <f>'2026-WIP'!AZ15</f>
        <v>0</v>
      </c>
      <c r="BG121" s="55">
        <f>'2026-WIP'!BA15</f>
        <v>379</v>
      </c>
      <c r="BH121" s="56">
        <f>'2026-WIP'!BB15</f>
        <v>2742</v>
      </c>
      <c r="BI121" s="56">
        <f>'2026-WIP'!BC15</f>
        <v>65</v>
      </c>
      <c r="BJ121" s="56">
        <f>'2026-WIP'!BD15</f>
        <v>35</v>
      </c>
      <c r="BK121" s="56">
        <f>'2026-WIP'!BE15</f>
        <v>7</v>
      </c>
      <c r="BL121" s="56">
        <f>'2026-WIP'!BF15</f>
        <v>18</v>
      </c>
      <c r="BM121" s="57">
        <f>'2026-WIP'!BG15</f>
        <v>0</v>
      </c>
      <c r="BN121" s="57">
        <f>'2026-WIP'!BH15</f>
        <v>0</v>
      </c>
      <c r="BO121" s="57">
        <f>'2026-WIP'!BI15</f>
        <v>1.23</v>
      </c>
      <c r="BP121" s="57">
        <f>'2026-WIP'!BJ15</f>
        <v>2.1</v>
      </c>
      <c r="BQ121" s="57">
        <f>'2026-WIP'!BK15</f>
        <v>11.7</v>
      </c>
      <c r="BR121" s="57">
        <f>'2026-WIP'!BL15</f>
        <v>58.8</v>
      </c>
      <c r="BS121" s="58">
        <f>'2026-WIP'!BM15</f>
        <v>7.9</v>
      </c>
      <c r="BT121" s="55">
        <f>'2026-WIP'!BN15</f>
        <v>290</v>
      </c>
      <c r="BU121" s="56">
        <f>'2026-WIP'!BO15</f>
        <v>1639</v>
      </c>
      <c r="BV121" s="56">
        <f>'2026-WIP'!BP15</f>
        <v>55</v>
      </c>
      <c r="BW121" s="56">
        <f>'2026-WIP'!BQ15</f>
        <v>34</v>
      </c>
      <c r="BX121" s="56">
        <f>'2026-WIP'!BR15</f>
        <v>3</v>
      </c>
      <c r="BY121" s="56">
        <f>'2026-WIP'!BS15</f>
        <v>9</v>
      </c>
      <c r="BZ121" s="57">
        <f>'2026-WIP'!BT15</f>
        <v>0</v>
      </c>
      <c r="CA121" s="57">
        <f>'2026-WIP'!BU15</f>
        <v>0</v>
      </c>
      <c r="CB121" s="57">
        <f>'2026-WIP'!BV15</f>
        <v>0.95</v>
      </c>
      <c r="CC121" s="57">
        <f>'2026-WIP'!BW15</f>
        <v>3.8</v>
      </c>
      <c r="CD121" s="57">
        <f>'2026-WIP'!BX15</f>
        <v>8.5</v>
      </c>
      <c r="CE121" s="57">
        <f>'2026-WIP'!BY15</f>
        <v>11.1</v>
      </c>
      <c r="CF121" s="58">
        <f>'2026-WIP'!BZ15</f>
        <v>2.9</v>
      </c>
      <c r="CG121" s="55">
        <f>'2026-WIP'!CA15</f>
        <v>840</v>
      </c>
      <c r="CH121" s="56">
        <f>'2026-WIP'!CB15</f>
        <v>2940</v>
      </c>
      <c r="CI121" s="56">
        <f>'2026-WIP'!CC15</f>
        <v>123</v>
      </c>
      <c r="CJ121" s="56">
        <f>'2026-WIP'!CD15</f>
        <v>94</v>
      </c>
      <c r="CK121" s="56">
        <f>'2026-WIP'!CE15</f>
        <v>8</v>
      </c>
      <c r="CL121" s="56">
        <f>'2026-WIP'!CF15</f>
        <v>26</v>
      </c>
      <c r="CM121" s="57">
        <f>'2026-WIP'!CG15</f>
        <v>0</v>
      </c>
      <c r="CN121" s="57">
        <f>'2026-WIP'!CH15</f>
        <v>0</v>
      </c>
      <c r="CO121" s="57">
        <f>'2026-WIP'!CI15</f>
        <v>2.02</v>
      </c>
      <c r="CP121" s="57">
        <f>'2026-WIP'!CJ15</f>
        <v>3.6</v>
      </c>
      <c r="CQ121" s="57">
        <f>'2026-WIP'!CK15</f>
        <v>7</v>
      </c>
      <c r="CR121" s="57">
        <f>'2026-WIP'!CL15</f>
        <v>65</v>
      </c>
      <c r="CS121" s="58">
        <f>'2026-WIP'!CM15</f>
        <v>4.0999999999999996</v>
      </c>
      <c r="CT121" s="55">
        <f>'2026-WIP'!CN15</f>
        <v>148</v>
      </c>
      <c r="CU121" s="56">
        <f>'2026-WIP'!CO15</f>
        <v>562</v>
      </c>
      <c r="CV121" s="56">
        <f>'2026-WIP'!CP15</f>
        <v>20</v>
      </c>
      <c r="CW121" s="56">
        <f>'2026-WIP'!CQ15</f>
        <v>17</v>
      </c>
      <c r="CX121" s="56">
        <f>'2026-WIP'!CR15</f>
        <v>1</v>
      </c>
      <c r="CY121" s="56">
        <f>'2026-WIP'!CS15</f>
        <v>0</v>
      </c>
      <c r="CZ121" s="57">
        <f>'2026-WIP'!CT15</f>
        <v>0</v>
      </c>
      <c r="DA121" s="57">
        <f>'2026-WIP'!CU15</f>
        <v>0</v>
      </c>
      <c r="DB121" s="57">
        <f>'2026-WIP'!CV15</f>
        <v>2.5099999999999998</v>
      </c>
      <c r="DC121" s="57">
        <f>'2026-WIP'!CW15</f>
        <v>4.0999999999999996</v>
      </c>
      <c r="DD121" s="57">
        <f>'2026-WIP'!CX15</f>
        <v>0</v>
      </c>
      <c r="DE121" s="57">
        <f>'2026-WIP'!CY15</f>
        <v>50</v>
      </c>
      <c r="DF121" s="58">
        <f>'2026-WIP'!CZ15</f>
        <v>0</v>
      </c>
    </row>
    <row r="122" spans="1:110" ht="15.75" customHeight="1" x14ac:dyDescent="0.2">
      <c r="A122" s="29">
        <f t="shared" si="9"/>
        <v>120</v>
      </c>
      <c r="B122" s="30">
        <f>'2017'!A16</f>
        <v>14</v>
      </c>
      <c r="C122" s="30">
        <v>2017</v>
      </c>
      <c r="D122" s="31" t="str">
        <f>'2017'!B16</f>
        <v>Jeremy Sprinkle</v>
      </c>
      <c r="E122" s="204" t="str" cm="1">
        <f t="array" ref="E122">_xlfn.IFS(F122&gt;=15,"Cornerstone",AND(F122&gt;=14,F122&lt;15),"Elite",AND(F122&gt;=11,F122&lt;14),"Elite Upside",AND(F122&gt;=9,F122&lt;11),"Upside",AND(F122&gt;=8,F122&lt;9),"Upside Lite",AND(F122&gt;=6,F122&lt;8),"Outlier",AND(F122&gt;=5,F122&lt;6),"Outlier Lite",F122&lt;5,"Purgatory")</f>
        <v>Outlier Lite</v>
      </c>
      <c r="F122" s="32">
        <f>'2017'!C16</f>
        <v>5.7571428571428571</v>
      </c>
      <c r="G122" s="32">
        <f t="shared" si="10"/>
        <v>43.4</v>
      </c>
      <c r="H122" s="33">
        <f t="shared" si="11"/>
        <v>-1.103663557498888</v>
      </c>
      <c r="I122" s="34" t="str">
        <f>'2017'!D16</f>
        <v>Arkansas</v>
      </c>
      <c r="J122" s="35">
        <f>'2017'!E16</f>
        <v>1</v>
      </c>
      <c r="K122" s="36">
        <f>'2017'!F16</f>
        <v>34556</v>
      </c>
      <c r="L122" s="37">
        <f>'2017'!G16</f>
        <v>31.153424657534245</v>
      </c>
      <c r="M122" s="37" t="str">
        <f>'2017'!H16</f>
        <v>SR</v>
      </c>
      <c r="N122" s="37">
        <f>'2017'!I16</f>
        <v>22.728767123287671</v>
      </c>
      <c r="O122" s="38">
        <f>'2017'!J16</f>
        <v>77</v>
      </c>
      <c r="P122" s="38">
        <f>'2017'!K16</f>
        <v>252</v>
      </c>
      <c r="Q122" s="193">
        <f t="shared" si="12"/>
        <v>29.882507935027675</v>
      </c>
      <c r="R122" s="37">
        <f>'2017'!L16</f>
        <v>4.6900000000000004</v>
      </c>
      <c r="S122" s="39">
        <f>'2017'!M16</f>
        <v>5</v>
      </c>
      <c r="T122" s="40">
        <f>'2017'!N16</f>
        <v>0</v>
      </c>
      <c r="U122" s="41">
        <f>'2017'!O16</f>
        <v>0.11447811447811448</v>
      </c>
      <c r="V122" s="41">
        <f>'2017'!P16</f>
        <v>3.7234042553191488E-2</v>
      </c>
      <c r="W122" s="41">
        <f>'2017'!Q16</f>
        <v>0.13185546742593723</v>
      </c>
      <c r="X122" s="41">
        <f>'2017'!R16</f>
        <v>0.12048952813525109</v>
      </c>
      <c r="Y122" s="42">
        <f>'2017'!S16</f>
        <v>0.12617249778059417</v>
      </c>
      <c r="Z122" s="43">
        <f>'2017'!T16</f>
        <v>0.12617249778059417</v>
      </c>
      <c r="AA122" s="44" t="str">
        <f>'2017'!U16</f>
        <v>N/A</v>
      </c>
      <c r="AB122" s="45">
        <f>'2017'!V16</f>
        <v>1.83</v>
      </c>
      <c r="AC122" s="45">
        <f>CT122/CW122</f>
        <v>11.575757575757576</v>
      </c>
      <c r="AD122" s="45">
        <f>'2017'!X16</f>
        <v>9.6999999999999993</v>
      </c>
      <c r="AE122" s="45">
        <f>'2017'!Y16</f>
        <v>9.1</v>
      </c>
      <c r="AF122" s="45">
        <f>'2017'!Z16</f>
        <v>0</v>
      </c>
      <c r="AG122" s="45">
        <f>'2017'!AA16</f>
        <v>0</v>
      </c>
      <c r="AH122" s="45">
        <f>CR122</f>
        <v>0</v>
      </c>
      <c r="AI122" s="46">
        <f>'2017'!AB16</f>
        <v>5.7000000000000002E-2</v>
      </c>
      <c r="AJ122" s="45">
        <f>'2017'!AC16</f>
        <v>104.16916083385567</v>
      </c>
      <c r="AK122" s="47">
        <f>'2017'!AD16</f>
        <v>111.69770365075946</v>
      </c>
      <c r="AL122" s="48">
        <f>'2017'!AE16</f>
        <v>2</v>
      </c>
      <c r="AM122" s="49">
        <f>'2017'!AF16</f>
        <v>0</v>
      </c>
      <c r="AN122" s="49">
        <f>'2017'!AG16</f>
        <v>4</v>
      </c>
      <c r="AO122" s="49">
        <f>'2017'!AH16</f>
        <v>2</v>
      </c>
      <c r="AP122" s="49">
        <f>'2017'!AI16</f>
        <v>8</v>
      </c>
      <c r="AQ122" s="49">
        <f>'2017'!AK16</f>
        <v>6</v>
      </c>
      <c r="AR122" s="49">
        <f>'2017'!AL16</f>
        <v>3</v>
      </c>
      <c r="AS122" s="50">
        <f>'2017'!AM16</f>
        <v>0</v>
      </c>
      <c r="AT122" s="55">
        <f>'2017'!AN16</f>
        <v>0</v>
      </c>
      <c r="AU122" s="56">
        <f>'2017'!AO16</f>
        <v>1</v>
      </c>
      <c r="AV122" s="56">
        <f>'2017'!AP16</f>
        <v>0</v>
      </c>
      <c r="AW122" s="56">
        <f>'2017'!AQ16</f>
        <v>0</v>
      </c>
      <c r="AX122" s="56">
        <f>'2017'!AR16</f>
        <v>0</v>
      </c>
      <c r="AY122" s="56">
        <f>'2017'!AS16</f>
        <v>0</v>
      </c>
      <c r="AZ122" s="57">
        <f>'2017'!AT16</f>
        <v>0</v>
      </c>
      <c r="BA122" s="57">
        <f>'2017'!AU16</f>
        <v>0</v>
      </c>
      <c r="BB122" s="57">
        <f>'2017'!AV16</f>
        <v>0</v>
      </c>
      <c r="BC122" s="57">
        <f>'2017'!AW16</f>
        <v>0</v>
      </c>
      <c r="BD122" s="57">
        <f>'2017'!AX16</f>
        <v>0</v>
      </c>
      <c r="BE122" s="57">
        <f>'2017'!AY16</f>
        <v>0</v>
      </c>
      <c r="BF122" s="58">
        <f>'2017'!AZ16</f>
        <v>0</v>
      </c>
      <c r="BG122" s="55">
        <f>'2017'!BA16</f>
        <v>68</v>
      </c>
      <c r="BH122" s="56">
        <f>'2017'!BB16</f>
        <v>594</v>
      </c>
      <c r="BI122" s="56">
        <f>'2017'!BC16</f>
        <v>0</v>
      </c>
      <c r="BJ122" s="56">
        <f>'2017'!BD16</f>
        <v>4</v>
      </c>
      <c r="BK122" s="56">
        <f>'2017'!BE16</f>
        <v>0</v>
      </c>
      <c r="BL122" s="56">
        <f>'2017'!BF16</f>
        <v>5.2</v>
      </c>
      <c r="BM122" s="57">
        <f>'2017'!BG16</f>
        <v>0</v>
      </c>
      <c r="BN122" s="57">
        <f>'2017'!BH16</f>
        <v>0</v>
      </c>
      <c r="BO122" s="57">
        <f>'2017'!BI16</f>
        <v>0</v>
      </c>
      <c r="BP122" s="57">
        <f>'2017'!BJ16</f>
        <v>0</v>
      </c>
      <c r="BQ122" s="57">
        <f>'2017'!BK16</f>
        <v>0</v>
      </c>
      <c r="BR122" s="57">
        <f>'2017'!BL16</f>
        <v>0</v>
      </c>
      <c r="BS122" s="58">
        <f>'2017'!BM16</f>
        <v>0</v>
      </c>
      <c r="BT122" s="55">
        <f>'2017'!BN16</f>
        <v>84</v>
      </c>
      <c r="BU122" s="56">
        <f>'2017'!BO16</f>
        <v>2256</v>
      </c>
      <c r="BV122" s="56">
        <f>'2017'!BP16</f>
        <v>10</v>
      </c>
      <c r="BW122" s="56">
        <f>'2017'!BQ16</f>
        <v>7</v>
      </c>
      <c r="BX122" s="56">
        <f>'2017'!BR16</f>
        <v>1</v>
      </c>
      <c r="BY122" s="56">
        <f>'2017'!BS16</f>
        <v>19.200000000000003</v>
      </c>
      <c r="BZ122" s="57">
        <f>'2017'!BT16</f>
        <v>0</v>
      </c>
      <c r="CA122" s="57">
        <f>'2017'!BU16</f>
        <v>0</v>
      </c>
      <c r="CB122" s="57">
        <f>'2017'!BV16</f>
        <v>1.79</v>
      </c>
      <c r="CC122" s="57">
        <f>'2017'!BW16</f>
        <v>4.3</v>
      </c>
      <c r="CD122" s="57">
        <f>'2017'!BX16</f>
        <v>8.3000000000000007</v>
      </c>
      <c r="CE122" s="57">
        <f>'2017'!BY16</f>
        <v>0</v>
      </c>
      <c r="CF122" s="58">
        <f>'2017'!BZ16</f>
        <v>12.5</v>
      </c>
      <c r="CG122" s="55">
        <f>'2017'!CA16</f>
        <v>389</v>
      </c>
      <c r="CH122" s="56">
        <f>'2017'!CB16</f>
        <v>2950.2</v>
      </c>
      <c r="CI122" s="56">
        <f>'2017'!CC16</f>
        <v>43</v>
      </c>
      <c r="CJ122" s="56">
        <f>'2017'!CD16</f>
        <v>27</v>
      </c>
      <c r="CK122" s="56">
        <f>'2017'!CE16</f>
        <v>6</v>
      </c>
      <c r="CL122" s="56">
        <f>'2017'!CF16</f>
        <v>26.4</v>
      </c>
      <c r="CM122" s="57">
        <f>'2017'!CG16</f>
        <v>0</v>
      </c>
      <c r="CN122" s="57">
        <f>'2017'!CH16</f>
        <v>0</v>
      </c>
      <c r="CO122" s="57">
        <f>'2017'!CI16</f>
        <v>1.83</v>
      </c>
      <c r="CP122" s="57">
        <f>'2017'!CJ16</f>
        <v>9.6999999999999993</v>
      </c>
      <c r="CQ122" s="57">
        <f>'2017'!CK16</f>
        <v>7.3</v>
      </c>
      <c r="CR122" s="57">
        <f>'2017'!CL16</f>
        <v>0</v>
      </c>
      <c r="CS122" s="58">
        <f>'2017'!CM16</f>
        <v>6.9</v>
      </c>
      <c r="CT122" s="55">
        <f>'2017'!CN16</f>
        <v>382</v>
      </c>
      <c r="CU122" s="56">
        <f>'2017'!CO16</f>
        <v>3170.3999999999996</v>
      </c>
      <c r="CV122" s="56">
        <f>'2017'!CP16</f>
        <v>54</v>
      </c>
      <c r="CW122" s="56">
        <f>'2017'!CQ16</f>
        <v>33</v>
      </c>
      <c r="CX122" s="56">
        <f>'2017'!CR16</f>
        <v>4</v>
      </c>
      <c r="CY122" s="56">
        <f>'2017'!CS16</f>
        <v>24</v>
      </c>
      <c r="CZ122" s="57">
        <f>'2017'!CT16</f>
        <v>0</v>
      </c>
      <c r="DA122" s="57">
        <f>'2017'!CU16</f>
        <v>0</v>
      </c>
      <c r="DB122" s="57">
        <f>'2017'!CV16</f>
        <v>1.1599999999999999</v>
      </c>
      <c r="DC122" s="57">
        <f>'2017'!CW16</f>
        <v>5.4</v>
      </c>
      <c r="DD122" s="57">
        <f>'2017'!CX16</f>
        <v>9.1</v>
      </c>
      <c r="DE122" s="57">
        <f>'2017'!CY16</f>
        <v>0</v>
      </c>
      <c r="DF122" s="58">
        <f>'2017'!CZ16</f>
        <v>5.7</v>
      </c>
    </row>
    <row r="123" spans="1:110" ht="15.75" customHeight="1" x14ac:dyDescent="0.2">
      <c r="A123" s="29">
        <f t="shared" si="9"/>
        <v>120</v>
      </c>
      <c r="B123" s="30">
        <f>'2022'!A14</f>
        <v>12</v>
      </c>
      <c r="C123" s="30">
        <v>2022</v>
      </c>
      <c r="D123" s="31" t="str">
        <f>'2022'!B14</f>
        <v>Grant Calcaterra</v>
      </c>
      <c r="E123" s="204" t="str" cm="1">
        <f t="array" ref="E123">_xlfn.IFS(F123&gt;=15,"Cornerstone",AND(F123&gt;=14,F123&lt;15),"Elite",AND(F123&gt;=11,F123&lt;14),"Elite Upside",AND(F123&gt;=9,F123&lt;11),"Upside",AND(F123&gt;=8,F123&lt;9),"Upside Lite",AND(F123&gt;=6,F123&lt;8),"Outlier",AND(F123&gt;=5,F123&lt;6),"Outlier Lite",F123&lt;5,"Purgatory")</f>
        <v>Outlier Lite</v>
      </c>
      <c r="F123" s="32">
        <f>'2022'!C14</f>
        <v>5.7571428571428571</v>
      </c>
      <c r="G123" s="32">
        <f t="shared" si="10"/>
        <v>43.4</v>
      </c>
      <c r="H123" s="33">
        <f t="shared" si="11"/>
        <v>-1.103663557498888</v>
      </c>
      <c r="I123" s="34" t="str">
        <f>'2022'!D14</f>
        <v>SMU</v>
      </c>
      <c r="J123" s="35">
        <f>'2022'!E14</f>
        <v>6</v>
      </c>
      <c r="K123" s="36">
        <f>'2022'!F14</f>
        <v>36133</v>
      </c>
      <c r="L123" s="37">
        <f>'2022'!G14</f>
        <v>26.832876712328765</v>
      </c>
      <c r="M123" s="37" t="str">
        <f>'2022'!H14</f>
        <v>SR</v>
      </c>
      <c r="N123" s="37">
        <f>'2022'!I14</f>
        <v>23.413698630136988</v>
      </c>
      <c r="O123" s="38">
        <f>'2022'!J14</f>
        <v>76</v>
      </c>
      <c r="P123" s="38">
        <f>'2022'!K14</f>
        <v>241</v>
      </c>
      <c r="Q123" s="193">
        <f t="shared" si="12"/>
        <v>29.335116080204457</v>
      </c>
      <c r="R123" s="35">
        <f>'2022'!L14</f>
        <v>4.62</v>
      </c>
      <c r="S123" s="39">
        <f>'2022'!M14</f>
        <v>6</v>
      </c>
      <c r="T123" s="40">
        <f>'2022'!N14</f>
        <v>8.9552238805970144E-2</v>
      </c>
      <c r="U123" s="41">
        <f>'2022'!O14</f>
        <v>0.10219882316506659</v>
      </c>
      <c r="V123" s="41">
        <f>'2022'!P14</f>
        <v>8.8545169244564001E-2</v>
      </c>
      <c r="W123" s="41">
        <f>'2022'!Q14</f>
        <v>0</v>
      </c>
      <c r="X123" s="41">
        <f>'2022'!R14</f>
        <v>0.13882669055082847</v>
      </c>
      <c r="Y123" s="42">
        <f>'2022'!S14</f>
        <v>0.13882669055082847</v>
      </c>
      <c r="Z123" s="43">
        <f>'2022'!T14</f>
        <v>0.11800268696820419</v>
      </c>
      <c r="AA123" s="44" t="str">
        <f>'2022'!U14</f>
        <v>N/A</v>
      </c>
      <c r="AB123" s="45">
        <f>'2022'!V14</f>
        <v>2</v>
      </c>
      <c r="AC123" s="45">
        <f>CT123/CW123</f>
        <v>12.236842105263158</v>
      </c>
      <c r="AD123" s="45">
        <f>'2022'!X14</f>
        <v>7.8</v>
      </c>
      <c r="AE123" s="45">
        <f>'2022'!Y14</f>
        <v>14.4</v>
      </c>
      <c r="AF123" s="45">
        <f>'2022'!Z14</f>
        <v>0</v>
      </c>
      <c r="AG123" s="45">
        <f>'2022'!AA14</f>
        <v>0</v>
      </c>
      <c r="AH123" s="45">
        <f>CR123</f>
        <v>0</v>
      </c>
      <c r="AI123" s="46">
        <f>'2022'!AB14</f>
        <v>0.05</v>
      </c>
      <c r="AJ123" s="45">
        <f>'2022'!AC14</f>
        <v>105.79840880534734</v>
      </c>
      <c r="AK123" s="47">
        <f>'2022'!AD14</f>
        <v>111.2419301864425</v>
      </c>
      <c r="AL123" s="48">
        <f>'2022'!AE14</f>
        <v>2</v>
      </c>
      <c r="AM123" s="49">
        <f>'2022'!AF14</f>
        <v>0</v>
      </c>
      <c r="AN123" s="49">
        <f>'2022'!AG14</f>
        <v>6</v>
      </c>
      <c r="AO123" s="49">
        <f>'2022'!AH14</f>
        <v>4</v>
      </c>
      <c r="AP123" s="49">
        <f>'2022'!AI14</f>
        <v>6</v>
      </c>
      <c r="AQ123" s="49">
        <f>'2022'!AK14</f>
        <v>6</v>
      </c>
      <c r="AR123" s="49">
        <f>'2022'!AL14</f>
        <v>2</v>
      </c>
      <c r="AS123" s="50">
        <f>'2022'!AM14</f>
        <v>0</v>
      </c>
      <c r="AT123" s="55">
        <f>'2022'!AN14</f>
        <v>162</v>
      </c>
      <c r="AU123" s="56">
        <f>'2022'!AO14</f>
        <v>1809</v>
      </c>
      <c r="AV123" s="56">
        <f>'2022'!AP14</f>
        <v>15</v>
      </c>
      <c r="AW123" s="56">
        <f>'2022'!AQ14</f>
        <v>10</v>
      </c>
      <c r="AX123" s="56">
        <f>'2022'!AR14</f>
        <v>3</v>
      </c>
      <c r="AY123" s="56">
        <f>'2022'!AS14</f>
        <v>17</v>
      </c>
      <c r="AZ123" s="57">
        <f>'2022'!AT14</f>
        <v>0</v>
      </c>
      <c r="BA123" s="57">
        <f>'2022'!AU14</f>
        <v>0</v>
      </c>
      <c r="BB123" s="57">
        <f>'2022'!AV14</f>
        <v>1.8</v>
      </c>
      <c r="BC123" s="57">
        <f>'2022'!AW14</f>
        <v>3.2</v>
      </c>
      <c r="BD123" s="57">
        <f>'2022'!AX14</f>
        <v>17</v>
      </c>
      <c r="BE123" s="57">
        <f>'2022'!AY14</f>
        <v>50</v>
      </c>
      <c r="BF123" s="58">
        <f>'2022'!AZ14</f>
        <v>16.7</v>
      </c>
      <c r="BG123" s="55">
        <f>'2022'!BA14</f>
        <v>396</v>
      </c>
      <c r="BH123" s="56">
        <f>'2022'!BB14</f>
        <v>3874.7999999999997</v>
      </c>
      <c r="BI123" s="56">
        <f>'2022'!BC14</f>
        <v>43</v>
      </c>
      <c r="BJ123" s="56">
        <f>'2022'!BD14</f>
        <v>26</v>
      </c>
      <c r="BK123" s="56">
        <f>'2022'!BE14</f>
        <v>6</v>
      </c>
      <c r="BL123" s="56">
        <f>'2022'!BF14</f>
        <v>37.200000000000003</v>
      </c>
      <c r="BM123" s="57">
        <f>'2022'!BG14</f>
        <v>0</v>
      </c>
      <c r="BN123" s="57">
        <f>'2022'!BH14</f>
        <v>0</v>
      </c>
      <c r="BO123" s="57">
        <f>'2022'!BI14</f>
        <v>2</v>
      </c>
      <c r="BP123" s="57">
        <f>'2022'!BJ14</f>
        <v>3.8</v>
      </c>
      <c r="BQ123" s="57">
        <f>'2022'!BK14</f>
        <v>14.4</v>
      </c>
      <c r="BR123" s="57">
        <f>'2022'!BL14</f>
        <v>33.299999999999997</v>
      </c>
      <c r="BS123" s="58">
        <f>'2022'!BM14</f>
        <v>7.1</v>
      </c>
      <c r="BT123" s="55">
        <f>'2022'!BN14</f>
        <v>79</v>
      </c>
      <c r="BU123" s="56">
        <f>'2022'!BO14</f>
        <v>892.19999999999993</v>
      </c>
      <c r="BV123" s="56">
        <f>'2022'!BP14</f>
        <v>8</v>
      </c>
      <c r="BW123" s="56">
        <f>'2022'!BQ14</f>
        <v>5</v>
      </c>
      <c r="BX123" s="56">
        <f>'2022'!BR14</f>
        <v>0</v>
      </c>
      <c r="BY123" s="56">
        <f>'2022'!BS14</f>
        <v>7.8000000000000007</v>
      </c>
      <c r="BZ123" s="57">
        <f>'2022'!BT14</f>
        <v>0</v>
      </c>
      <c r="CA123" s="57">
        <f>'2022'!BU14</f>
        <v>0</v>
      </c>
      <c r="CB123" s="57">
        <f>'2022'!BV14</f>
        <v>1.1000000000000001</v>
      </c>
      <c r="CC123" s="57">
        <f>'2022'!BW14</f>
        <v>7.8</v>
      </c>
      <c r="CD123" s="57">
        <f>'2022'!BX14</f>
        <v>12.3</v>
      </c>
      <c r="CE123" s="57">
        <f>'2022'!BY14</f>
        <v>0</v>
      </c>
      <c r="CF123" s="58">
        <f>'2022'!BZ14</f>
        <v>0</v>
      </c>
      <c r="CG123" s="55">
        <f>'2022'!CA14</f>
        <v>0</v>
      </c>
      <c r="CH123" s="56">
        <f>'2022'!CB14</f>
        <v>1</v>
      </c>
      <c r="CI123" s="56">
        <f>'2022'!CC14</f>
        <v>0</v>
      </c>
      <c r="CJ123" s="56">
        <f>'2022'!CD14</f>
        <v>0</v>
      </c>
      <c r="CK123" s="56">
        <f>'2022'!CE14</f>
        <v>0</v>
      </c>
      <c r="CL123" s="56">
        <f>'2022'!CF14</f>
        <v>0</v>
      </c>
      <c r="CM123" s="57">
        <f>'2022'!CG14</f>
        <v>0</v>
      </c>
      <c r="CN123" s="57">
        <f>'2022'!CH14</f>
        <v>0</v>
      </c>
      <c r="CO123" s="57">
        <f>'2022'!CI14</f>
        <v>0</v>
      </c>
      <c r="CP123" s="57">
        <f>'2022'!CJ14</f>
        <v>0</v>
      </c>
      <c r="CQ123" s="57">
        <f>'2022'!CK14</f>
        <v>0</v>
      </c>
      <c r="CR123" s="57">
        <f>'2022'!CL14</f>
        <v>0</v>
      </c>
      <c r="CS123" s="58">
        <f>'2022'!CM14</f>
        <v>0</v>
      </c>
      <c r="CT123" s="55">
        <f>'2022'!CN14</f>
        <v>465</v>
      </c>
      <c r="CU123" s="56">
        <f>'2022'!CO14</f>
        <v>3349.5</v>
      </c>
      <c r="CV123" s="56">
        <f>'2022'!CP14</f>
        <v>62</v>
      </c>
      <c r="CW123" s="56">
        <f>'2022'!CQ14</f>
        <v>38</v>
      </c>
      <c r="CX123" s="56">
        <f>'2022'!CR14</f>
        <v>4</v>
      </c>
      <c r="CY123" s="56">
        <f>'2022'!CS14</f>
        <v>36.299999999999997</v>
      </c>
      <c r="CZ123" s="57">
        <f>'2022'!CT14</f>
        <v>0</v>
      </c>
      <c r="DA123" s="57">
        <f>'2022'!CU14</f>
        <v>0</v>
      </c>
      <c r="DB123" s="57">
        <f>'2022'!CV14</f>
        <v>1.38</v>
      </c>
      <c r="DC123" s="57">
        <f>'2022'!CW14</f>
        <v>3.8</v>
      </c>
      <c r="DD123" s="57">
        <f>'2022'!CX14</f>
        <v>10</v>
      </c>
      <c r="DE123" s="57">
        <f>'2022'!CY14</f>
        <v>36.4</v>
      </c>
      <c r="DF123" s="58">
        <f>'2022'!CZ14</f>
        <v>5</v>
      </c>
    </row>
    <row r="124" spans="1:110" ht="15.75" customHeight="1" x14ac:dyDescent="0.2">
      <c r="A124" s="29">
        <f t="shared" si="9"/>
        <v>122</v>
      </c>
      <c r="B124" s="30">
        <f>'2019'!A17</f>
        <v>15</v>
      </c>
      <c r="C124" s="30">
        <v>2019</v>
      </c>
      <c r="D124" s="31" t="str">
        <f>'2019'!B17</f>
        <v>Drew Sample</v>
      </c>
      <c r="E124" s="204" t="str" cm="1">
        <f t="array" ref="E124">_xlfn.IFS(F124&gt;=15,"Cornerstone",AND(F124&gt;=14,F124&lt;15),"Elite",AND(F124&gt;=11,F124&lt;14),"Elite Upside",AND(F124&gt;=9,F124&lt;11),"Upside",AND(F124&gt;=8,F124&lt;9),"Upside Lite",AND(F124&gt;=6,F124&lt;8),"Outlier",AND(F124&gt;=5,F124&lt;6),"Outlier Lite",F124&lt;5,"Purgatory")</f>
        <v>Outlier Lite</v>
      </c>
      <c r="F124" s="32">
        <f>'2019'!C17</f>
        <v>5.7285714285714286</v>
      </c>
      <c r="G124" s="32">
        <f t="shared" si="10"/>
        <v>42.9</v>
      </c>
      <c r="H124" s="33">
        <f t="shared" si="11"/>
        <v>-1.1154787920703746</v>
      </c>
      <c r="I124" s="34" t="str">
        <f>'2019'!D17</f>
        <v>Washington</v>
      </c>
      <c r="J124" s="35">
        <f>'2019'!E17</f>
        <v>5</v>
      </c>
      <c r="K124" s="36">
        <f>'2019'!F17</f>
        <v>35171</v>
      </c>
      <c r="L124" s="37">
        <f>'2019'!G17</f>
        <v>29.468493150684932</v>
      </c>
      <c r="M124" s="37" t="str">
        <f>'2019'!H17</f>
        <v>SR</v>
      </c>
      <c r="N124" s="37">
        <f>'2019'!I17</f>
        <v>23.038356164383561</v>
      </c>
      <c r="O124" s="38">
        <f>'2019'!J17</f>
        <v>77</v>
      </c>
      <c r="P124" s="38">
        <f>'2019'!K17</f>
        <v>255</v>
      </c>
      <c r="Q124" s="193">
        <f t="shared" si="12"/>
        <v>30.238252077111341</v>
      </c>
      <c r="R124" s="35">
        <f>'2019'!L17</f>
        <v>4.71</v>
      </c>
      <c r="S124" s="39">
        <f>'2019'!M17</f>
        <v>2</v>
      </c>
      <c r="T124" s="40">
        <f>'2019'!N17</f>
        <v>0</v>
      </c>
      <c r="U124" s="41">
        <f>'2019'!O17</f>
        <v>3.7625418060200672E-2</v>
      </c>
      <c r="V124" s="41">
        <f>'2019'!P17</f>
        <v>5.1197836166924263E-2</v>
      </c>
      <c r="W124" s="41">
        <f>'2019'!Q17</f>
        <v>7.5607560756075609E-2</v>
      </c>
      <c r="X124" s="41">
        <f>'2019'!R17</f>
        <v>8.1311306143520903E-2</v>
      </c>
      <c r="Y124" s="42">
        <f>'2019'!S17</f>
        <v>8.1311306143520903E-2</v>
      </c>
      <c r="Z124" s="43">
        <f>'2019'!T17</f>
        <v>7.7245740836344848E-2</v>
      </c>
      <c r="AA124" s="44" t="str">
        <f>'2019'!U17</f>
        <v>N/A</v>
      </c>
      <c r="AB124" s="45">
        <f>'2019'!V17</f>
        <v>0.93</v>
      </c>
      <c r="AC124" s="45">
        <f>CT124/CW124</f>
        <v>10.08</v>
      </c>
      <c r="AD124" s="45">
        <f>'2019'!X17</f>
        <v>8.1</v>
      </c>
      <c r="AE124" s="45">
        <f>'2019'!Y17</f>
        <v>8.1</v>
      </c>
      <c r="AF124" s="45">
        <f>'2019'!Z17</f>
        <v>0</v>
      </c>
      <c r="AG124" s="45">
        <f>'2019'!AA17</f>
        <v>0</v>
      </c>
      <c r="AH124" s="45">
        <f>CR124</f>
        <v>0</v>
      </c>
      <c r="AI124" s="46">
        <f>'2019'!AB17</f>
        <v>0</v>
      </c>
      <c r="AJ124" s="45">
        <f>'2019'!AC17</f>
        <v>103.63025041152689</v>
      </c>
      <c r="AK124" s="47">
        <f>'2019'!AD17</f>
        <v>111.11984494319444</v>
      </c>
      <c r="AL124" s="48">
        <f>'2019'!AE17</f>
        <v>0</v>
      </c>
      <c r="AM124" s="49">
        <f>'2019'!AF17</f>
        <v>0</v>
      </c>
      <c r="AN124" s="49">
        <f>'2019'!AG17</f>
        <v>0</v>
      </c>
      <c r="AO124" s="49">
        <f>'2019'!AH17</f>
        <v>1</v>
      </c>
      <c r="AP124" s="49">
        <f>'2019'!AI17</f>
        <v>7</v>
      </c>
      <c r="AQ124" s="49">
        <f>'2019'!AK17</f>
        <v>6</v>
      </c>
      <c r="AR124" s="49">
        <f>'2019'!AL17</f>
        <v>7</v>
      </c>
      <c r="AS124" s="50">
        <f>'2019'!AM17</f>
        <v>0</v>
      </c>
      <c r="AT124" s="55">
        <f>'2019'!AN17</f>
        <v>0</v>
      </c>
      <c r="AU124" s="56">
        <f>'2019'!AO17</f>
        <v>1</v>
      </c>
      <c r="AV124" s="56">
        <f>'2019'!AP17</f>
        <v>0</v>
      </c>
      <c r="AW124" s="56">
        <f>'2019'!AQ17</f>
        <v>0</v>
      </c>
      <c r="AX124" s="56">
        <f>'2019'!AR17</f>
        <v>0</v>
      </c>
      <c r="AY124" s="56">
        <f>'2019'!AS17</f>
        <v>0</v>
      </c>
      <c r="AZ124" s="57">
        <f>'2019'!AT17</f>
        <v>0</v>
      </c>
      <c r="BA124" s="57">
        <f>'2019'!AU17</f>
        <v>0</v>
      </c>
      <c r="BB124" s="57">
        <f>'2019'!AV17</f>
        <v>0</v>
      </c>
      <c r="BC124" s="57">
        <f>'2019'!AW17</f>
        <v>0</v>
      </c>
      <c r="BD124" s="57">
        <f>'2019'!AX17</f>
        <v>0</v>
      </c>
      <c r="BE124" s="57">
        <f>'2019'!AY17</f>
        <v>0</v>
      </c>
      <c r="BF124" s="58">
        <f>'2019'!AZ17</f>
        <v>0</v>
      </c>
      <c r="BG124" s="55">
        <f>'2019'!BA17</f>
        <v>45</v>
      </c>
      <c r="BH124" s="56">
        <f>'2019'!BB17</f>
        <v>1196</v>
      </c>
      <c r="BI124" s="56">
        <f>'2019'!BC17</f>
        <v>6</v>
      </c>
      <c r="BJ124" s="56">
        <f>'2019'!BD17</f>
        <v>5</v>
      </c>
      <c r="BK124" s="56">
        <f>'2019'!BE17</f>
        <v>2</v>
      </c>
      <c r="BL124" s="56">
        <f>'2019'!BF17</f>
        <v>6.5</v>
      </c>
      <c r="BM124" s="57">
        <f>'2019'!BG17</f>
        <v>0</v>
      </c>
      <c r="BN124" s="57">
        <f>'2019'!BH17</f>
        <v>0</v>
      </c>
      <c r="BO124" s="57">
        <f>'2019'!BI17</f>
        <v>0.92</v>
      </c>
      <c r="BP124" s="57">
        <f>'2019'!BJ17</f>
        <v>5.2</v>
      </c>
      <c r="BQ124" s="57">
        <f>'2019'!BK17</f>
        <v>6.5</v>
      </c>
      <c r="BR124" s="57">
        <f>'2019'!BL17</f>
        <v>0</v>
      </c>
      <c r="BS124" s="58">
        <f>'2019'!BM17</f>
        <v>0</v>
      </c>
      <c r="BT124" s="55">
        <f>'2019'!BN17</f>
        <v>106</v>
      </c>
      <c r="BU124" s="56">
        <f>'2019'!BO17</f>
        <v>2070.4</v>
      </c>
      <c r="BV124" s="56">
        <f>'2019'!BP17</f>
        <v>12</v>
      </c>
      <c r="BW124" s="56">
        <f>'2019'!BQ17</f>
        <v>9</v>
      </c>
      <c r="BX124" s="56">
        <f>'2019'!BR17</f>
        <v>0</v>
      </c>
      <c r="BY124" s="56">
        <f>'2019'!BS17</f>
        <v>27.2</v>
      </c>
      <c r="BZ124" s="57">
        <f>'2019'!BT17</f>
        <v>0</v>
      </c>
      <c r="CA124" s="57">
        <f>'2019'!BU17</f>
        <v>0</v>
      </c>
      <c r="CB124" s="57">
        <f>'2019'!BV17</f>
        <v>0.72</v>
      </c>
      <c r="CC124" s="57">
        <f>'2019'!BW17</f>
        <v>4.3</v>
      </c>
      <c r="CD124" s="57">
        <f>'2019'!BX17</f>
        <v>7.3</v>
      </c>
      <c r="CE124" s="57">
        <f>'2019'!BY17</f>
        <v>0</v>
      </c>
      <c r="CF124" s="58">
        <f>'2019'!BZ17</f>
        <v>10</v>
      </c>
      <c r="CG124" s="55">
        <f>'2019'!CA17</f>
        <v>84</v>
      </c>
      <c r="CH124" s="56">
        <f>'2019'!CB17</f>
        <v>1111</v>
      </c>
      <c r="CI124" s="56">
        <f>'2019'!CC17</f>
        <v>8</v>
      </c>
      <c r="CJ124" s="56">
        <f>'2019'!CD17</f>
        <v>7</v>
      </c>
      <c r="CK124" s="56">
        <f>'2019'!CE17</f>
        <v>0</v>
      </c>
      <c r="CL124" s="56">
        <f>'2019'!CF17</f>
        <v>7.5</v>
      </c>
      <c r="CM124" s="57">
        <f>'2019'!CG17</f>
        <v>0</v>
      </c>
      <c r="CN124" s="57">
        <f>'2019'!CH17</f>
        <v>0</v>
      </c>
      <c r="CO124" s="57">
        <f>'2019'!CI17</f>
        <v>0.93</v>
      </c>
      <c r="CP124" s="57">
        <f>'2019'!CJ17</f>
        <v>8.1</v>
      </c>
      <c r="CQ124" s="57">
        <f>'2019'!CK17</f>
        <v>3.8</v>
      </c>
      <c r="CR124" s="57">
        <f>'2019'!CL17</f>
        <v>0</v>
      </c>
      <c r="CS124" s="58">
        <f>'2019'!CM17</f>
        <v>0</v>
      </c>
      <c r="CT124" s="55">
        <f>'2019'!CN17</f>
        <v>252</v>
      </c>
      <c r="CU124" s="56">
        <f>'2019'!CO17</f>
        <v>3099.2000000000003</v>
      </c>
      <c r="CV124" s="56">
        <f>'2019'!CP17</f>
        <v>35</v>
      </c>
      <c r="CW124" s="56">
        <f>'2019'!CQ17</f>
        <v>25</v>
      </c>
      <c r="CX124" s="56">
        <f>'2019'!CR17</f>
        <v>3</v>
      </c>
      <c r="CY124" s="56">
        <f>'2019'!CS17</f>
        <v>18.2</v>
      </c>
      <c r="CZ124" s="57">
        <f>'2019'!CT17</f>
        <v>0</v>
      </c>
      <c r="DA124" s="57">
        <f>'2019'!CU17</f>
        <v>0</v>
      </c>
      <c r="DB124" s="57">
        <f>'2019'!CV17</f>
        <v>0.82</v>
      </c>
      <c r="DC124" s="57">
        <f>'2019'!CW17</f>
        <v>3.1</v>
      </c>
      <c r="DD124" s="57">
        <f>'2019'!CX17</f>
        <v>8.1</v>
      </c>
      <c r="DE124" s="57">
        <f>'2019'!CY17</f>
        <v>66.7</v>
      </c>
      <c r="DF124" s="58">
        <f>'2019'!CZ17</f>
        <v>0</v>
      </c>
    </row>
    <row r="125" spans="1:110" ht="15.75" customHeight="1" x14ac:dyDescent="0.2">
      <c r="A125" s="29">
        <f t="shared" si="9"/>
        <v>123</v>
      </c>
      <c r="B125" s="30">
        <f>'2024'!A10</f>
        <v>8</v>
      </c>
      <c r="C125" s="30">
        <v>2024</v>
      </c>
      <c r="D125" s="31" t="str">
        <f>'2024'!B10</f>
        <v>Jared Wiley</v>
      </c>
      <c r="E125" s="204" t="str" cm="1">
        <f t="array" ref="E125">_xlfn.IFS(F125&gt;=15,"Cornerstone",AND(F125&gt;=14,F125&lt;15),"Elite",AND(F125&gt;=11,F125&lt;14),"Elite Upside",AND(F125&gt;=9,F125&lt;11),"Upside",AND(F125&gt;=8,F125&lt;9),"Upside Lite",AND(F125&gt;=6,F125&lt;8),"Outlier",AND(F125&gt;=5,F125&lt;6),"Outlier Lite",F125&lt;5,"Purgatory")</f>
        <v>Outlier Lite</v>
      </c>
      <c r="F125" s="32">
        <f>'2024'!C10</f>
        <v>5.7214285714285706</v>
      </c>
      <c r="G125" s="32">
        <f t="shared" si="10"/>
        <v>42.5</v>
      </c>
      <c r="H125" s="33">
        <f t="shared" si="11"/>
        <v>-1.1184326007132468</v>
      </c>
      <c r="I125" s="34" t="str">
        <f>'2024'!D10</f>
        <v>TCU</v>
      </c>
      <c r="J125" s="35">
        <f>'2024'!E10</f>
        <v>3</v>
      </c>
      <c r="K125" s="36">
        <f>'2024'!F10</f>
        <v>36832</v>
      </c>
      <c r="L125" s="37">
        <f>'2024'!G10</f>
        <v>24.917808219178081</v>
      </c>
      <c r="M125" s="37" t="str">
        <f>'2024'!H10</f>
        <v>RS SR</v>
      </c>
      <c r="N125" s="37">
        <f>'2024'!I10</f>
        <v>23.4986301369863</v>
      </c>
      <c r="O125" s="38">
        <f>'2024'!J10</f>
        <v>78</v>
      </c>
      <c r="P125" s="38">
        <f>'2024'!K10</f>
        <v>249</v>
      </c>
      <c r="Q125" s="193">
        <f t="shared" si="12"/>
        <v>28.77452046817309</v>
      </c>
      <c r="R125" s="35">
        <f>'2024'!L10</f>
        <v>4.62</v>
      </c>
      <c r="S125" s="39">
        <f>'2024'!M10</f>
        <v>4</v>
      </c>
      <c r="T125" s="40">
        <f>'2024'!N10</f>
        <v>5.7610323770019584E-3</v>
      </c>
      <c r="U125" s="41">
        <f>'2024'!O10</f>
        <v>6.5849498195089048E-2</v>
      </c>
      <c r="V125" s="41">
        <f>'2024'!P10</f>
        <v>3.0249253851738322E-2</v>
      </c>
      <c r="W125" s="41">
        <f>'2024'!Q10</f>
        <v>6.2667176155903712E-2</v>
      </c>
      <c r="X125" s="41">
        <f>'2024'!R10</f>
        <v>0.13879991458466795</v>
      </c>
      <c r="Y125" s="42">
        <f>'2024'!S10</f>
        <v>0.13879991458466795</v>
      </c>
      <c r="Z125" s="43">
        <f>'2024'!T10</f>
        <v>0.13185991885543455</v>
      </c>
      <c r="AA125" s="44" t="str">
        <f>'2024'!U10</f>
        <v>N/A</v>
      </c>
      <c r="AB125" s="45">
        <f>'2024'!V10</f>
        <v>1.61</v>
      </c>
      <c r="AC125" s="45">
        <f>'2024'!W10</f>
        <v>10.25</v>
      </c>
      <c r="AD125" s="45">
        <f>'2024'!X10</f>
        <v>6.4</v>
      </c>
      <c r="AE125" s="45">
        <f>'2024'!Y10</f>
        <v>6.8</v>
      </c>
      <c r="AF125" s="45">
        <f>'2024'!Z10</f>
        <v>0</v>
      </c>
      <c r="AG125" s="45">
        <f>'2024'!AA10</f>
        <v>0</v>
      </c>
      <c r="AH125" s="45">
        <f>CR125</f>
        <v>60</v>
      </c>
      <c r="AI125" s="46">
        <f>'2023'!AB26</f>
        <v>0</v>
      </c>
      <c r="AJ125" s="45">
        <f>'2024'!AC10</f>
        <v>109.31038918062856</v>
      </c>
      <c r="AK125" s="47">
        <f>'2024'!AD10</f>
        <v>119.50121914196724</v>
      </c>
      <c r="AL125" s="48">
        <f>'2024'!AF10</f>
        <v>0</v>
      </c>
      <c r="AM125" s="49">
        <f>'2024'!AG10</f>
        <v>3</v>
      </c>
      <c r="AN125" s="49">
        <f>'2024'!AH10</f>
        <v>1</v>
      </c>
      <c r="AO125" s="49">
        <f>'2024'!AI10</f>
        <v>4</v>
      </c>
      <c r="AP125" s="49">
        <f>'2024'!AJ10</f>
        <v>5</v>
      </c>
      <c r="AQ125" s="49">
        <f>'2024'!AK10</f>
        <v>8</v>
      </c>
      <c r="AR125" s="49">
        <f>'2024'!AL10</f>
        <v>5</v>
      </c>
      <c r="AS125" s="50">
        <f>'2024'!AM10</f>
        <v>0</v>
      </c>
      <c r="AT125" s="55">
        <f>'2024'!AN10</f>
        <v>15</v>
      </c>
      <c r="AU125" s="56">
        <f>'2024'!AO10</f>
        <v>2603.7000000000003</v>
      </c>
      <c r="AV125" s="56">
        <f>'2024'!AP10</f>
        <v>2</v>
      </c>
      <c r="AW125" s="56">
        <f>'2024'!AQ10</f>
        <v>1</v>
      </c>
      <c r="AX125" s="56">
        <f>'2024'!AR10</f>
        <v>0</v>
      </c>
      <c r="AY125" s="56">
        <f>'2024'!AS10</f>
        <v>22.5</v>
      </c>
      <c r="AZ125" s="57">
        <f>'2024'!AT10</f>
        <v>0</v>
      </c>
      <c r="BA125" s="57">
        <f>'2024'!AU10</f>
        <v>0</v>
      </c>
      <c r="BB125" s="57">
        <f>'2024'!AV10</f>
        <v>0.28999999999999998</v>
      </c>
      <c r="BC125" s="57">
        <f>'2024'!AW10</f>
        <v>11</v>
      </c>
      <c r="BD125" s="57">
        <f>'2024'!AX10</f>
        <v>6</v>
      </c>
      <c r="BE125" s="57">
        <f>'2024'!AY10</f>
        <v>0</v>
      </c>
      <c r="BF125" s="58">
        <f>'2024'!AZ10</f>
        <v>0</v>
      </c>
      <c r="BG125" s="55">
        <f>'2024'!BA10</f>
        <v>166</v>
      </c>
      <c r="BH125" s="56">
        <f>'2024'!BB10</f>
        <v>2520.9</v>
      </c>
      <c r="BI125" s="56">
        <f>'2024'!BC10</f>
        <v>12</v>
      </c>
      <c r="BJ125" s="56">
        <f>'2024'!BD10</f>
        <v>9</v>
      </c>
      <c r="BK125" s="56">
        <f>'2024'!BE10</f>
        <v>1</v>
      </c>
      <c r="BL125" s="56">
        <f>'2024'!BF10</f>
        <v>28.8</v>
      </c>
      <c r="BM125" s="57">
        <f>'2024'!BG10</f>
        <v>0</v>
      </c>
      <c r="BN125" s="57">
        <f>'2024'!BH10</f>
        <v>0</v>
      </c>
      <c r="BO125" s="57">
        <f>'2024'!BI10</f>
        <v>1.46</v>
      </c>
      <c r="BP125" s="57">
        <f>'2024'!BJ10</f>
        <v>8.6999999999999993</v>
      </c>
      <c r="BQ125" s="57">
        <f>'2024'!BK10</f>
        <v>12</v>
      </c>
      <c r="BR125" s="57">
        <f>'2024'!BL10</f>
        <v>50</v>
      </c>
      <c r="BS125" s="58">
        <f>'2024'!BM10</f>
        <v>0</v>
      </c>
      <c r="BT125" s="55">
        <f>'2024'!BN10</f>
        <v>75</v>
      </c>
      <c r="BU125" s="56">
        <f>'2024'!BO10</f>
        <v>2479.4</v>
      </c>
      <c r="BV125" s="56">
        <f>'2024'!BP10</f>
        <v>12</v>
      </c>
      <c r="BW125" s="56">
        <f>'2024'!BQ10</f>
        <v>10</v>
      </c>
      <c r="BX125" s="56">
        <f>'2024'!BR10</f>
        <v>2</v>
      </c>
      <c r="BY125" s="56">
        <f>'2024'!BS10</f>
        <v>26.4</v>
      </c>
      <c r="BZ125" s="57">
        <f>'2024'!BT10</f>
        <v>0</v>
      </c>
      <c r="CA125" s="57">
        <f>'2024'!BU10</f>
        <v>0</v>
      </c>
      <c r="CB125" s="57">
        <f>'2024'!BV10</f>
        <v>1</v>
      </c>
      <c r="CC125" s="57">
        <f>'2024'!BW10</f>
        <v>4.8</v>
      </c>
      <c r="CD125" s="57">
        <f>'2024'!BX10</f>
        <v>3.3</v>
      </c>
      <c r="CE125" s="57">
        <f>'2024'!BY10</f>
        <v>100</v>
      </c>
      <c r="CF125" s="58">
        <f>'2024'!BZ10</f>
        <v>0</v>
      </c>
      <c r="CG125" s="55">
        <f>'2024'!CA10</f>
        <v>246</v>
      </c>
      <c r="CH125" s="56">
        <f>'2024'!CB10</f>
        <v>3925.5</v>
      </c>
      <c r="CI125" s="56">
        <f>'2024'!CC10</f>
        <v>29</v>
      </c>
      <c r="CJ125" s="56">
        <f>'2024'!CD10</f>
        <v>24</v>
      </c>
      <c r="CK125" s="56">
        <f>'2024'!CE10</f>
        <v>4</v>
      </c>
      <c r="CL125" s="56">
        <f>'2024'!CF10</f>
        <v>33</v>
      </c>
      <c r="CM125" s="57">
        <f>'2024'!CG10</f>
        <v>0</v>
      </c>
      <c r="CN125" s="57">
        <f>'2024'!CH10</f>
        <v>0</v>
      </c>
      <c r="CO125" s="57">
        <f>'2024'!CI10</f>
        <v>1.39</v>
      </c>
      <c r="CP125" s="57">
        <f>'2024'!CJ10</f>
        <v>4.0999999999999996</v>
      </c>
      <c r="CQ125" s="57">
        <f>'2024'!CK10</f>
        <v>8.1999999999999993</v>
      </c>
      <c r="CR125" s="57">
        <f>'2024'!CL10</f>
        <v>60</v>
      </c>
      <c r="CS125" s="58">
        <f>'2024'!CM10</f>
        <v>0</v>
      </c>
      <c r="CT125" s="55">
        <f>'2024'!CN10</f>
        <v>520</v>
      </c>
      <c r="CU125" s="56">
        <f>'2024'!CO10</f>
        <v>3746.3999999999996</v>
      </c>
      <c r="CV125" s="56">
        <f>'2024'!CP10</f>
        <v>65</v>
      </c>
      <c r="CW125" s="56">
        <f>'2024'!CQ10</f>
        <v>47</v>
      </c>
      <c r="CX125" s="56">
        <f>'2024'!CR10</f>
        <v>8</v>
      </c>
      <c r="CY125" s="56">
        <f>'2024'!CS10</f>
        <v>27.599999999999998</v>
      </c>
      <c r="CZ125" s="57">
        <f>'2024'!CT10</f>
        <v>0</v>
      </c>
      <c r="DA125" s="57">
        <f>'2024'!CU10</f>
        <v>0</v>
      </c>
      <c r="DB125" s="57">
        <f>'2024'!CV10</f>
        <v>1.61</v>
      </c>
      <c r="DC125" s="57">
        <f>'2024'!CW10</f>
        <v>6.4</v>
      </c>
      <c r="DD125" s="57">
        <f>'2024'!CX10</f>
        <v>6.8</v>
      </c>
      <c r="DE125" s="57">
        <f>'2024'!CY10</f>
        <v>40</v>
      </c>
      <c r="DF125" s="58">
        <f>'2024'!CZ10</f>
        <v>2.1</v>
      </c>
    </row>
    <row r="126" spans="1:110" ht="15.75" customHeight="1" x14ac:dyDescent="0.2">
      <c r="A126" s="29">
        <f t="shared" si="9"/>
        <v>124</v>
      </c>
      <c r="B126" s="30">
        <f>'2015'!A9</f>
        <v>7</v>
      </c>
      <c r="C126" s="30">
        <v>2015</v>
      </c>
      <c r="D126" s="31" t="str">
        <f>'2015'!B9</f>
        <v>Jeff Heuerman</v>
      </c>
      <c r="E126" s="204" t="str" cm="1">
        <f t="array" ref="E126">_xlfn.IFS(F126&gt;=15,"Cornerstone",AND(F126&gt;=14,F126&lt;15),"Elite",AND(F126&gt;=11,F126&lt;14),"Elite Upside",AND(F126&gt;=9,F126&lt;11),"Upside",AND(F126&gt;=8,F126&lt;9),"Upside Lite",AND(F126&gt;=6,F126&lt;8),"Outlier",AND(F126&gt;=5,F126&lt;6),"Outlier Lite",F126&lt;5,"Purgatory")</f>
        <v>Outlier Lite</v>
      </c>
      <c r="F126" s="32">
        <f>'2015'!C9</f>
        <v>5.7</v>
      </c>
      <c r="G126" s="32">
        <f t="shared" si="10"/>
        <v>42</v>
      </c>
      <c r="H126" s="33">
        <f t="shared" si="11"/>
        <v>-1.1272940266418614</v>
      </c>
      <c r="I126" s="34" t="str">
        <f>'2015'!D9</f>
        <v>Ohio State</v>
      </c>
      <c r="J126" s="35">
        <f>'2015'!E9</f>
        <v>2</v>
      </c>
      <c r="K126" s="36">
        <f>'2015'!F9</f>
        <v>33932</v>
      </c>
      <c r="L126" s="37">
        <f>'2015'!G9</f>
        <v>32.863013698630134</v>
      </c>
      <c r="M126" s="37" t="str">
        <f>'2015'!H9</f>
        <v>SR</v>
      </c>
      <c r="N126" s="37">
        <f>'2015'!I9</f>
        <v>22.435616438356163</v>
      </c>
      <c r="O126" s="38">
        <f>'2015'!J9</f>
        <v>77</v>
      </c>
      <c r="P126" s="38">
        <f>'2015'!K9</f>
        <v>255</v>
      </c>
      <c r="Q126" s="193">
        <f t="shared" si="12"/>
        <v>30.238252077111341</v>
      </c>
      <c r="R126" s="35">
        <f>'2015'!L9</f>
        <v>4.8099999999999996</v>
      </c>
      <c r="S126" s="39">
        <f>'2015'!M9</f>
        <v>3</v>
      </c>
      <c r="T126" s="40">
        <f>'2015'!N9</f>
        <v>0</v>
      </c>
      <c r="U126" s="41">
        <f>'2015'!O9</f>
        <v>1.789549033643522E-2</v>
      </c>
      <c r="V126" s="41">
        <f>'2015'!P9</f>
        <v>4.3158861340679519E-2</v>
      </c>
      <c r="W126" s="41">
        <f>'2015'!Q9</f>
        <v>0.2292179045745204</v>
      </c>
      <c r="X126" s="41">
        <f>'2015'!R9</f>
        <v>5.9836965947852226E-2</v>
      </c>
      <c r="Y126" s="42">
        <f>'2015'!S9</f>
        <v>0.1445274352611863</v>
      </c>
      <c r="Z126" s="43">
        <f>'2015'!T9</f>
        <v>0.1445274352611863</v>
      </c>
      <c r="AA126" s="44">
        <f>'2015'!U9</f>
        <v>20.780821917808218</v>
      </c>
      <c r="AB126" s="45">
        <f>'2015'!V9</f>
        <v>0.99</v>
      </c>
      <c r="AC126" s="45">
        <f>'2015'!W9</f>
        <v>12.176470588235293</v>
      </c>
      <c r="AD126" s="45">
        <f>'2015'!X9</f>
        <v>4.5999999999999996</v>
      </c>
      <c r="AE126" s="45">
        <f>'2015'!Y9</f>
        <v>9.5</v>
      </c>
      <c r="AF126" s="45">
        <f>'2015'!Z9</f>
        <v>0</v>
      </c>
      <c r="AG126" s="45">
        <f>'2015'!AA9</f>
        <v>0</v>
      </c>
      <c r="AH126" s="45">
        <f>'2015'!AB9</f>
        <v>0</v>
      </c>
      <c r="AI126" s="46">
        <f>'2015'!AC9</f>
        <v>95.277394145618061</v>
      </c>
      <c r="AJ126" s="45">
        <f>'2015'!AD9</f>
        <v>102.16330870580504</v>
      </c>
      <c r="AK126" s="47">
        <f>'2015'!AE9</f>
        <v>3</v>
      </c>
      <c r="AL126" s="48">
        <f>'2015'!AF9</f>
        <v>5</v>
      </c>
      <c r="AM126" s="49">
        <f>'2015'!AG9</f>
        <v>0</v>
      </c>
      <c r="AN126" s="49">
        <f>'2015'!AH9</f>
        <v>4</v>
      </c>
      <c r="AO126" s="49">
        <f>'2015'!AI9</f>
        <v>1</v>
      </c>
      <c r="AP126" s="49">
        <f>'2015'!AJ9</f>
        <v>5</v>
      </c>
      <c r="AQ126" s="49">
        <f>'2015'!AK9</f>
        <v>2</v>
      </c>
      <c r="AR126" s="49">
        <f>'2015'!AL9</f>
        <v>6</v>
      </c>
      <c r="AS126" s="50">
        <f>'2015'!AM9</f>
        <v>0</v>
      </c>
      <c r="AT126" s="55">
        <f>'2015'!AN9</f>
        <v>0</v>
      </c>
      <c r="AU126" s="56">
        <f>'2015'!AO9</f>
        <v>1</v>
      </c>
      <c r="AV126" s="56">
        <f>'2015'!AP9</f>
        <v>0</v>
      </c>
      <c r="AW126" s="56">
        <f>'2015'!AQ9</f>
        <v>0</v>
      </c>
      <c r="AX126" s="56">
        <f>'2015'!AR9</f>
        <v>0</v>
      </c>
      <c r="AY126" s="56">
        <f>'2015'!AS9</f>
        <v>0</v>
      </c>
      <c r="AZ126" s="57">
        <f>'2015'!AT9</f>
        <v>0</v>
      </c>
      <c r="BA126" s="57">
        <f>'2015'!AU9</f>
        <v>0</v>
      </c>
      <c r="BB126" s="57">
        <f>'2015'!AV9</f>
        <v>0</v>
      </c>
      <c r="BC126" s="57">
        <f>'2015'!AW9</f>
        <v>0</v>
      </c>
      <c r="BD126" s="57">
        <f>'2015'!AX9</f>
        <v>0</v>
      </c>
      <c r="BE126" s="57">
        <f>'2015'!AY9</f>
        <v>0</v>
      </c>
      <c r="BF126" s="58">
        <f>'2015'!AZ9</f>
        <v>0</v>
      </c>
      <c r="BG126" s="55">
        <f>'2015'!BA9</f>
        <v>25</v>
      </c>
      <c r="BH126" s="56">
        <f>'2015'!BB9</f>
        <v>1397</v>
      </c>
      <c r="BI126" s="56">
        <f>'2015'!BC9</f>
        <v>0</v>
      </c>
      <c r="BJ126" s="56">
        <f>'2015'!BD9</f>
        <v>1</v>
      </c>
      <c r="BK126" s="56">
        <f>'2015'!BE9</f>
        <v>0</v>
      </c>
      <c r="BL126" s="56">
        <f>'2015'!BF9</f>
        <v>0</v>
      </c>
      <c r="BM126" s="57">
        <f>'2015'!BG9</f>
        <v>0</v>
      </c>
      <c r="BN126" s="57">
        <f>'2015'!BH9</f>
        <v>0</v>
      </c>
      <c r="BO126" s="57">
        <f>'2015'!BI9</f>
        <v>0</v>
      </c>
      <c r="BP126" s="57">
        <f>'2015'!BJ9</f>
        <v>0</v>
      </c>
      <c r="BQ126" s="57">
        <f>'2015'!BK9</f>
        <v>0</v>
      </c>
      <c r="BR126" s="57">
        <f>'2015'!BL9</f>
        <v>0</v>
      </c>
      <c r="BS126" s="58">
        <f>'2015'!BM9</f>
        <v>0</v>
      </c>
      <c r="BT126" s="55">
        <f>'2015'!BN9</f>
        <v>94</v>
      </c>
      <c r="BU126" s="56">
        <f>'2015'!BO9</f>
        <v>2178</v>
      </c>
      <c r="BV126" s="56">
        <f>'2015'!BP9</f>
        <v>0</v>
      </c>
      <c r="BW126" s="56">
        <f>'2015'!BQ9</f>
        <v>8</v>
      </c>
      <c r="BX126" s="56">
        <f>'2015'!BR9</f>
        <v>1</v>
      </c>
      <c r="BY126" s="56">
        <f>'2015'!BS9</f>
        <v>0</v>
      </c>
      <c r="BZ126" s="57">
        <f>'2015'!BT9</f>
        <v>0</v>
      </c>
      <c r="CA126" s="57">
        <f>'2015'!BU9</f>
        <v>0</v>
      </c>
      <c r="CB126" s="57">
        <f>'2015'!BV9</f>
        <v>0</v>
      </c>
      <c r="CC126" s="57">
        <f>'2015'!BW9</f>
        <v>0</v>
      </c>
      <c r="CD126" s="57">
        <f>'2015'!BX9</f>
        <v>0</v>
      </c>
      <c r="CE126" s="57">
        <f>'2015'!BY9</f>
        <v>0</v>
      </c>
      <c r="CF126" s="58">
        <f>'2015'!BZ9</f>
        <v>0</v>
      </c>
      <c r="CG126" s="55">
        <f>'2015'!CA9</f>
        <v>466</v>
      </c>
      <c r="CH126" s="56">
        <f>'2015'!CB9</f>
        <v>2033</v>
      </c>
      <c r="CI126" s="56">
        <f>'2015'!CC9</f>
        <v>0</v>
      </c>
      <c r="CJ126" s="56">
        <f>'2015'!CD9</f>
        <v>26</v>
      </c>
      <c r="CK126" s="56">
        <f>'2015'!CE9</f>
        <v>4</v>
      </c>
      <c r="CL126" s="56">
        <f>'2015'!CF9</f>
        <v>0</v>
      </c>
      <c r="CM126" s="57">
        <f>'2015'!CG9</f>
        <v>0</v>
      </c>
      <c r="CN126" s="57">
        <f>'2015'!CH9</f>
        <v>0</v>
      </c>
      <c r="CO126" s="57">
        <f>'2015'!CI9</f>
        <v>0</v>
      </c>
      <c r="CP126" s="57">
        <f>'2015'!CJ9</f>
        <v>0</v>
      </c>
      <c r="CQ126" s="57">
        <f>'2015'!CK9</f>
        <v>0</v>
      </c>
      <c r="CR126" s="57">
        <f>'2015'!CL9</f>
        <v>0</v>
      </c>
      <c r="CS126" s="58">
        <f>'2015'!CM9</f>
        <v>0</v>
      </c>
      <c r="CT126" s="55">
        <f>'2015'!CN9</f>
        <v>207</v>
      </c>
      <c r="CU126" s="56">
        <f>'2015'!CO9</f>
        <v>3459.4</v>
      </c>
      <c r="CV126" s="56">
        <f>'2015'!CP9</f>
        <v>24</v>
      </c>
      <c r="CW126" s="56">
        <f>'2015'!CQ9</f>
        <v>17</v>
      </c>
      <c r="CX126" s="56">
        <f>'2015'!CR9</f>
        <v>2</v>
      </c>
      <c r="CY126" s="56">
        <f>'2015'!CS9</f>
        <v>39.199999999999996</v>
      </c>
      <c r="CZ126" s="57">
        <f>'2015'!CT9</f>
        <v>0</v>
      </c>
      <c r="DA126" s="57">
        <f>'2015'!CU9</f>
        <v>0</v>
      </c>
      <c r="DB126" s="57">
        <f>'2015'!CV9</f>
        <v>0.99</v>
      </c>
      <c r="DC126" s="57">
        <f>'2015'!CW9</f>
        <v>4.5999999999999996</v>
      </c>
      <c r="DD126" s="57">
        <f>'2015'!CX9</f>
        <v>9.5</v>
      </c>
      <c r="DE126" s="57">
        <f>'2015'!CY9</f>
        <v>0</v>
      </c>
      <c r="DF126" s="58">
        <f>'2015'!CZ9</f>
        <v>0</v>
      </c>
    </row>
    <row r="127" spans="1:110" ht="15.75" customHeight="1" x14ac:dyDescent="0.2">
      <c r="A127" s="29">
        <f t="shared" si="9"/>
        <v>125</v>
      </c>
      <c r="B127" s="30">
        <f>'2024'!A11</f>
        <v>9</v>
      </c>
      <c r="C127" s="30">
        <v>2024</v>
      </c>
      <c r="D127" s="31" t="str">
        <f>'2024'!B11</f>
        <v>Trey Knox</v>
      </c>
      <c r="E127" s="204" t="str" cm="1">
        <f t="array" ref="E127">_xlfn.IFS(F127&gt;=15,"Cornerstone",AND(F127&gt;=14,F127&lt;15),"Elite",AND(F127&gt;=11,F127&lt;14),"Elite Upside",AND(F127&gt;=9,F127&lt;11),"Upside",AND(F127&gt;=8,F127&lt;9),"Upside Lite",AND(F127&gt;=6,F127&lt;8),"Outlier",AND(F127&gt;=5,F127&lt;6),"Outlier Lite",F127&lt;5,"Purgatory")</f>
        <v>Outlier Lite</v>
      </c>
      <c r="F127" s="32">
        <f>'2024'!C11</f>
        <v>5.6642857142857137</v>
      </c>
      <c r="G127" s="32">
        <f t="shared" si="10"/>
        <v>41.5</v>
      </c>
      <c r="H127" s="33">
        <f t="shared" si="11"/>
        <v>-1.14206306985622</v>
      </c>
      <c r="I127" s="34" t="str">
        <f>'2024'!D11</f>
        <v>South Carolina</v>
      </c>
      <c r="J127" s="35">
        <f>'2024'!E11</f>
        <v>1</v>
      </c>
      <c r="K127" s="36">
        <f>'2024'!F11</f>
        <v>37117</v>
      </c>
      <c r="L127" s="37">
        <f>'2024'!G11</f>
        <v>24.136986301369863</v>
      </c>
      <c r="M127" s="37" t="str">
        <f>'2024'!H11</f>
        <v>RS SR</v>
      </c>
      <c r="N127" s="37">
        <f>'2024'!I11</f>
        <v>22.717808219178082</v>
      </c>
      <c r="O127" s="38">
        <f>'2024'!J11</f>
        <v>77</v>
      </c>
      <c r="P127" s="38">
        <f>'2024'!K11</f>
        <v>215</v>
      </c>
      <c r="Q127" s="193">
        <f t="shared" si="12"/>
        <v>25.494996849329169</v>
      </c>
      <c r="R127" s="35">
        <f>'2024'!L11</f>
        <v>4.4800000000000004</v>
      </c>
      <c r="S127" s="39">
        <f>'2024'!M11</f>
        <v>0</v>
      </c>
      <c r="T127" s="40">
        <f>'2024'!N11</f>
        <v>0.18144116122343182</v>
      </c>
      <c r="U127" s="41">
        <f>'2024'!O11</f>
        <v>2.9142381348875937E-2</v>
      </c>
      <c r="V127" s="41">
        <f>'2024'!P11</f>
        <v>5.4932211313697986E-2</v>
      </c>
      <c r="W127" s="41">
        <f>'2024'!Q11</f>
        <v>0.10514684915882519</v>
      </c>
      <c r="X127" s="41">
        <f>'2024'!R11</f>
        <v>0.11223021582733812</v>
      </c>
      <c r="Y127" s="42">
        <f>'2024'!S11</f>
        <v>0.14683568852538498</v>
      </c>
      <c r="Z127" s="43">
        <f>'2024'!T11</f>
        <v>0.14683568852538498</v>
      </c>
      <c r="AA127" s="44">
        <f>'2024'!U11</f>
        <v>18.06027397260274</v>
      </c>
      <c r="AB127" s="45">
        <f>'2024'!V11</f>
        <v>1.27</v>
      </c>
      <c r="AC127" s="45">
        <f>'2024'!W11</f>
        <v>8.4324324324324316</v>
      </c>
      <c r="AD127" s="45">
        <f>'2024'!X11</f>
        <v>5.9</v>
      </c>
      <c r="AE127" s="45">
        <f>'2024'!Y11</f>
        <v>6.3</v>
      </c>
      <c r="AF127" s="45">
        <f>'2024'!Z11</f>
        <v>0</v>
      </c>
      <c r="AG127" s="45">
        <f>'2024'!AA11</f>
        <v>0</v>
      </c>
      <c r="AH127" s="45">
        <f>CR127</f>
        <v>50</v>
      </c>
      <c r="AI127" s="46">
        <f>'2023'!AB41</f>
        <v>0</v>
      </c>
      <c r="AJ127" s="45">
        <f>'2023'!AC13</f>
        <v>118.99387008036362</v>
      </c>
      <c r="AK127" s="47">
        <f>'2023'!AD13</f>
        <v>132.59715860810951</v>
      </c>
      <c r="AL127" s="48">
        <f>'2024'!AF11</f>
        <v>10</v>
      </c>
      <c r="AM127" s="49">
        <f>'2024'!AG11</f>
        <v>1</v>
      </c>
      <c r="AN127" s="49">
        <f>'2024'!AH11</f>
        <v>0</v>
      </c>
      <c r="AO127" s="49">
        <f>'2024'!AI11</f>
        <v>3</v>
      </c>
      <c r="AP127" s="49">
        <f>'2024'!AJ11</f>
        <v>8</v>
      </c>
      <c r="AQ127" s="49">
        <f>'2024'!AK11</f>
        <v>7</v>
      </c>
      <c r="AR127" s="49">
        <f>'2024'!AL11</f>
        <v>0</v>
      </c>
      <c r="AS127" s="50">
        <f>'2024'!AM11</f>
        <v>1</v>
      </c>
      <c r="AT127" s="55">
        <f>'2024'!AN11</f>
        <v>385</v>
      </c>
      <c r="AU127" s="56">
        <f>'2024'!AO11</f>
        <v>2121.9</v>
      </c>
      <c r="AV127" s="56">
        <f>'2024'!AP11</f>
        <v>58</v>
      </c>
      <c r="AW127" s="56">
        <f>'2024'!AQ11</f>
        <v>28</v>
      </c>
      <c r="AX127" s="56">
        <f>'2024'!AR11</f>
        <v>3</v>
      </c>
      <c r="AY127" s="56">
        <f>'2024'!AS11</f>
        <v>13.2</v>
      </c>
      <c r="AZ127" s="57">
        <f>'2024'!AT11</f>
        <v>0</v>
      </c>
      <c r="BA127" s="57">
        <f>'2024'!AU11</f>
        <v>0</v>
      </c>
      <c r="BB127" s="57">
        <f>'2024'!AV11</f>
        <v>1.3</v>
      </c>
      <c r="BC127" s="57">
        <f>'2024'!AW11</f>
        <v>3.4</v>
      </c>
      <c r="BD127" s="57">
        <f>'2024'!AX11</f>
        <v>13.2</v>
      </c>
      <c r="BE127" s="57">
        <f>'2024'!AY11</f>
        <v>39.299999999999997</v>
      </c>
      <c r="BF127" s="58">
        <f>'2024'!AZ11</f>
        <v>12.5</v>
      </c>
      <c r="BG127" s="55">
        <f>'2024'!BA11</f>
        <v>70</v>
      </c>
      <c r="BH127" s="56">
        <f>'2024'!BB11</f>
        <v>2402</v>
      </c>
      <c r="BI127" s="56">
        <f>'2024'!BC11</f>
        <v>12</v>
      </c>
      <c r="BJ127" s="56">
        <f>'2024'!BD11</f>
        <v>7</v>
      </c>
      <c r="BK127" s="56">
        <f>'2024'!BE11</f>
        <v>0</v>
      </c>
      <c r="BL127" s="56">
        <f>'2024'!BF11</f>
        <v>20</v>
      </c>
      <c r="BM127" s="57">
        <f>'2024'!BG11</f>
        <v>0</v>
      </c>
      <c r="BN127" s="57">
        <f>'2024'!BH11</f>
        <v>0</v>
      </c>
      <c r="BO127" s="57">
        <f>'2024'!BI11</f>
        <v>0.59</v>
      </c>
      <c r="BP127" s="57">
        <f>'2024'!BJ11</f>
        <v>6.7</v>
      </c>
      <c r="BQ127" s="57">
        <f>'2024'!BK11</f>
        <v>7.1</v>
      </c>
      <c r="BR127" s="57">
        <f>'2024'!BL11</f>
        <v>0</v>
      </c>
      <c r="BS127" s="58">
        <f>'2024'!BM11</f>
        <v>22.2</v>
      </c>
      <c r="BT127" s="55">
        <f>'2024'!BN11</f>
        <v>141</v>
      </c>
      <c r="BU127" s="56">
        <f>'2024'!BO11</f>
        <v>2566.8000000000002</v>
      </c>
      <c r="BV127" s="56">
        <f>'2024'!BP11</f>
        <v>22</v>
      </c>
      <c r="BW127" s="56">
        <f>'2024'!BQ11</f>
        <v>20</v>
      </c>
      <c r="BX127" s="56">
        <f>'2024'!BR11</f>
        <v>1</v>
      </c>
      <c r="BY127" s="56">
        <f>'2024'!BS11</f>
        <v>20.399999999999999</v>
      </c>
      <c r="BZ127" s="57">
        <f>'2024'!BT11</f>
        <v>0</v>
      </c>
      <c r="CA127" s="57">
        <f>'2024'!BU11</f>
        <v>0</v>
      </c>
      <c r="CB127" s="57">
        <f>'2024'!BV11</f>
        <v>1.36</v>
      </c>
      <c r="CC127" s="57">
        <f>'2024'!BW11</f>
        <v>3.5</v>
      </c>
      <c r="CD127" s="57">
        <f>'2024'!BX11</f>
        <v>6</v>
      </c>
      <c r="CE127" s="57">
        <f>'2024'!BY11</f>
        <v>50</v>
      </c>
      <c r="CF127" s="58">
        <f>'2024'!BZ11</f>
        <v>0</v>
      </c>
      <c r="CG127" s="55">
        <f>'2024'!CA11</f>
        <v>295</v>
      </c>
      <c r="CH127" s="56">
        <f>'2024'!CB11</f>
        <v>2805.6000000000004</v>
      </c>
      <c r="CI127" s="56">
        <f>'2024'!CC11</f>
        <v>40</v>
      </c>
      <c r="CJ127" s="56">
        <f>'2024'!CD11</f>
        <v>26</v>
      </c>
      <c r="CK127" s="56">
        <f>'2024'!CE11</f>
        <v>5</v>
      </c>
      <c r="CL127" s="56">
        <f>'2024'!CF11</f>
        <v>24</v>
      </c>
      <c r="CM127" s="57">
        <f>'2024'!CG11</f>
        <v>0</v>
      </c>
      <c r="CN127" s="57">
        <f>'2024'!CH11</f>
        <v>0</v>
      </c>
      <c r="CO127" s="57">
        <f>'2024'!CI11</f>
        <v>1</v>
      </c>
      <c r="CP127" s="57">
        <f>'2024'!CJ11</f>
        <v>5.9</v>
      </c>
      <c r="CQ127" s="57">
        <f>'2024'!CK11</f>
        <v>8.9</v>
      </c>
      <c r="CR127" s="57">
        <f>'2024'!CL11</f>
        <v>50</v>
      </c>
      <c r="CS127" s="58">
        <f>'2024'!CM11</f>
        <v>10.3</v>
      </c>
      <c r="CT127" s="55">
        <f>'2024'!CN11</f>
        <v>312</v>
      </c>
      <c r="CU127" s="56">
        <f>'2024'!CO11</f>
        <v>2780</v>
      </c>
      <c r="CV127" s="56">
        <f>'2024'!CP11</f>
        <v>46</v>
      </c>
      <c r="CW127" s="56">
        <f>'2024'!CQ11</f>
        <v>37</v>
      </c>
      <c r="CX127" s="56">
        <f>'2024'!CR11</f>
        <v>2</v>
      </c>
      <c r="CY127" s="56">
        <f>'2024'!CS11</f>
        <v>18</v>
      </c>
      <c r="CZ127" s="57">
        <f>'2024'!CT11</f>
        <v>0</v>
      </c>
      <c r="DA127" s="57">
        <f>'2024'!CU11</f>
        <v>0</v>
      </c>
      <c r="DB127" s="57">
        <f>'2024'!CV11</f>
        <v>1.27</v>
      </c>
      <c r="DC127" s="57">
        <f>'2024'!CW11</f>
        <v>4.0999999999999996</v>
      </c>
      <c r="DD127" s="57">
        <f>'2024'!CX11</f>
        <v>6.3</v>
      </c>
      <c r="DE127" s="57">
        <f>'2024'!CY11</f>
        <v>20</v>
      </c>
      <c r="DF127" s="58">
        <f>'2024'!CZ11</f>
        <v>5.0999999999999996</v>
      </c>
    </row>
    <row r="128" spans="1:110" ht="15.75" customHeight="1" x14ac:dyDescent="0.2">
      <c r="A128" s="29">
        <f t="shared" si="9"/>
        <v>126</v>
      </c>
      <c r="B128" s="30">
        <f>'2023'!A12</f>
        <v>10</v>
      </c>
      <c r="C128" s="30">
        <v>2023</v>
      </c>
      <c r="D128" s="31" t="str">
        <f>'2023'!B12</f>
        <v>Cameron Latu</v>
      </c>
      <c r="E128" s="204" t="str" cm="1">
        <f t="array" ref="E128">_xlfn.IFS(F128&gt;=15,"Cornerstone",AND(F128&gt;=14,F128&lt;15),"Elite",AND(F128&gt;=11,F128&lt;14),"Elite Upside",AND(F128&gt;=9,F128&lt;11),"Upside",AND(F128&gt;=8,F128&lt;9),"Upside Lite",AND(F128&gt;=6,F128&lt;8),"Outlier",AND(F128&gt;=5,F128&lt;6),"Outlier Lite",F128&lt;5,"Purgatory")</f>
        <v>Outlier Lite</v>
      </c>
      <c r="F128" s="32">
        <f>'2023'!C12</f>
        <v>5.6499999999999995</v>
      </c>
      <c r="G128" s="32">
        <f t="shared" si="10"/>
        <v>41.099999999999994</v>
      </c>
      <c r="H128" s="33">
        <f t="shared" si="11"/>
        <v>-1.1479706871419633</v>
      </c>
      <c r="I128" s="34" t="str">
        <f>'2023'!D12</f>
        <v>Alabama</v>
      </c>
      <c r="J128" s="35">
        <f>'2023'!E12</f>
        <v>1</v>
      </c>
      <c r="K128" s="36">
        <f>'2023'!F12</f>
        <v>36580</v>
      </c>
      <c r="L128" s="37">
        <f>'2023'!G12</f>
        <v>25.608219178082191</v>
      </c>
      <c r="M128" s="37" t="str">
        <f>'2023'!H12</f>
        <v>RS SR</v>
      </c>
      <c r="N128" s="37">
        <f>'2023'!I12</f>
        <v>23.186301369863013</v>
      </c>
      <c r="O128" s="35">
        <f>'2023'!J12</f>
        <v>76</v>
      </c>
      <c r="P128" s="35">
        <f>'2023'!K12</f>
        <v>242</v>
      </c>
      <c r="Q128" s="193">
        <f t="shared" si="12"/>
        <v>29.456838553566303</v>
      </c>
      <c r="R128" s="35">
        <f>'2023'!L12</f>
        <v>4.78</v>
      </c>
      <c r="S128" s="59">
        <f>'2023'!M12</f>
        <v>3</v>
      </c>
      <c r="T128" s="40">
        <f>'2023'!N12</f>
        <v>0</v>
      </c>
      <c r="U128" s="41">
        <f>'2023'!O12</f>
        <v>0</v>
      </c>
      <c r="V128" s="41">
        <f>'2023'!P12</f>
        <v>0</v>
      </c>
      <c r="W128" s="41">
        <f>'2023'!Q12</f>
        <v>8.6381684548449772E-2</v>
      </c>
      <c r="X128" s="41">
        <f>'2023'!R12</f>
        <v>0.12142741805264008</v>
      </c>
      <c r="Y128" s="42">
        <f>'2023'!S12</f>
        <v>0.12142741805264008</v>
      </c>
      <c r="Z128" s="43">
        <f>'2023'!T12</f>
        <v>0.12142741805264008</v>
      </c>
      <c r="AA128" s="44" t="str">
        <f>'2023'!U12</f>
        <v>N/A</v>
      </c>
      <c r="AB128" s="45">
        <f>'2023'!V12</f>
        <v>1.31</v>
      </c>
      <c r="AC128" s="45">
        <f>CT128/CW128</f>
        <v>12.533333333333333</v>
      </c>
      <c r="AD128" s="45">
        <f>'2023'!X12</f>
        <v>7.6</v>
      </c>
      <c r="AE128" s="45">
        <f>'2023'!Y12</f>
        <v>9.8000000000000007</v>
      </c>
      <c r="AF128" s="45">
        <f>'2023'!Z12</f>
        <v>0</v>
      </c>
      <c r="AG128" s="45">
        <f>'2023'!AA12</f>
        <v>0</v>
      </c>
      <c r="AH128" s="45">
        <f>CR128</f>
        <v>50</v>
      </c>
      <c r="AI128" s="46">
        <f>'2023'!AB12</f>
        <v>9.0999999999999998E-2</v>
      </c>
      <c r="AJ128" s="45">
        <f>'2023'!AC12</f>
        <v>92.711535760579707</v>
      </c>
      <c r="AK128" s="47">
        <f>'2023'!AD12</f>
        <v>97.481713619449138</v>
      </c>
      <c r="AL128" s="48">
        <f>'2023'!AE12</f>
        <v>2</v>
      </c>
      <c r="AM128" s="49">
        <f>'2023'!AF12</f>
        <v>0</v>
      </c>
      <c r="AN128" s="49">
        <f>'2023'!AG12</f>
        <v>1</v>
      </c>
      <c r="AO128" s="49">
        <f>'2023'!AH12</f>
        <v>4</v>
      </c>
      <c r="AP128" s="49">
        <f>'2023'!AI12</f>
        <v>6</v>
      </c>
      <c r="AQ128" s="49">
        <f>'2023'!AK12</f>
        <v>1</v>
      </c>
      <c r="AR128" s="49">
        <f>'2023'!AL12</f>
        <v>6</v>
      </c>
      <c r="AS128" s="50">
        <f>'2023'!AM12</f>
        <v>0.25</v>
      </c>
      <c r="AT128" s="55">
        <f>'2023'!AN12</f>
        <v>0</v>
      </c>
      <c r="AU128" s="56">
        <f>'2023'!AO12</f>
        <v>1</v>
      </c>
      <c r="AV128" s="56">
        <f>'2023'!AP12</f>
        <v>0</v>
      </c>
      <c r="AW128" s="56">
        <f>'2023'!AQ12</f>
        <v>0</v>
      </c>
      <c r="AX128" s="56">
        <f>'2023'!AR12</f>
        <v>0</v>
      </c>
      <c r="AY128" s="56">
        <f>'2023'!AS12</f>
        <v>0</v>
      </c>
      <c r="AZ128" s="57">
        <f>'2023'!AT12</f>
        <v>0</v>
      </c>
      <c r="BA128" s="57">
        <f>'2023'!AU12</f>
        <v>0</v>
      </c>
      <c r="BB128" s="57">
        <f>'2023'!AV12</f>
        <v>0</v>
      </c>
      <c r="BC128" s="57">
        <f>'2023'!AW12</f>
        <v>0</v>
      </c>
      <c r="BD128" s="57">
        <f>'2023'!AX12</f>
        <v>0</v>
      </c>
      <c r="BE128" s="57">
        <f>'2023'!AY12</f>
        <v>0</v>
      </c>
      <c r="BF128" s="58">
        <f>'2023'!AZ12</f>
        <v>0</v>
      </c>
      <c r="BG128" s="55">
        <f>'2023'!BA12</f>
        <v>0</v>
      </c>
      <c r="BH128" s="56">
        <f>'2023'!BB12</f>
        <v>1</v>
      </c>
      <c r="BI128" s="56">
        <f>'2023'!BC12</f>
        <v>0</v>
      </c>
      <c r="BJ128" s="56">
        <f>'2023'!BD12</f>
        <v>0</v>
      </c>
      <c r="BK128" s="56">
        <f>'2023'!BE12</f>
        <v>0</v>
      </c>
      <c r="BL128" s="56">
        <f>'2023'!BF12</f>
        <v>0</v>
      </c>
      <c r="BM128" s="57">
        <f>'2023'!BG12</f>
        <v>0</v>
      </c>
      <c r="BN128" s="57">
        <f>'2023'!BH12</f>
        <v>0</v>
      </c>
      <c r="BO128" s="57">
        <f>'2023'!BI12</f>
        <v>0</v>
      </c>
      <c r="BP128" s="57">
        <f>'2023'!BJ12</f>
        <v>0</v>
      </c>
      <c r="BQ128" s="57">
        <f>'2023'!BK12</f>
        <v>0</v>
      </c>
      <c r="BR128" s="57">
        <f>'2023'!BL12</f>
        <v>0</v>
      </c>
      <c r="BS128" s="58">
        <f>'2023'!BM12</f>
        <v>0</v>
      </c>
      <c r="BT128" s="55">
        <f>'2023'!BN12</f>
        <v>0</v>
      </c>
      <c r="BU128" s="56">
        <f>'2023'!BO12</f>
        <v>1</v>
      </c>
      <c r="BV128" s="56">
        <f>'2023'!BP12</f>
        <v>0</v>
      </c>
      <c r="BW128" s="56">
        <f>'2023'!BQ12</f>
        <v>0</v>
      </c>
      <c r="BX128" s="56">
        <f>'2023'!BR12</f>
        <v>0</v>
      </c>
      <c r="BY128" s="56">
        <f>'2023'!BS12</f>
        <v>0</v>
      </c>
      <c r="BZ128" s="57">
        <f>'2023'!BT12</f>
        <v>0</v>
      </c>
      <c r="CA128" s="57">
        <f>'2023'!BU12</f>
        <v>0</v>
      </c>
      <c r="CB128" s="57">
        <f>'2023'!BV12</f>
        <v>0</v>
      </c>
      <c r="CC128" s="57">
        <f>'2023'!BW12</f>
        <v>0</v>
      </c>
      <c r="CD128" s="57">
        <f>'2023'!BX12</f>
        <v>0</v>
      </c>
      <c r="CE128" s="57">
        <f>'2023'!BY12</f>
        <v>0</v>
      </c>
      <c r="CF128" s="58">
        <f>'2023'!BZ12</f>
        <v>0</v>
      </c>
      <c r="CG128" s="55">
        <f>'2023'!CA12</f>
        <v>409</v>
      </c>
      <c r="CH128" s="56">
        <f>'2023'!CB12</f>
        <v>4734.8</v>
      </c>
      <c r="CI128" s="56">
        <f>'2023'!CC12</f>
        <v>37</v>
      </c>
      <c r="CJ128" s="56">
        <f>'2023'!CD12</f>
        <v>26</v>
      </c>
      <c r="CK128" s="56">
        <f>'2023'!CE12</f>
        <v>8</v>
      </c>
      <c r="CL128" s="56">
        <f>'2023'!CF12</f>
        <v>44.800000000000004</v>
      </c>
      <c r="CM128" s="57">
        <f>'2023'!CG12</f>
        <v>0</v>
      </c>
      <c r="CN128" s="57">
        <f>'2023'!CH12</f>
        <v>0</v>
      </c>
      <c r="CO128" s="57">
        <f>'2023'!CI12</f>
        <v>1.31</v>
      </c>
      <c r="CP128" s="57">
        <f>'2023'!CJ12</f>
        <v>7.6</v>
      </c>
      <c r="CQ128" s="57">
        <f>'2023'!CK12</f>
        <v>8.5</v>
      </c>
      <c r="CR128" s="57">
        <f>'2023'!CL12</f>
        <v>50</v>
      </c>
      <c r="CS128" s="58">
        <f>'2023'!CM12</f>
        <v>13.3</v>
      </c>
      <c r="CT128" s="55">
        <f>'2023'!CN12</f>
        <v>376</v>
      </c>
      <c r="CU128" s="56">
        <f>'2023'!CO12</f>
        <v>3096.5</v>
      </c>
      <c r="CV128" s="56">
        <f>'2023'!CP12</f>
        <v>49</v>
      </c>
      <c r="CW128" s="56">
        <f>'2023'!CQ12</f>
        <v>30</v>
      </c>
      <c r="CX128" s="56">
        <f>'2023'!CR12</f>
        <v>4</v>
      </c>
      <c r="CY128" s="56">
        <f>'2023'!CS12</f>
        <v>30.799999999999997</v>
      </c>
      <c r="CZ128" s="57">
        <f>'2023'!CT12</f>
        <v>0</v>
      </c>
      <c r="DA128" s="57">
        <f>'2023'!CU12</f>
        <v>0</v>
      </c>
      <c r="DB128" s="57">
        <f>'2023'!CV12</f>
        <v>1.02</v>
      </c>
      <c r="DC128" s="57">
        <f>'2023'!CW12</f>
        <v>4.2</v>
      </c>
      <c r="DD128" s="57">
        <f>'2023'!CX12</f>
        <v>9.8000000000000007</v>
      </c>
      <c r="DE128" s="57">
        <f>'2023'!CY12</f>
        <v>40</v>
      </c>
      <c r="DF128" s="58">
        <f>'2023'!CZ12</f>
        <v>9.1</v>
      </c>
    </row>
    <row r="129" spans="1:110" ht="15.75" customHeight="1" x14ac:dyDescent="0.2">
      <c r="A129" s="29">
        <f t="shared" si="9"/>
        <v>127</v>
      </c>
      <c r="B129" s="30">
        <f>'2017'!A17</f>
        <v>15</v>
      </c>
      <c r="C129" s="30">
        <v>2017</v>
      </c>
      <c r="D129" s="31" t="str">
        <f>'2017'!B17</f>
        <v>Cole Hikutini</v>
      </c>
      <c r="E129" s="204" t="str" cm="1">
        <f t="array" ref="E129">_xlfn.IFS(F129&gt;=15,"Cornerstone",AND(F129&gt;=14,F129&lt;15),"Elite",AND(F129&gt;=11,F129&lt;14),"Elite Upside",AND(F129&gt;=9,F129&lt;11),"Upside",AND(F129&gt;=8,F129&lt;9),"Upside Lite",AND(F129&gt;=6,F129&lt;8),"Outlier",AND(F129&gt;=5,F129&lt;6),"Outlier Lite",F129&lt;5,"Purgatory")</f>
        <v>Outlier Lite</v>
      </c>
      <c r="F129" s="32">
        <f>'2017'!C17</f>
        <v>5.6142857142857139</v>
      </c>
      <c r="G129" s="32">
        <f t="shared" si="10"/>
        <v>40.6</v>
      </c>
      <c r="H129" s="33">
        <f t="shared" si="11"/>
        <v>-1.1627397303563216</v>
      </c>
      <c r="I129" s="34" t="str">
        <f>'2017'!D17</f>
        <v>Louisville</v>
      </c>
      <c r="J129" s="35">
        <f>'2017'!E17</f>
        <v>4</v>
      </c>
      <c r="K129" s="36">
        <f>'2017'!F17</f>
        <v>34496</v>
      </c>
      <c r="L129" s="37">
        <f>'2017'!G17</f>
        <v>31.317808219178083</v>
      </c>
      <c r="M129" s="37" t="str">
        <f>'2017'!H17</f>
        <v>SR</v>
      </c>
      <c r="N129" s="37">
        <f>'2017'!I17</f>
        <v>22.893150684931506</v>
      </c>
      <c r="O129" s="38">
        <f>'2017'!J17</f>
        <v>76</v>
      </c>
      <c r="P129" s="38">
        <f>'2017'!K17</f>
        <v>247</v>
      </c>
      <c r="Q129" s="193">
        <f t="shared" si="12"/>
        <v>30.065450920375525</v>
      </c>
      <c r="R129" s="37">
        <f>'2017'!L17</f>
        <v>4.8499999999999996</v>
      </c>
      <c r="S129" s="39">
        <f>'2017'!M17</f>
        <v>0</v>
      </c>
      <c r="T129" s="40">
        <f>'2017'!N17</f>
        <v>0</v>
      </c>
      <c r="U129" s="41">
        <f>'2017'!O17</f>
        <v>0</v>
      </c>
      <c r="V129" s="41">
        <f>'2017'!P17</f>
        <v>0</v>
      </c>
      <c r="W129" s="41">
        <f>'2017'!Q17</f>
        <v>0.14198286413708691</v>
      </c>
      <c r="X129" s="41">
        <f>'2017'!R17</f>
        <v>0.17582417582417584</v>
      </c>
      <c r="Y129" s="42">
        <f>'2017'!S17</f>
        <v>0.17582417582417584</v>
      </c>
      <c r="Z129" s="43">
        <f>'2017'!T17</f>
        <v>0.16703296703296705</v>
      </c>
      <c r="AA129" s="44">
        <f>'2017'!U17</f>
        <v>22.252054794520546</v>
      </c>
      <c r="AB129" s="45">
        <f>'2017'!V17</f>
        <v>2.5</v>
      </c>
      <c r="AC129" s="45">
        <f>CT129/CW129</f>
        <v>13.28</v>
      </c>
      <c r="AD129" s="45">
        <f>'2017'!X17</f>
        <v>8</v>
      </c>
      <c r="AE129" s="45">
        <f>'2017'!Y17</f>
        <v>10.7</v>
      </c>
      <c r="AF129" s="45">
        <f>'2017'!Z17</f>
        <v>0</v>
      </c>
      <c r="AG129" s="45">
        <f>'2017'!AA17</f>
        <v>0</v>
      </c>
      <c r="AH129" s="45">
        <f>CR129</f>
        <v>0</v>
      </c>
      <c r="AI129" s="46">
        <f>'2017'!AB17</f>
        <v>9.0999999999999998E-2</v>
      </c>
      <c r="AJ129" s="45">
        <f>'2017'!AC17</f>
        <v>89.281194998070774</v>
      </c>
      <c r="AK129" s="47">
        <f>'2017'!AD17</f>
        <v>93.87487555895612</v>
      </c>
      <c r="AL129" s="48">
        <f>'2017'!AE17</f>
        <v>5</v>
      </c>
      <c r="AM129" s="49">
        <f>'2017'!AF17</f>
        <v>1</v>
      </c>
      <c r="AN129" s="49">
        <f>'2017'!AG17</f>
        <v>8</v>
      </c>
      <c r="AO129" s="49">
        <f>'2017'!AH17</f>
        <v>6</v>
      </c>
      <c r="AP129" s="49">
        <f>'2017'!AI17</f>
        <v>7</v>
      </c>
      <c r="AQ129" s="49">
        <f>'2017'!AK17</f>
        <v>0</v>
      </c>
      <c r="AR129" s="49">
        <f>'2017'!AL17</f>
        <v>0</v>
      </c>
      <c r="AS129" s="50">
        <f>'2017'!AM17</f>
        <v>0</v>
      </c>
      <c r="AT129" s="55">
        <f>'2017'!AN17</f>
        <v>0</v>
      </c>
      <c r="AU129" s="56">
        <f>'2017'!AO17</f>
        <v>1</v>
      </c>
      <c r="AV129" s="56">
        <f>'2017'!AP17</f>
        <v>0</v>
      </c>
      <c r="AW129" s="56">
        <f>'2017'!AQ17</f>
        <v>0</v>
      </c>
      <c r="AX129" s="56">
        <f>'2017'!AR17</f>
        <v>0</v>
      </c>
      <c r="AY129" s="56">
        <f>'2017'!AS17</f>
        <v>0</v>
      </c>
      <c r="AZ129" s="57">
        <f>'2017'!AT17</f>
        <v>0</v>
      </c>
      <c r="BA129" s="57">
        <f>'2017'!AU17</f>
        <v>0</v>
      </c>
      <c r="BB129" s="57">
        <f>'2017'!AV17</f>
        <v>0</v>
      </c>
      <c r="BC129" s="57">
        <f>'2017'!AW17</f>
        <v>0</v>
      </c>
      <c r="BD129" s="57">
        <f>'2017'!AX17</f>
        <v>0</v>
      </c>
      <c r="BE129" s="57">
        <f>'2017'!AY17</f>
        <v>0</v>
      </c>
      <c r="BF129" s="58">
        <f>'2017'!AZ17</f>
        <v>0</v>
      </c>
      <c r="BG129" s="55">
        <f>'2017'!BA17</f>
        <v>0</v>
      </c>
      <c r="BH129" s="56">
        <f>'2017'!BB17</f>
        <v>1</v>
      </c>
      <c r="BI129" s="56">
        <f>'2017'!BC17</f>
        <v>0</v>
      </c>
      <c r="BJ129" s="56">
        <f>'2017'!BD17</f>
        <v>0</v>
      </c>
      <c r="BK129" s="56">
        <f>'2017'!BE17</f>
        <v>0</v>
      </c>
      <c r="BL129" s="56">
        <f>'2017'!BF17</f>
        <v>0</v>
      </c>
      <c r="BM129" s="57">
        <f>'2017'!BG17</f>
        <v>0</v>
      </c>
      <c r="BN129" s="57">
        <f>'2017'!BH17</f>
        <v>0</v>
      </c>
      <c r="BO129" s="57">
        <f>'2017'!BI17</f>
        <v>0</v>
      </c>
      <c r="BP129" s="57">
        <f>'2017'!BJ17</f>
        <v>0</v>
      </c>
      <c r="BQ129" s="57">
        <f>'2017'!BK17</f>
        <v>0</v>
      </c>
      <c r="BR129" s="57">
        <f>'2017'!BL17</f>
        <v>0</v>
      </c>
      <c r="BS129" s="58">
        <f>'2017'!BM17</f>
        <v>0</v>
      </c>
      <c r="BT129" s="55">
        <f>'2017'!BN17</f>
        <v>0</v>
      </c>
      <c r="BU129" s="56">
        <f>'2017'!BO17</f>
        <v>1</v>
      </c>
      <c r="BV129" s="56">
        <f>'2017'!BP17</f>
        <v>0</v>
      </c>
      <c r="BW129" s="56">
        <f>'2017'!BQ17</f>
        <v>0</v>
      </c>
      <c r="BX129" s="56">
        <f>'2017'!BR17</f>
        <v>0</v>
      </c>
      <c r="BY129" s="56">
        <f>'2017'!BS17</f>
        <v>0</v>
      </c>
      <c r="BZ129" s="57">
        <f>'2017'!BT17</f>
        <v>0</v>
      </c>
      <c r="CA129" s="57">
        <f>'2017'!BU17</f>
        <v>0</v>
      </c>
      <c r="CB129" s="57">
        <f>'2017'!BV17</f>
        <v>0</v>
      </c>
      <c r="CC129" s="57">
        <f>'2017'!BW17</f>
        <v>0</v>
      </c>
      <c r="CD129" s="57">
        <f>'2017'!BX17</f>
        <v>0</v>
      </c>
      <c r="CE129" s="57">
        <f>'2017'!BY17</f>
        <v>0</v>
      </c>
      <c r="CF129" s="58">
        <f>'2017'!BZ17</f>
        <v>0</v>
      </c>
      <c r="CG129" s="55">
        <f>'2017'!CA17</f>
        <v>348</v>
      </c>
      <c r="CH129" s="56">
        <f>'2017'!CB17</f>
        <v>2451</v>
      </c>
      <c r="CI129" s="56">
        <f>'2017'!CC17</f>
        <v>27</v>
      </c>
      <c r="CJ129" s="56">
        <f>'2017'!CD17</f>
        <v>19</v>
      </c>
      <c r="CK129" s="56">
        <f>'2017'!CE17</f>
        <v>3</v>
      </c>
      <c r="CL129" s="56">
        <f>'2017'!CF17</f>
        <v>16</v>
      </c>
      <c r="CM129" s="57">
        <f>'2017'!CG17</f>
        <v>0</v>
      </c>
      <c r="CN129" s="57">
        <f>'2017'!CH17</f>
        <v>0</v>
      </c>
      <c r="CO129" s="57">
        <f>'2017'!CI17</f>
        <v>2.5</v>
      </c>
      <c r="CP129" s="57">
        <f>'2017'!CJ17</f>
        <v>8</v>
      </c>
      <c r="CQ129" s="57">
        <f>'2017'!CK17</f>
        <v>10.7</v>
      </c>
      <c r="CR129" s="57">
        <f>'2017'!CL17</f>
        <v>0</v>
      </c>
      <c r="CS129" s="58">
        <f>'2017'!CM17</f>
        <v>5</v>
      </c>
      <c r="CT129" s="55">
        <f>'2017'!CN17</f>
        <v>664</v>
      </c>
      <c r="CU129" s="56">
        <f>'2017'!CO17</f>
        <v>3776.5</v>
      </c>
      <c r="CV129" s="56">
        <f>'2017'!CP17</f>
        <v>65</v>
      </c>
      <c r="CW129" s="56">
        <f>'2017'!CQ17</f>
        <v>50</v>
      </c>
      <c r="CX129" s="56">
        <f>'2017'!CR17</f>
        <v>8</v>
      </c>
      <c r="CY129" s="56">
        <f>'2017'!CS17</f>
        <v>32.5</v>
      </c>
      <c r="CZ129" s="57">
        <f>'2017'!CT17</f>
        <v>0</v>
      </c>
      <c r="DA129" s="57">
        <f>'2017'!CU17</f>
        <v>0</v>
      </c>
      <c r="DB129" s="57">
        <f>'2017'!CV17</f>
        <v>1.8</v>
      </c>
      <c r="DC129" s="57">
        <f>'2017'!CW17</f>
        <v>6.3</v>
      </c>
      <c r="DD129" s="57">
        <f>'2017'!CX17</f>
        <v>8.8000000000000007</v>
      </c>
      <c r="DE129" s="57">
        <f>'2017'!CY17</f>
        <v>0</v>
      </c>
      <c r="DF129" s="58">
        <f>'2017'!CZ17</f>
        <v>9.1</v>
      </c>
    </row>
    <row r="130" spans="1:110" ht="15.75" customHeight="1" x14ac:dyDescent="0.2">
      <c r="A130" s="29">
        <f t="shared" si="9"/>
        <v>128</v>
      </c>
      <c r="B130" s="30">
        <f>'2018'!A12</f>
        <v>10</v>
      </c>
      <c r="C130" s="30">
        <v>2018</v>
      </c>
      <c r="D130" s="31" t="str">
        <f>'2018'!B12</f>
        <v>Jordan Thomas</v>
      </c>
      <c r="E130" s="204" t="str" cm="1">
        <f t="array" ref="E130">_xlfn.IFS(F130&gt;=15,"Cornerstone",AND(F130&gt;=14,F130&lt;15),"Elite",AND(F130&gt;=11,F130&lt;14),"Elite Upside",AND(F130&gt;=9,F130&lt;11),"Upside",AND(F130&gt;=8,F130&lt;9),"Upside Lite",AND(F130&gt;=6,F130&lt;8),"Outlier",AND(F130&gt;=5,F130&lt;6),"Outlier Lite",F130&lt;5,"Purgatory")</f>
        <v>Outlier Lite</v>
      </c>
      <c r="F130" s="32">
        <f>'2018'!C12</f>
        <v>5.5785714285714283</v>
      </c>
      <c r="G130" s="32">
        <f t="shared" si="10"/>
        <v>40.1</v>
      </c>
      <c r="H130" s="33">
        <f t="shared" si="11"/>
        <v>-1.1775087735706797</v>
      </c>
      <c r="I130" s="34" t="str">
        <f>'2018'!D12</f>
        <v>Mississippi State</v>
      </c>
      <c r="J130" s="35">
        <f>'2018'!E12</f>
        <v>1</v>
      </c>
      <c r="K130" s="36">
        <f>'2018'!F12</f>
        <v>35279</v>
      </c>
      <c r="L130" s="37">
        <f>'2018'!G12</f>
        <v>29.172602739726027</v>
      </c>
      <c r="M130" s="37" t="str">
        <f>'2018'!H12</f>
        <v>SR</v>
      </c>
      <c r="N130" s="37">
        <f>'2018'!I12</f>
        <v>21.745205479452054</v>
      </c>
      <c r="O130" s="38">
        <f>'2018'!J12</f>
        <v>77</v>
      </c>
      <c r="P130" s="38">
        <f>'2018'!K12</f>
        <v>265</v>
      </c>
      <c r="Q130" s="193">
        <f t="shared" si="12"/>
        <v>31.424065884056883</v>
      </c>
      <c r="R130" s="35">
        <f>'2018'!L12</f>
        <v>4.74</v>
      </c>
      <c r="S130" s="39">
        <f>'2018'!M12</f>
        <v>5</v>
      </c>
      <c r="T130" s="40">
        <f>'2018'!N12</f>
        <v>0</v>
      </c>
      <c r="U130" s="41">
        <f>'2018'!O12</f>
        <v>0</v>
      </c>
      <c r="V130" s="41">
        <f>'2018'!P12</f>
        <v>0</v>
      </c>
      <c r="W130" s="41">
        <f>'2018'!Q12</f>
        <v>3.8149737720553176E-2</v>
      </c>
      <c r="X130" s="41">
        <f>'2018'!R12</f>
        <v>0.13131615737966845</v>
      </c>
      <c r="Y130" s="42">
        <f>'2018'!S12</f>
        <v>0.13131615737966845</v>
      </c>
      <c r="Z130" s="43">
        <f>'2018'!T12</f>
        <v>0.13131615737966845</v>
      </c>
      <c r="AA130" s="44" t="str">
        <f>'2018'!U12</f>
        <v>N/A</v>
      </c>
      <c r="AB130" s="45">
        <f>'2018'!V12</f>
        <v>1.85</v>
      </c>
      <c r="AC130" s="45">
        <f>CT130/CW130</f>
        <v>11.954545454545455</v>
      </c>
      <c r="AD130" s="45">
        <f>'2018'!X12</f>
        <v>5.2</v>
      </c>
      <c r="AE130" s="45">
        <f>'2018'!Y12</f>
        <v>13.4</v>
      </c>
      <c r="AF130" s="45">
        <f>'2018'!Z12</f>
        <v>0</v>
      </c>
      <c r="AG130" s="45">
        <f>'2018'!AA12</f>
        <v>0</v>
      </c>
      <c r="AH130" s="45">
        <f>CR130</f>
        <v>0</v>
      </c>
      <c r="AI130" s="46">
        <f>'2018'!AB12</f>
        <v>0.154</v>
      </c>
      <c r="AJ130" s="45">
        <f>'2018'!AC12</f>
        <v>104.99352165248401</v>
      </c>
      <c r="AK130" s="47">
        <f>'2018'!AD12</f>
        <v>112.58164290574979</v>
      </c>
      <c r="AL130" s="48">
        <f>'2018'!AE12</f>
        <v>3</v>
      </c>
      <c r="AM130" s="49">
        <f>'2018'!AF12</f>
        <v>0</v>
      </c>
      <c r="AN130" s="49">
        <f>'2018'!AG12</f>
        <v>5</v>
      </c>
      <c r="AO130" s="49">
        <f>'2018'!AH12</f>
        <v>3</v>
      </c>
      <c r="AP130" s="49">
        <f>'2018'!AI12</f>
        <v>2</v>
      </c>
      <c r="AQ130" s="49">
        <f>'2018'!AK12</f>
        <v>7</v>
      </c>
      <c r="AR130" s="49">
        <f>'2018'!AL12</f>
        <v>3</v>
      </c>
      <c r="AS130" s="50">
        <f>'2018'!AM12</f>
        <v>0</v>
      </c>
      <c r="AT130" s="55">
        <f>'2018'!AN12</f>
        <v>0</v>
      </c>
      <c r="AU130" s="56">
        <f>'2018'!AO12</f>
        <v>1</v>
      </c>
      <c r="AV130" s="56">
        <f>'2018'!AP12</f>
        <v>0</v>
      </c>
      <c r="AW130" s="56">
        <f>'2018'!AQ12</f>
        <v>0</v>
      </c>
      <c r="AX130" s="56">
        <f>'2018'!AR12</f>
        <v>0</v>
      </c>
      <c r="AY130" s="56">
        <f>'2018'!AS12</f>
        <v>0</v>
      </c>
      <c r="AZ130" s="57">
        <f>'2018'!AT12</f>
        <v>0</v>
      </c>
      <c r="BA130" s="57">
        <f>'2018'!AU12</f>
        <v>0</v>
      </c>
      <c r="BB130" s="57">
        <f>'2018'!AV12</f>
        <v>0</v>
      </c>
      <c r="BC130" s="57">
        <f>'2018'!AW12</f>
        <v>0</v>
      </c>
      <c r="BD130" s="57">
        <f>'2018'!AX12</f>
        <v>0</v>
      </c>
      <c r="BE130" s="57">
        <f>'2018'!AY12</f>
        <v>0</v>
      </c>
      <c r="BF130" s="58">
        <f>'2018'!AZ12</f>
        <v>0</v>
      </c>
      <c r="BG130" s="55">
        <f>'2018'!BA12</f>
        <v>0</v>
      </c>
      <c r="BH130" s="56">
        <f>'2018'!BB12</f>
        <v>1</v>
      </c>
      <c r="BI130" s="56">
        <f>'2018'!BC12</f>
        <v>0</v>
      </c>
      <c r="BJ130" s="56">
        <f>'2018'!BD12</f>
        <v>0</v>
      </c>
      <c r="BK130" s="56">
        <f>'2018'!BE12</f>
        <v>0</v>
      </c>
      <c r="BL130" s="56">
        <f>'2018'!BF12</f>
        <v>0</v>
      </c>
      <c r="BM130" s="57">
        <f>'2018'!BG12</f>
        <v>0</v>
      </c>
      <c r="BN130" s="57">
        <f>'2018'!BH12</f>
        <v>0</v>
      </c>
      <c r="BO130" s="57">
        <f>'2018'!BI12</f>
        <v>0</v>
      </c>
      <c r="BP130" s="57">
        <f>'2018'!BJ12</f>
        <v>0</v>
      </c>
      <c r="BQ130" s="57">
        <f>'2018'!BK12</f>
        <v>0</v>
      </c>
      <c r="BR130" s="57">
        <f>'2018'!BL12</f>
        <v>0</v>
      </c>
      <c r="BS130" s="58">
        <f>'2018'!BM12</f>
        <v>0</v>
      </c>
      <c r="BT130" s="55">
        <f>'2018'!BN12</f>
        <v>0</v>
      </c>
      <c r="BU130" s="56">
        <f>'2018'!BO12</f>
        <v>1</v>
      </c>
      <c r="BV130" s="56">
        <f>'2018'!BP12</f>
        <v>0</v>
      </c>
      <c r="BW130" s="56">
        <f>'2018'!BQ12</f>
        <v>0</v>
      </c>
      <c r="BX130" s="56">
        <f>'2018'!BR12</f>
        <v>0</v>
      </c>
      <c r="BY130" s="56">
        <f>'2018'!BS12</f>
        <v>0</v>
      </c>
      <c r="BZ130" s="57">
        <f>'2018'!BT12</f>
        <v>0</v>
      </c>
      <c r="CA130" s="57">
        <f>'2018'!BU12</f>
        <v>0</v>
      </c>
      <c r="CB130" s="57">
        <f>'2018'!BV12</f>
        <v>0</v>
      </c>
      <c r="CC130" s="57">
        <f>'2018'!BW12</f>
        <v>0</v>
      </c>
      <c r="CD130" s="57">
        <f>'2018'!BX12</f>
        <v>0</v>
      </c>
      <c r="CE130" s="57">
        <f>'2018'!BY12</f>
        <v>0</v>
      </c>
      <c r="CF130" s="58">
        <f>'2018'!BZ12</f>
        <v>0</v>
      </c>
      <c r="CG130" s="55">
        <f>'2018'!CA12</f>
        <v>48</v>
      </c>
      <c r="CH130" s="56">
        <f>'2018'!CB12</f>
        <v>1258.1999999999998</v>
      </c>
      <c r="CI130" s="56">
        <f>'2018'!CC12</f>
        <v>18</v>
      </c>
      <c r="CJ130" s="56">
        <f>'2018'!CD12</f>
        <v>9</v>
      </c>
      <c r="CK130" s="56">
        <f>'2018'!CE12</f>
        <v>1</v>
      </c>
      <c r="CL130" s="56">
        <f>'2018'!CF12</f>
        <v>10.8</v>
      </c>
      <c r="CM130" s="57">
        <f>'2018'!CG12</f>
        <v>0</v>
      </c>
      <c r="CN130" s="57">
        <f>'2018'!CH12</f>
        <v>0</v>
      </c>
      <c r="CO130" s="57">
        <f>'2018'!CI12</f>
        <v>0.92</v>
      </c>
      <c r="CP130" s="57">
        <f>'2018'!CJ12</f>
        <v>5.2</v>
      </c>
      <c r="CQ130" s="57">
        <f>'2018'!CK12</f>
        <v>5.2</v>
      </c>
      <c r="CR130" s="57">
        <f>'2018'!CL12</f>
        <v>0</v>
      </c>
      <c r="CS130" s="58">
        <f>'2018'!CM12</f>
        <v>25</v>
      </c>
      <c r="CT130" s="55">
        <f>'2018'!CN12</f>
        <v>263</v>
      </c>
      <c r="CU130" s="56">
        <f>'2018'!CO12</f>
        <v>2002.8000000000002</v>
      </c>
      <c r="CV130" s="56">
        <f>'2018'!CP12</f>
        <v>42</v>
      </c>
      <c r="CW130" s="56">
        <f>'2018'!CQ12</f>
        <v>22</v>
      </c>
      <c r="CX130" s="56">
        <f>'2018'!CR12</f>
        <v>3</v>
      </c>
      <c r="CY130" s="56">
        <f>'2018'!CS12</f>
        <v>15.600000000000001</v>
      </c>
      <c r="CZ130" s="57">
        <f>'2018'!CT12</f>
        <v>0</v>
      </c>
      <c r="DA130" s="57">
        <f>'2018'!CU12</f>
        <v>0</v>
      </c>
      <c r="DB130" s="57">
        <f>'2018'!CV12</f>
        <v>1.85</v>
      </c>
      <c r="DC130" s="57">
        <f>'2018'!CW12</f>
        <v>4.3</v>
      </c>
      <c r="DD130" s="57">
        <f>'2018'!CX12</f>
        <v>13.4</v>
      </c>
      <c r="DE130" s="57">
        <f>'2018'!CY12</f>
        <v>46.2</v>
      </c>
      <c r="DF130" s="58">
        <f>'2018'!CZ12</f>
        <v>15.4</v>
      </c>
    </row>
    <row r="131" spans="1:110" ht="15.75" customHeight="1" x14ac:dyDescent="0.2">
      <c r="A131" s="29">
        <f t="shared" ref="A131:A194" si="16">_xlfn.RANK.EQ(F131,F$3:F$215)</f>
        <v>129</v>
      </c>
      <c r="B131" s="30">
        <f>'2026-WIP'!A16</f>
        <v>14</v>
      </c>
      <c r="C131" s="30">
        <v>2026</v>
      </c>
      <c r="D131" s="31" t="str">
        <f>'2026-WIP'!B16</f>
        <v>Oscar Delp</v>
      </c>
      <c r="E131" s="204" t="str" cm="1">
        <f t="array" ref="E131">_xlfn.IFS(F131&gt;=15,"Cornerstone",AND(F131&gt;=14,F131&lt;15),"Elite",AND(F131&gt;=11,F131&lt;14),"Elite Upside",AND(F131&gt;=9,F131&lt;11),"Upside",AND(F131&gt;=8,F131&lt;9),"Upside Lite",AND(F131&gt;=6,F131&lt;8),"Outlier",AND(F131&gt;=5,F131&lt;6),"Outlier Lite",F131&lt;5,"Purgatory")</f>
        <v>Outlier Lite</v>
      </c>
      <c r="F131" s="32">
        <f>'2026-WIP'!C16</f>
        <v>5.5428571428571427</v>
      </c>
      <c r="G131" s="32">
        <f t="shared" ref="G131:G194" si="17">_xlfn.PERCENTRANK.EXC($F$3:$F$215,F131)*100</f>
        <v>39.700000000000003</v>
      </c>
      <c r="H131" s="33">
        <f t="shared" ref="H131:H194" si="18">STANDARDIZE(F131,(AVERAGE($F$3:$F$144)),(_xlfn.STDEV.P($F$3:$F$144)))</f>
        <v>-1.1922778167850381</v>
      </c>
      <c r="I131" s="34" t="str">
        <f>'2026-WIP'!D16</f>
        <v>Georgia</v>
      </c>
      <c r="J131" s="35">
        <f>'2026-WIP'!E16</f>
        <v>1</v>
      </c>
      <c r="K131" s="36">
        <f>'2026-WIP'!F16</f>
        <v>37837</v>
      </c>
      <c r="L131" s="37">
        <f>'2026-WIP'!G16</f>
        <v>22.164383561643834</v>
      </c>
      <c r="M131" s="37" t="str">
        <f>'2026-WIP'!H16</f>
        <v>SR</v>
      </c>
      <c r="N131" s="37">
        <f>'2026-WIP'!I16</f>
        <v>22.745205479452054</v>
      </c>
      <c r="O131" s="38">
        <f>'2026-WIP'!J16</f>
        <v>77</v>
      </c>
      <c r="P131" s="38">
        <f>'2026-WIP'!K16</f>
        <v>245</v>
      </c>
      <c r="Q131" s="193">
        <f t="shared" si="12"/>
        <v>29.052438270165794</v>
      </c>
      <c r="R131" s="35">
        <f>'2026-WIP'!L16</f>
        <v>4.5199999999999996</v>
      </c>
      <c r="S131" s="39">
        <f>'2026-WIP'!M16</f>
        <v>6</v>
      </c>
      <c r="T131" s="40">
        <f>'2026-WIP'!N16</f>
        <v>0</v>
      </c>
      <c r="U131" s="41">
        <f>'2026-WIP'!O16</f>
        <v>1.5857748199755637E-2</v>
      </c>
      <c r="V131" s="41">
        <f>'2026-WIP'!P16</f>
        <v>6.6445182724252497E-2</v>
      </c>
      <c r="W131" s="41">
        <f>'2026-WIP'!Q16</f>
        <v>6.3040162684290801E-2</v>
      </c>
      <c r="X131" s="41">
        <f>'2026-WIP'!R16</f>
        <v>6.5051020408163268E-2</v>
      </c>
      <c r="Y131" s="42">
        <f>'2026-WIP'!S16</f>
        <v>6.5748101566207889E-2</v>
      </c>
      <c r="Z131" s="43">
        <f>'2026-WIP'!T16</f>
        <v>6.5748101566207889E-2</v>
      </c>
      <c r="AA131" s="44" t="str">
        <f>'2026-WIP'!U16</f>
        <v>N/A</v>
      </c>
      <c r="AB131" s="45">
        <f>'2026-WIP'!V16</f>
        <v>1.07</v>
      </c>
      <c r="AC131" s="45">
        <f>'2026-WIP'!W16</f>
        <v>11.80952380952381</v>
      </c>
      <c r="AD131" s="45">
        <f>'2026-WIP'!X16</f>
        <v>9.3000000000000007</v>
      </c>
      <c r="AE131" s="45">
        <f>'2026-WIP'!Y16</f>
        <v>0</v>
      </c>
      <c r="AF131" s="45">
        <f>'2026-WIP'!Z16</f>
        <v>0</v>
      </c>
      <c r="AG131" s="45">
        <f>'2026-WIP'!AA16</f>
        <v>0</v>
      </c>
      <c r="AH131" s="45">
        <f>'2026-WIP'!AB16</f>
        <v>0</v>
      </c>
      <c r="AI131" s="46">
        <f>'2026-WIP'!AC16</f>
        <v>117.39303771988072</v>
      </c>
      <c r="AJ131" s="45">
        <f>'2026-WIP'!AD16</f>
        <v>125.87730027710855</v>
      </c>
      <c r="AK131" s="47">
        <f>'2026-WIP'!AE16</f>
        <v>0</v>
      </c>
      <c r="AL131" s="48">
        <f>'2026-WIP'!AF16</f>
        <v>0</v>
      </c>
      <c r="AM131" s="49">
        <f>'2026-WIP'!AG16</f>
        <v>0</v>
      </c>
      <c r="AN131" s="49">
        <f>'2026-WIP'!AH16</f>
        <v>3</v>
      </c>
      <c r="AO131" s="49">
        <f>'2026-WIP'!AI16</f>
        <v>8</v>
      </c>
      <c r="AP131" s="49">
        <f>'2026-WIP'!AJ16</f>
        <v>7</v>
      </c>
      <c r="AQ131" s="49">
        <f>'2026-WIP'!AK16</f>
        <v>9</v>
      </c>
      <c r="AR131" s="49">
        <f>'2026-WIP'!AL16</f>
        <v>2</v>
      </c>
      <c r="AS131" s="50">
        <f>'2026-WIP'!AM16</f>
        <v>1</v>
      </c>
      <c r="AT131" s="55">
        <f>'2026-WIP'!AN16</f>
        <v>0</v>
      </c>
      <c r="AU131" s="56">
        <f>'2026-WIP'!AO16</f>
        <v>1</v>
      </c>
      <c r="AV131" s="56">
        <f>'2026-WIP'!AP16</f>
        <v>0</v>
      </c>
      <c r="AW131" s="56">
        <f>'2026-WIP'!AQ16</f>
        <v>0</v>
      </c>
      <c r="AX131" s="56">
        <f>'2026-WIP'!AR16</f>
        <v>0</v>
      </c>
      <c r="AY131" s="56">
        <f>'2026-WIP'!AS16</f>
        <v>0</v>
      </c>
      <c r="AZ131" s="57">
        <f>'2026-WIP'!AT16</f>
        <v>0</v>
      </c>
      <c r="BA131" s="57">
        <f>'2026-WIP'!AU16</f>
        <v>0</v>
      </c>
      <c r="BB131" s="57">
        <f>'2026-WIP'!AV16</f>
        <v>0</v>
      </c>
      <c r="BC131" s="57">
        <f>'2026-WIP'!AW16</f>
        <v>0</v>
      </c>
      <c r="BD131" s="57">
        <f>'2026-WIP'!AX16</f>
        <v>0</v>
      </c>
      <c r="BE131" s="57">
        <f>'2026-WIP'!AY16</f>
        <v>0</v>
      </c>
      <c r="BF131" s="58">
        <f>'2026-WIP'!AZ16</f>
        <v>0</v>
      </c>
      <c r="BG131" s="55">
        <f>'2026-WIP'!BA16</f>
        <v>61</v>
      </c>
      <c r="BH131" s="56">
        <f>'2026-WIP'!BB16</f>
        <v>3846.7</v>
      </c>
      <c r="BI131" s="56">
        <f>'2026-WIP'!BC16</f>
        <v>7</v>
      </c>
      <c r="BJ131" s="56">
        <f>'2026-WIP'!BD16</f>
        <v>5</v>
      </c>
      <c r="BK131" s="56">
        <f>'2026-WIP'!BE16</f>
        <v>1</v>
      </c>
      <c r="BL131" s="56">
        <f>'2026-WIP'!BF16</f>
        <v>0</v>
      </c>
      <c r="BM131" s="57">
        <f>'2026-WIP'!BG16</f>
        <v>0</v>
      </c>
      <c r="BN131" s="57">
        <f>'2026-WIP'!BH16</f>
        <v>0</v>
      </c>
      <c r="BO131" s="57">
        <f>'2026-WIP'!BI16</f>
        <v>1.0900000000000001</v>
      </c>
      <c r="BP131" s="57">
        <f>'2026-WIP'!BJ16</f>
        <v>2</v>
      </c>
      <c r="BQ131" s="57">
        <f>'2026-WIP'!BK16</f>
        <v>11.9</v>
      </c>
      <c r="BR131" s="57">
        <f>'2026-WIP'!BL16</f>
        <v>0</v>
      </c>
      <c r="BS131" s="58">
        <f>'2026-WIP'!BM16</f>
        <v>0</v>
      </c>
      <c r="BT131" s="55">
        <f>'2026-WIP'!BN16</f>
        <v>284</v>
      </c>
      <c r="BU131" s="56">
        <f>'2026-WIP'!BO16</f>
        <v>4274.2</v>
      </c>
      <c r="BV131" s="56">
        <f>'2026-WIP'!BP16</f>
        <v>29</v>
      </c>
      <c r="BW131" s="56">
        <f>'2026-WIP'!BQ16</f>
        <v>24</v>
      </c>
      <c r="BX131" s="56">
        <f>'2026-WIP'!BR16</f>
        <v>3</v>
      </c>
      <c r="BY131" s="56">
        <f>'2026-WIP'!BS16</f>
        <v>0</v>
      </c>
      <c r="BZ131" s="57">
        <f>'2026-WIP'!BT16</f>
        <v>0</v>
      </c>
      <c r="CA131" s="57">
        <f>'2026-WIP'!BU16</f>
        <v>0</v>
      </c>
      <c r="CB131" s="57">
        <f>'2026-WIP'!BV16</f>
        <v>1.3</v>
      </c>
      <c r="CC131" s="57">
        <f>'2026-WIP'!BW16</f>
        <v>5.9</v>
      </c>
      <c r="CD131" s="57">
        <f>'2026-WIP'!BX16</f>
        <v>6.9</v>
      </c>
      <c r="CE131" s="57">
        <f>'2026-WIP'!BY16</f>
        <v>50</v>
      </c>
      <c r="CF131" s="58">
        <f>'2026-WIP'!BZ16</f>
        <v>4</v>
      </c>
      <c r="CG131" s="55">
        <f>'2026-WIP'!CA16</f>
        <v>248</v>
      </c>
      <c r="CH131" s="56">
        <f>'2026-WIP'!CB16</f>
        <v>3934</v>
      </c>
      <c r="CI131" s="56">
        <f>'2026-WIP'!CC16</f>
        <v>30</v>
      </c>
      <c r="CJ131" s="56">
        <f>'2026-WIP'!CD16</f>
        <v>21</v>
      </c>
      <c r="CK131" s="56">
        <f>'2026-WIP'!CE16</f>
        <v>4</v>
      </c>
      <c r="CL131" s="56">
        <f>'2026-WIP'!CF16</f>
        <v>27.599999999999998</v>
      </c>
      <c r="CM131" s="57">
        <f>'2026-WIP'!CG16</f>
        <v>0</v>
      </c>
      <c r="CN131" s="57">
        <f>'2026-WIP'!CH16</f>
        <v>0</v>
      </c>
      <c r="CO131" s="57">
        <f>'2026-WIP'!CI16</f>
        <v>1.07</v>
      </c>
      <c r="CP131" s="57">
        <f>'2026-WIP'!CJ16</f>
        <v>7.3</v>
      </c>
      <c r="CQ131" s="57">
        <f>'2026-WIP'!CK16</f>
        <v>8.1</v>
      </c>
      <c r="CR131" s="57">
        <f>'2026-WIP'!CL16</f>
        <v>0</v>
      </c>
      <c r="CS131" s="58">
        <f>'2026-WIP'!CM16</f>
        <v>4.5</v>
      </c>
      <c r="CT131" s="55">
        <f>'2026-WIP'!CN16</f>
        <v>51</v>
      </c>
      <c r="CU131" s="56">
        <f>'2026-WIP'!CO16</f>
        <v>784</v>
      </c>
      <c r="CV131" s="56">
        <f>'2026-WIP'!CP16</f>
        <v>3</v>
      </c>
      <c r="CW131" s="56">
        <f>'2026-WIP'!CQ16</f>
        <v>3</v>
      </c>
      <c r="CX131" s="56">
        <f>'2026-WIP'!CR16</f>
        <v>0</v>
      </c>
      <c r="CY131" s="56">
        <f>'2026-WIP'!CS16</f>
        <v>0</v>
      </c>
      <c r="CZ131" s="57">
        <f>'2026-WIP'!CT16</f>
        <v>0</v>
      </c>
      <c r="DA131" s="57">
        <f>'2026-WIP'!CU16</f>
        <v>0</v>
      </c>
      <c r="DB131" s="57">
        <f>'2026-WIP'!CV16</f>
        <v>0.88</v>
      </c>
      <c r="DC131" s="57">
        <f>'2026-WIP'!CW16</f>
        <v>9.3000000000000007</v>
      </c>
      <c r="DD131" s="57">
        <f>'2026-WIP'!CX16</f>
        <v>0</v>
      </c>
      <c r="DE131" s="57">
        <f>'2026-WIP'!CY16</f>
        <v>0</v>
      </c>
      <c r="DF131" s="58">
        <f>'2026-WIP'!CZ16</f>
        <v>0</v>
      </c>
    </row>
    <row r="132" spans="1:110" ht="15.75" customHeight="1" x14ac:dyDescent="0.2">
      <c r="A132" s="29">
        <f t="shared" si="16"/>
        <v>130</v>
      </c>
      <c r="B132" s="30">
        <f>'2018'!A13</f>
        <v>11</v>
      </c>
      <c r="C132" s="30">
        <v>2018</v>
      </c>
      <c r="D132" s="31" t="str">
        <f>'2018'!B13</f>
        <v>Durham Smythe</v>
      </c>
      <c r="E132" s="204" t="str" cm="1">
        <f t="array" ref="E132">_xlfn.IFS(F132&gt;=15,"Cornerstone",AND(F132&gt;=14,F132&lt;15),"Elite",AND(F132&gt;=11,F132&lt;14),"Elite Upside",AND(F132&gt;=9,F132&lt;11),"Upside",AND(F132&gt;=8,F132&lt;9),"Upside Lite",AND(F132&gt;=6,F132&lt;8),"Outlier",AND(F132&gt;=5,F132&lt;6),"Outlier Lite",F132&lt;5,"Purgatory")</f>
        <v>Outlier Lite</v>
      </c>
      <c r="F132" s="32">
        <f>'2018'!C13</f>
        <v>5.5214285714285714</v>
      </c>
      <c r="G132" s="32">
        <f t="shared" si="17"/>
        <v>39.200000000000003</v>
      </c>
      <c r="H132" s="33">
        <f t="shared" si="18"/>
        <v>-1.2011392427136531</v>
      </c>
      <c r="I132" s="34" t="str">
        <f>'2018'!D13</f>
        <v>Notre Dame</v>
      </c>
      <c r="J132" s="35">
        <f>'2018'!E13</f>
        <v>2</v>
      </c>
      <c r="K132" s="36">
        <f>'2018'!F13</f>
        <v>34920</v>
      </c>
      <c r="L132" s="37">
        <f>'2018'!G13</f>
        <v>30.156164383561645</v>
      </c>
      <c r="M132" s="37" t="str">
        <f>'2018'!H13</f>
        <v>SR</v>
      </c>
      <c r="N132" s="37">
        <f>'2018'!I13</f>
        <v>22.728767123287671</v>
      </c>
      <c r="O132" s="38">
        <f>'2018'!J13</f>
        <v>77</v>
      </c>
      <c r="P132" s="38">
        <f>'2018'!K13</f>
        <v>253</v>
      </c>
      <c r="Q132" s="193">
        <f t="shared" ref="Q132:Q195" si="19">P132*0.453592/(O132*0.0254)^2</f>
        <v>30.001089315722229</v>
      </c>
      <c r="R132" s="35">
        <f>'2018'!L13</f>
        <v>4.8099999999999996</v>
      </c>
      <c r="S132" s="39">
        <f>'2018'!M13</f>
        <v>4</v>
      </c>
      <c r="T132" s="40">
        <f>'2018'!N13</f>
        <v>0</v>
      </c>
      <c r="U132" s="41">
        <f>'2018'!O13</f>
        <v>2.4518388791593695E-2</v>
      </c>
      <c r="V132" s="41">
        <f>'2018'!P13</f>
        <v>1.4184397163120567E-2</v>
      </c>
      <c r="W132" s="41">
        <f>'2018'!Q13</f>
        <v>5.5053086905230038E-2</v>
      </c>
      <c r="X132" s="41">
        <f>'2018'!R13</f>
        <v>0.13638904415874789</v>
      </c>
      <c r="Y132" s="42">
        <f>'2018'!S13</f>
        <v>0.13638904415874789</v>
      </c>
      <c r="Z132" s="43">
        <f>'2018'!T13</f>
        <v>0.13638904415874789</v>
      </c>
      <c r="AA132" s="44" t="str">
        <f>'2018'!U13</f>
        <v>N/A</v>
      </c>
      <c r="AB132" s="45">
        <f>'2018'!V13</f>
        <v>1.06</v>
      </c>
      <c r="AC132" s="45">
        <f>CT132/CW132</f>
        <v>16.266666666666666</v>
      </c>
      <c r="AD132" s="45">
        <f>'2018'!X13</f>
        <v>5.0999999999999996</v>
      </c>
      <c r="AE132" s="45">
        <f>'2018'!Y13</f>
        <v>13.4</v>
      </c>
      <c r="AF132" s="45">
        <f>'2018'!Z13</f>
        <v>0</v>
      </c>
      <c r="AG132" s="45">
        <f>'2018'!AA13</f>
        <v>0</v>
      </c>
      <c r="AH132" s="45">
        <f>CR132</f>
        <v>0</v>
      </c>
      <c r="AI132" s="46">
        <f>'2018'!AB13</f>
        <v>0</v>
      </c>
      <c r="AJ132" s="45">
        <f>'2018'!AC13</f>
        <v>94.530120466044593</v>
      </c>
      <c r="AK132" s="47">
        <f>'2018'!AD13</f>
        <v>101.36202785321049</v>
      </c>
      <c r="AL132" s="48">
        <f>'2018'!AE13</f>
        <v>3</v>
      </c>
      <c r="AM132" s="49">
        <f>'2018'!AF13</f>
        <v>0</v>
      </c>
      <c r="AN132" s="49">
        <f>'2018'!AG13</f>
        <v>0</v>
      </c>
      <c r="AO132" s="49">
        <f>'2018'!AH13</f>
        <v>9</v>
      </c>
      <c r="AP132" s="49">
        <f>'2018'!AI13</f>
        <v>2</v>
      </c>
      <c r="AQ132" s="49">
        <f>'2018'!AK13</f>
        <v>2</v>
      </c>
      <c r="AR132" s="49">
        <f>'2018'!AL13</f>
        <v>5</v>
      </c>
      <c r="AS132" s="50">
        <f>'2018'!AM13</f>
        <v>0</v>
      </c>
      <c r="AT132" s="55">
        <f>'2018'!AN13</f>
        <v>0</v>
      </c>
      <c r="AU132" s="56">
        <f>'2018'!AO13</f>
        <v>1</v>
      </c>
      <c r="AV132" s="56">
        <f>'2018'!AP13</f>
        <v>0</v>
      </c>
      <c r="AW132" s="56">
        <f>'2018'!AQ13</f>
        <v>0</v>
      </c>
      <c r="AX132" s="56">
        <f>'2018'!AR13</f>
        <v>0</v>
      </c>
      <c r="AY132" s="56">
        <f>'2018'!AS13</f>
        <v>0</v>
      </c>
      <c r="AZ132" s="57">
        <f>'2018'!AT13</f>
        <v>0</v>
      </c>
      <c r="BA132" s="57">
        <f>'2018'!AU13</f>
        <v>0</v>
      </c>
      <c r="BB132" s="57">
        <f>'2018'!AV13</f>
        <v>0</v>
      </c>
      <c r="BC132" s="57">
        <f>'2018'!AW13</f>
        <v>0</v>
      </c>
      <c r="BD132" s="57">
        <f>'2018'!AX13</f>
        <v>0</v>
      </c>
      <c r="BE132" s="57">
        <f>'2018'!AY13</f>
        <v>0</v>
      </c>
      <c r="BF132" s="58">
        <f>'2018'!AZ13</f>
        <v>0</v>
      </c>
      <c r="BG132" s="55">
        <f>'2018'!BA13</f>
        <v>7</v>
      </c>
      <c r="BH132" s="56">
        <f>'2018'!BB13</f>
        <v>285.5</v>
      </c>
      <c r="BI132" s="56">
        <f>'2018'!BC13</f>
        <v>1</v>
      </c>
      <c r="BJ132" s="56">
        <f>'2018'!BD13</f>
        <v>1</v>
      </c>
      <c r="BK132" s="56">
        <f>'2018'!BE13</f>
        <v>0</v>
      </c>
      <c r="BL132" s="56">
        <f>'2018'!BF13</f>
        <v>2</v>
      </c>
      <c r="BM132" s="57">
        <f>'2018'!BG13</f>
        <v>0</v>
      </c>
      <c r="BN132" s="57">
        <f>'2018'!BH13</f>
        <v>0</v>
      </c>
      <c r="BO132" s="57">
        <f>'2018'!BI13</f>
        <v>1</v>
      </c>
      <c r="BP132" s="57">
        <f>'2018'!BJ13</f>
        <v>4</v>
      </c>
      <c r="BQ132" s="57">
        <f>'2018'!BK13</f>
        <v>3</v>
      </c>
      <c r="BR132" s="57">
        <f>'2018'!BL13</f>
        <v>0</v>
      </c>
      <c r="BS132" s="58">
        <f>'2018'!BM13</f>
        <v>0</v>
      </c>
      <c r="BT132" s="55">
        <f>'2018'!BN13</f>
        <v>11</v>
      </c>
      <c r="BU132" s="56">
        <f>'2018'!BO13</f>
        <v>775.5</v>
      </c>
      <c r="BV132" s="56">
        <f>'2018'!BP13</f>
        <v>4</v>
      </c>
      <c r="BW132" s="56">
        <f>'2018'!BQ13</f>
        <v>2</v>
      </c>
      <c r="BX132" s="56">
        <f>'2018'!BR13</f>
        <v>0</v>
      </c>
      <c r="BY132" s="56">
        <f>'2018'!BS13</f>
        <v>5.6999999999999993</v>
      </c>
      <c r="BZ132" s="57">
        <f>'2018'!BT13</f>
        <v>0</v>
      </c>
      <c r="CA132" s="57">
        <f>'2018'!BU13</f>
        <v>0</v>
      </c>
      <c r="CB132" s="57">
        <f>'2018'!BV13</f>
        <v>0.24</v>
      </c>
      <c r="CC132" s="57">
        <f>'2018'!BW13</f>
        <v>1.5</v>
      </c>
      <c r="CD132" s="57">
        <f>'2018'!BX13</f>
        <v>3.5</v>
      </c>
      <c r="CE132" s="57">
        <f>'2018'!BY13</f>
        <v>0</v>
      </c>
      <c r="CF132" s="58">
        <f>'2018'!BZ13</f>
        <v>33.299999999999997</v>
      </c>
      <c r="CG132" s="55">
        <f>'2018'!CA13</f>
        <v>112</v>
      </c>
      <c r="CH132" s="56">
        <f>'2018'!CB13</f>
        <v>2034.4</v>
      </c>
      <c r="CI132" s="56">
        <f>'2018'!CC13</f>
        <v>18</v>
      </c>
      <c r="CJ132" s="56">
        <f>'2018'!CD13</f>
        <v>9</v>
      </c>
      <c r="CK132" s="56">
        <f>'2018'!CE13</f>
        <v>4</v>
      </c>
      <c r="CL132" s="56">
        <f>'2018'!CF13</f>
        <v>18.399999999999999</v>
      </c>
      <c r="CM132" s="57">
        <f>'2018'!CG13</f>
        <v>0</v>
      </c>
      <c r="CN132" s="57">
        <f>'2018'!CH13</f>
        <v>0</v>
      </c>
      <c r="CO132" s="57">
        <f>'2018'!CI13</f>
        <v>0.42</v>
      </c>
      <c r="CP132" s="57">
        <f>'2018'!CJ13</f>
        <v>3.3</v>
      </c>
      <c r="CQ132" s="57">
        <f>'2018'!CK13</f>
        <v>11.2</v>
      </c>
      <c r="CR132" s="57">
        <f>'2018'!CL13</f>
        <v>0</v>
      </c>
      <c r="CS132" s="58">
        <f>'2018'!CM13</f>
        <v>10</v>
      </c>
      <c r="CT132" s="55">
        <f>'2018'!CN13</f>
        <v>244</v>
      </c>
      <c r="CU132" s="56">
        <f>'2018'!CO13</f>
        <v>1789</v>
      </c>
      <c r="CV132" s="56">
        <f>'2018'!CP13</f>
        <v>26</v>
      </c>
      <c r="CW132" s="56">
        <f>'2018'!CQ13</f>
        <v>15</v>
      </c>
      <c r="CX132" s="56">
        <f>'2018'!CR13</f>
        <v>1</v>
      </c>
      <c r="CY132" s="56">
        <f>'2018'!CS13</f>
        <v>15</v>
      </c>
      <c r="CZ132" s="57">
        <f>'2018'!CT13</f>
        <v>0</v>
      </c>
      <c r="DA132" s="57">
        <f>'2018'!CU13</f>
        <v>0</v>
      </c>
      <c r="DB132" s="57">
        <f>'2018'!CV13</f>
        <v>1.06</v>
      </c>
      <c r="DC132" s="57">
        <f>'2018'!CW13</f>
        <v>5.0999999999999996</v>
      </c>
      <c r="DD132" s="57">
        <f>'2018'!CX13</f>
        <v>13.4</v>
      </c>
      <c r="DE132" s="57">
        <f>'2018'!CY13</f>
        <v>33.299999999999997</v>
      </c>
      <c r="DF132" s="58">
        <f>'2018'!CZ13</f>
        <v>11.8</v>
      </c>
    </row>
    <row r="133" spans="1:110" ht="15.75" customHeight="1" x14ac:dyDescent="0.2">
      <c r="A133" s="29">
        <f t="shared" si="16"/>
        <v>131</v>
      </c>
      <c r="B133" s="30">
        <f>'2021'!A11</f>
        <v>9</v>
      </c>
      <c r="C133" s="30">
        <v>2021</v>
      </c>
      <c r="D133" s="31" t="str">
        <f>'2021'!B11</f>
        <v>Noah Gray</v>
      </c>
      <c r="E133" s="204" t="str" cm="1">
        <f t="array" ref="E133">_xlfn.IFS(F133&gt;=15,"Cornerstone",AND(F133&gt;=14,F133&lt;15),"Elite",AND(F133&gt;=11,F133&lt;14),"Elite Upside",AND(F133&gt;=9,F133&lt;11),"Upside",AND(F133&gt;=8,F133&lt;9),"Upside Lite",AND(F133&gt;=6,F133&lt;8),"Outlier",AND(F133&gt;=5,F133&lt;6),"Outlier Lite",F133&lt;5,"Purgatory")</f>
        <v>Outlier Lite</v>
      </c>
      <c r="F133" s="32">
        <f>'2021'!C11</f>
        <v>5.3785714285714281</v>
      </c>
      <c r="G133" s="32">
        <f t="shared" si="17"/>
        <v>38.700000000000003</v>
      </c>
      <c r="H133" s="33">
        <f t="shared" si="18"/>
        <v>-1.2602154155710865</v>
      </c>
      <c r="I133" s="34" t="str">
        <f>'2021'!D11</f>
        <v>Duke</v>
      </c>
      <c r="J133" s="35">
        <f>'2021'!E11</f>
        <v>4</v>
      </c>
      <c r="K133" s="36">
        <f>'2021'!F11</f>
        <v>36280</v>
      </c>
      <c r="L133" s="37">
        <f>'2021'!G11</f>
        <v>26.43013698630137</v>
      </c>
      <c r="M133" s="37" t="str">
        <f>'2021'!H11</f>
        <v>SR</v>
      </c>
      <c r="N133" s="37">
        <f>'2021'!I11</f>
        <v>22.013698630136986</v>
      </c>
      <c r="O133" s="38">
        <f>'2021'!J11</f>
        <v>75</v>
      </c>
      <c r="P133" s="38">
        <f>'2021'!K11</f>
        <v>240</v>
      </c>
      <c r="Q133" s="193">
        <f t="shared" si="19"/>
        <v>29.99761092855519</v>
      </c>
      <c r="R133" s="35">
        <f>'2021'!L11</f>
        <v>4.55</v>
      </c>
      <c r="S133" s="39">
        <f>'2021'!M11</f>
        <v>5</v>
      </c>
      <c r="T133" s="40">
        <f>'2021'!N11</f>
        <v>0</v>
      </c>
      <c r="U133" s="41">
        <f>'2021'!O11</f>
        <v>4.3345829428303652E-2</v>
      </c>
      <c r="V133" s="41">
        <f>'2021'!P11</f>
        <v>0.10564811052417716</v>
      </c>
      <c r="W133" s="41">
        <f>'2021'!Q11</f>
        <v>0.18033091652723551</v>
      </c>
      <c r="X133" s="41">
        <f>'2021'!R11</f>
        <v>0.1280323450134771</v>
      </c>
      <c r="Y133" s="42">
        <f>'2021'!S11</f>
        <v>0.15418163077035629</v>
      </c>
      <c r="Z133" s="43">
        <f>'2021'!T11</f>
        <v>0.14647254923183847</v>
      </c>
      <c r="AA133" s="44">
        <f>'2021'!U11</f>
        <v>20.350684931506848</v>
      </c>
      <c r="AB133" s="45">
        <f>'2021'!V11</f>
        <v>1.36</v>
      </c>
      <c r="AC133" s="45">
        <f>CT133/CW133</f>
        <v>9.8275862068965516</v>
      </c>
      <c r="AD133" s="45">
        <f>'2021'!X11</f>
        <v>4.4000000000000004</v>
      </c>
      <c r="AE133" s="45">
        <f>'2021'!Y11</f>
        <v>9.1</v>
      </c>
      <c r="AF133" s="45">
        <f>'2021'!Z11</f>
        <v>0</v>
      </c>
      <c r="AG133" s="45">
        <f>'2021'!AA11</f>
        <v>0</v>
      </c>
      <c r="AH133" s="45">
        <f>CR133</f>
        <v>64.3</v>
      </c>
      <c r="AI133" s="46">
        <f>'2021'!AB11</f>
        <v>6.5000000000000002E-2</v>
      </c>
      <c r="AJ133" s="45">
        <f>'2021'!AC11</f>
        <v>111.99423066387163</v>
      </c>
      <c r="AK133" s="47">
        <f>'2021'!AD11</f>
        <v>115.44005824518077</v>
      </c>
      <c r="AL133" s="48">
        <f>'2021'!AE11</f>
        <v>4</v>
      </c>
      <c r="AM133" s="49">
        <f>'2021'!AF11</f>
        <v>6</v>
      </c>
      <c r="AN133" s="49">
        <f>'2021'!AG11</f>
        <v>1</v>
      </c>
      <c r="AO133" s="49">
        <f>'2021'!AH11</f>
        <v>0</v>
      </c>
      <c r="AP133" s="49">
        <f>'2021'!AI11</f>
        <v>1</v>
      </c>
      <c r="AQ133" s="49">
        <f>'2021'!AK11</f>
        <v>7</v>
      </c>
      <c r="AR133" s="49">
        <f>'2021'!AL11</f>
        <v>3</v>
      </c>
      <c r="AS133" s="50">
        <f>'2021'!AM11</f>
        <v>0</v>
      </c>
      <c r="AT133" s="55">
        <f>'2021'!AN11</f>
        <v>0</v>
      </c>
      <c r="AU133" s="56">
        <f>'2021'!AO11</f>
        <v>1</v>
      </c>
      <c r="AV133" s="56">
        <f>'2021'!AP11</f>
        <v>0</v>
      </c>
      <c r="AW133" s="56">
        <f>'2021'!AQ11</f>
        <v>0</v>
      </c>
      <c r="AX133" s="56">
        <f>'2021'!AR11</f>
        <v>0</v>
      </c>
      <c r="AY133" s="56">
        <f>'2021'!AS11</f>
        <v>0</v>
      </c>
      <c r="AZ133" s="57">
        <f>'2021'!AT11</f>
        <v>0</v>
      </c>
      <c r="BA133" s="57">
        <f>'2021'!AU11</f>
        <v>0</v>
      </c>
      <c r="BB133" s="57">
        <f>'2021'!AV11</f>
        <v>0</v>
      </c>
      <c r="BC133" s="57">
        <f>'2021'!AW11</f>
        <v>0</v>
      </c>
      <c r="BD133" s="57">
        <f>'2021'!AX11</f>
        <v>0</v>
      </c>
      <c r="BE133" s="57">
        <f>'2021'!AY11</f>
        <v>0</v>
      </c>
      <c r="BF133" s="58">
        <f>'2021'!AZ11</f>
        <v>0</v>
      </c>
      <c r="BG133" s="55">
        <f>'2021'!BA11</f>
        <v>37</v>
      </c>
      <c r="BH133" s="56">
        <f>'2021'!BB11</f>
        <v>853.6</v>
      </c>
      <c r="BI133" s="56">
        <f>'2021'!BC11</f>
        <v>5</v>
      </c>
      <c r="BJ133" s="56">
        <f>'2021'!BD11</f>
        <v>5</v>
      </c>
      <c r="BK133" s="56">
        <f>'2021'!BE11</f>
        <v>2</v>
      </c>
      <c r="BL133" s="56">
        <f>'2021'!BF11</f>
        <v>4.8</v>
      </c>
      <c r="BM133" s="57">
        <f>'2021'!BG11</f>
        <v>0</v>
      </c>
      <c r="BN133" s="57">
        <f>'2021'!BH11</f>
        <v>0</v>
      </c>
      <c r="BO133" s="57">
        <f>'2021'!BI11</f>
        <v>2.64</v>
      </c>
      <c r="BP133" s="57">
        <f>'2021'!BJ11</f>
        <v>3.6</v>
      </c>
      <c r="BQ133" s="57">
        <f>'2021'!BK11</f>
        <v>4.4000000000000004</v>
      </c>
      <c r="BR133" s="57">
        <f>'2021'!BL11</f>
        <v>0</v>
      </c>
      <c r="BS133" s="58">
        <f>'2021'!BM11</f>
        <v>0</v>
      </c>
      <c r="BT133" s="55">
        <f>'2021'!BN11</f>
        <v>234</v>
      </c>
      <c r="BU133" s="56">
        <f>'2021'!BO11</f>
        <v>2214.9</v>
      </c>
      <c r="BV133" s="56">
        <f>'2021'!BP11</f>
        <v>24</v>
      </c>
      <c r="BW133" s="56">
        <f>'2021'!BQ11</f>
        <v>20</v>
      </c>
      <c r="BX133" s="56">
        <f>'2021'!BR11</f>
        <v>1</v>
      </c>
      <c r="BY133" s="56">
        <f>'2021'!BS11</f>
        <v>21.599999999999998</v>
      </c>
      <c r="BZ133" s="57">
        <f>'2021'!BT11</f>
        <v>0</v>
      </c>
      <c r="CA133" s="57">
        <f>'2021'!BU11</f>
        <v>0</v>
      </c>
      <c r="CB133" s="57">
        <f>'2021'!BV11</f>
        <v>1.53</v>
      </c>
      <c r="CC133" s="57">
        <f>'2021'!BW11</f>
        <v>3.2</v>
      </c>
      <c r="CD133" s="57">
        <f>'2021'!BX11</f>
        <v>8.6</v>
      </c>
      <c r="CE133" s="57">
        <f>'2021'!BY11</f>
        <v>66.7</v>
      </c>
      <c r="CF133" s="58">
        <f>'2021'!BZ11</f>
        <v>4.8</v>
      </c>
      <c r="CG133" s="55">
        <f>'2021'!CA11</f>
        <v>388</v>
      </c>
      <c r="CH133" s="56">
        <f>'2021'!CB11</f>
        <v>2151.6000000000004</v>
      </c>
      <c r="CI133" s="56">
        <f>'2021'!CC11</f>
        <v>69</v>
      </c>
      <c r="CJ133" s="56">
        <f>'2021'!CD11</f>
        <v>50</v>
      </c>
      <c r="CK133" s="56">
        <f>'2021'!CE11</f>
        <v>3</v>
      </c>
      <c r="CL133" s="56">
        <f>'2021'!CF11</f>
        <v>18</v>
      </c>
      <c r="CM133" s="57">
        <f>'2021'!CG11</f>
        <v>0</v>
      </c>
      <c r="CN133" s="57">
        <f>'2021'!CH11</f>
        <v>0</v>
      </c>
      <c r="CO133" s="57">
        <f>'2021'!CI11</f>
        <v>1.27</v>
      </c>
      <c r="CP133" s="57">
        <f>'2021'!CJ11</f>
        <v>3.1</v>
      </c>
      <c r="CQ133" s="57">
        <f>'2021'!CK11</f>
        <v>6.7</v>
      </c>
      <c r="CR133" s="57">
        <f>'2021'!CL11</f>
        <v>64.3</v>
      </c>
      <c r="CS133" s="58">
        <f>'2021'!CM11</f>
        <v>0</v>
      </c>
      <c r="CT133" s="55">
        <f>'2021'!CN11</f>
        <v>285</v>
      </c>
      <c r="CU133" s="56">
        <f>'2021'!CO11</f>
        <v>2226</v>
      </c>
      <c r="CV133" s="56">
        <f>'2021'!CP11</f>
        <v>43</v>
      </c>
      <c r="CW133" s="56">
        <f>'2021'!CQ11</f>
        <v>29</v>
      </c>
      <c r="CX133" s="56">
        <f>'2021'!CR11</f>
        <v>2</v>
      </c>
      <c r="CY133" s="56">
        <f>'2021'!CS11</f>
        <v>10</v>
      </c>
      <c r="CZ133" s="57">
        <f>'2021'!CT11</f>
        <v>0</v>
      </c>
      <c r="DA133" s="57">
        <f>'2021'!CU11</f>
        <v>0</v>
      </c>
      <c r="DB133" s="57">
        <f>'2021'!CV11</f>
        <v>1.36</v>
      </c>
      <c r="DC133" s="57">
        <f>'2021'!CW11</f>
        <v>4.4000000000000004</v>
      </c>
      <c r="DD133" s="57">
        <f>'2021'!CX11</f>
        <v>9.1</v>
      </c>
      <c r="DE133" s="57">
        <f>'2021'!CY11</f>
        <v>62.5</v>
      </c>
      <c r="DF133" s="58">
        <f>'2021'!CZ11</f>
        <v>6.5</v>
      </c>
    </row>
    <row r="134" spans="1:110" ht="15.75" customHeight="1" x14ac:dyDescent="0.2">
      <c r="A134" s="29">
        <f t="shared" si="16"/>
        <v>132</v>
      </c>
      <c r="B134" s="30">
        <f>'2018'!A14</f>
        <v>12</v>
      </c>
      <c r="C134" s="30">
        <v>2018</v>
      </c>
      <c r="D134" s="31" t="str">
        <f>'2018'!B14</f>
        <v>Will Dissly</v>
      </c>
      <c r="E134" s="204" t="str" cm="1">
        <f t="array" ref="E134">_xlfn.IFS(F134&gt;=15,"Cornerstone",AND(F134&gt;=14,F134&lt;15),"Elite",AND(F134&gt;=11,F134&lt;14),"Elite Upside",AND(F134&gt;=9,F134&lt;11),"Upside",AND(F134&gt;=8,F134&lt;9),"Upside Lite",AND(F134&gt;=6,F134&lt;8),"Outlier",AND(F134&gt;=5,F134&lt;6),"Outlier Lite",F134&lt;5,"Purgatory")</f>
        <v>Outlier Lite</v>
      </c>
      <c r="F134" s="32">
        <f>'2018'!C14</f>
        <v>5.3571428571428568</v>
      </c>
      <c r="G134" s="32">
        <f t="shared" si="17"/>
        <v>38.299999999999997</v>
      </c>
      <c r="H134" s="33">
        <f t="shared" si="18"/>
        <v>-1.2690768414997016</v>
      </c>
      <c r="I134" s="34" t="str">
        <f>'2018'!D14</f>
        <v>Washington</v>
      </c>
      <c r="J134" s="35">
        <f>'2018'!E14</f>
        <v>5</v>
      </c>
      <c r="K134" s="36">
        <f>'2018'!F14</f>
        <v>35254</v>
      </c>
      <c r="L134" s="37">
        <f>'2018'!G14</f>
        <v>29.241095890410961</v>
      </c>
      <c r="M134" s="37" t="str">
        <f>'2018'!H14</f>
        <v>SR</v>
      </c>
      <c r="N134" s="37">
        <f>'2018'!I14</f>
        <v>21.813698630136987</v>
      </c>
      <c r="O134" s="38">
        <f>'2018'!J14</f>
        <v>76</v>
      </c>
      <c r="P134" s="38">
        <f>'2018'!K14</f>
        <v>262</v>
      </c>
      <c r="Q134" s="193">
        <f t="shared" si="19"/>
        <v>31.891288020803191</v>
      </c>
      <c r="R134" s="35">
        <f>'2018'!L14</f>
        <v>4.87</v>
      </c>
      <c r="S134" s="39">
        <f>'2018'!M14</f>
        <v>4</v>
      </c>
      <c r="T134" s="40">
        <f>'2018'!N14</f>
        <v>0</v>
      </c>
      <c r="U134" s="41">
        <f>'2018'!O14</f>
        <v>0</v>
      </c>
      <c r="V134" s="41">
        <f>'2018'!P14</f>
        <v>0</v>
      </c>
      <c r="W134" s="41">
        <f>'2018'!Q14</f>
        <v>3.026790314270994E-2</v>
      </c>
      <c r="X134" s="41">
        <f>'2018'!R14</f>
        <v>0.13006300630063006</v>
      </c>
      <c r="Y134" s="42">
        <f>'2018'!S14</f>
        <v>0.13006300630063006</v>
      </c>
      <c r="Z134" s="43">
        <f>'2018'!T14</f>
        <v>0.12355985598559854</v>
      </c>
      <c r="AA134" s="44" t="str">
        <f>'2018'!U14</f>
        <v>N/A</v>
      </c>
      <c r="AB134" s="45">
        <f>'2018'!V14</f>
        <v>1.4</v>
      </c>
      <c r="AC134" s="45">
        <f>CT134/CW134</f>
        <v>13.761904761904763</v>
      </c>
      <c r="AD134" s="45">
        <f>'2018'!X14</f>
        <v>7.8</v>
      </c>
      <c r="AE134" s="45">
        <f>'2018'!Y14</f>
        <v>7.3</v>
      </c>
      <c r="AF134" s="45">
        <f>'2018'!Z14</f>
        <v>0</v>
      </c>
      <c r="AG134" s="45">
        <f>'2018'!AA14</f>
        <v>0</v>
      </c>
      <c r="AH134" s="45">
        <f>CR134</f>
        <v>0</v>
      </c>
      <c r="AI134" s="46">
        <f>'2018'!AB14</f>
        <v>0</v>
      </c>
      <c r="AJ134" s="45">
        <f>'2018'!AC14</f>
        <v>93.156988830066751</v>
      </c>
      <c r="AK134" s="47">
        <f>'2018'!AD14</f>
        <v>97.950086063011923</v>
      </c>
      <c r="AL134" s="48">
        <f>'2018'!AE14</f>
        <v>2</v>
      </c>
      <c r="AM134" s="49">
        <f>'2018'!AF14</f>
        <v>0</v>
      </c>
      <c r="AN134" s="49">
        <f>'2018'!AG14</f>
        <v>1</v>
      </c>
      <c r="AO134" s="49">
        <f>'2018'!AH14</f>
        <v>6</v>
      </c>
      <c r="AP134" s="49">
        <f>'2018'!AI14</f>
        <v>6</v>
      </c>
      <c r="AQ134" s="49">
        <f>'2018'!AK14</f>
        <v>1</v>
      </c>
      <c r="AR134" s="49">
        <f>'2018'!AL14</f>
        <v>5</v>
      </c>
      <c r="AS134" s="50">
        <f>'2018'!AM14</f>
        <v>0</v>
      </c>
      <c r="AT134" s="55">
        <f>'2018'!AN14</f>
        <v>0</v>
      </c>
      <c r="AU134" s="56">
        <f>'2018'!AO14</f>
        <v>1</v>
      </c>
      <c r="AV134" s="56">
        <f>'2018'!AP14</f>
        <v>0</v>
      </c>
      <c r="AW134" s="56">
        <f>'2018'!AQ14</f>
        <v>0</v>
      </c>
      <c r="AX134" s="56">
        <f>'2018'!AR14</f>
        <v>0</v>
      </c>
      <c r="AY134" s="56">
        <f>'2018'!AS14</f>
        <v>0</v>
      </c>
      <c r="AZ134" s="57">
        <f>'2018'!AT14</f>
        <v>0</v>
      </c>
      <c r="BA134" s="57">
        <f>'2018'!AU14</f>
        <v>0</v>
      </c>
      <c r="BB134" s="57">
        <f>'2018'!AV14</f>
        <v>0</v>
      </c>
      <c r="BC134" s="57">
        <f>'2018'!AW14</f>
        <v>0</v>
      </c>
      <c r="BD134" s="57">
        <f>'2018'!AX14</f>
        <v>0</v>
      </c>
      <c r="BE134" s="57">
        <f>'2018'!AY14</f>
        <v>0</v>
      </c>
      <c r="BF134" s="58">
        <f>'2018'!AZ14</f>
        <v>0</v>
      </c>
      <c r="BG134" s="55">
        <f>'2018'!BA14</f>
        <v>0</v>
      </c>
      <c r="BH134" s="56">
        <f>'2018'!BB14</f>
        <v>1</v>
      </c>
      <c r="BI134" s="56">
        <f>'2018'!BC14</f>
        <v>0</v>
      </c>
      <c r="BJ134" s="56">
        <f>'2018'!BD14</f>
        <v>0</v>
      </c>
      <c r="BK134" s="56">
        <f>'2018'!BE14</f>
        <v>0</v>
      </c>
      <c r="BL134" s="56">
        <f>'2018'!BF14</f>
        <v>0</v>
      </c>
      <c r="BM134" s="57">
        <f>'2018'!BG14</f>
        <v>0</v>
      </c>
      <c r="BN134" s="57">
        <f>'2018'!BH14</f>
        <v>0</v>
      </c>
      <c r="BO134" s="57">
        <f>'2018'!BI14</f>
        <v>0</v>
      </c>
      <c r="BP134" s="57">
        <f>'2018'!BJ14</f>
        <v>0</v>
      </c>
      <c r="BQ134" s="57">
        <f>'2018'!BK14</f>
        <v>0</v>
      </c>
      <c r="BR134" s="57">
        <f>'2018'!BL14</f>
        <v>0</v>
      </c>
      <c r="BS134" s="58">
        <f>'2018'!BM14</f>
        <v>0</v>
      </c>
      <c r="BT134" s="55">
        <f>'2018'!BN14</f>
        <v>0</v>
      </c>
      <c r="BU134" s="56">
        <f>'2018'!BO14</f>
        <v>1</v>
      </c>
      <c r="BV134" s="56">
        <f>'2018'!BP14</f>
        <v>0</v>
      </c>
      <c r="BW134" s="56">
        <f>'2018'!BQ14</f>
        <v>0</v>
      </c>
      <c r="BX134" s="56">
        <f>'2018'!BR14</f>
        <v>0</v>
      </c>
      <c r="BY134" s="56">
        <f>'2018'!BS14</f>
        <v>0</v>
      </c>
      <c r="BZ134" s="57">
        <f>'2018'!BT14</f>
        <v>0</v>
      </c>
      <c r="CA134" s="57">
        <f>'2018'!BU14</f>
        <v>0</v>
      </c>
      <c r="CB134" s="57">
        <f>'2018'!BV14</f>
        <v>0</v>
      </c>
      <c r="CC134" s="57">
        <f>'2018'!BW14</f>
        <v>0</v>
      </c>
      <c r="CD134" s="57">
        <f>'2018'!BX14</f>
        <v>0</v>
      </c>
      <c r="CE134" s="57">
        <f>'2018'!BY14</f>
        <v>0</v>
      </c>
      <c r="CF134" s="58">
        <f>'2018'!BZ14</f>
        <v>0</v>
      </c>
      <c r="CG134" s="55">
        <f>'2018'!CA14</f>
        <v>47</v>
      </c>
      <c r="CH134" s="56">
        <f>'2018'!CB14</f>
        <v>1552.8000000000002</v>
      </c>
      <c r="CI134" s="56">
        <f>'2018'!CC14</f>
        <v>5</v>
      </c>
      <c r="CJ134" s="56">
        <f>'2018'!CD14</f>
        <v>4</v>
      </c>
      <c r="CK134" s="56">
        <f>'2018'!CE14</f>
        <v>1</v>
      </c>
      <c r="CL134" s="56">
        <f>'2018'!CF14</f>
        <v>20.399999999999999</v>
      </c>
      <c r="CM134" s="57">
        <f>'2018'!CG14</f>
        <v>0</v>
      </c>
      <c r="CN134" s="57">
        <f>'2018'!CH14</f>
        <v>0</v>
      </c>
      <c r="CO134" s="57">
        <f>'2018'!CI14</f>
        <v>0.98</v>
      </c>
      <c r="CP134" s="57">
        <f>'2018'!CJ14</f>
        <v>7.8</v>
      </c>
      <c r="CQ134" s="57">
        <f>'2018'!CK14</f>
        <v>5</v>
      </c>
      <c r="CR134" s="57">
        <f>'2018'!CL14</f>
        <v>0</v>
      </c>
      <c r="CS134" s="58">
        <f>'2018'!CM14</f>
        <v>0</v>
      </c>
      <c r="CT134" s="55">
        <f>'2018'!CN14</f>
        <v>289</v>
      </c>
      <c r="CU134" s="56">
        <f>'2018'!CO14</f>
        <v>2222</v>
      </c>
      <c r="CV134" s="56">
        <f>'2018'!CP14</f>
        <v>28</v>
      </c>
      <c r="CW134" s="56">
        <f>'2018'!CQ14</f>
        <v>21</v>
      </c>
      <c r="CX134" s="56">
        <f>'2018'!CR14</f>
        <v>2</v>
      </c>
      <c r="CY134" s="56">
        <f>'2018'!CS14</f>
        <v>15</v>
      </c>
      <c r="CZ134" s="57">
        <f>'2018'!CT14</f>
        <v>0</v>
      </c>
      <c r="DA134" s="57">
        <f>'2018'!CU14</f>
        <v>0</v>
      </c>
      <c r="DB134" s="57">
        <f>'2018'!CV14</f>
        <v>1.4</v>
      </c>
      <c r="DC134" s="57">
        <f>'2018'!CW14</f>
        <v>7</v>
      </c>
      <c r="DD134" s="57">
        <f>'2018'!CX14</f>
        <v>7.3</v>
      </c>
      <c r="DE134" s="57">
        <f>'2018'!CY14</f>
        <v>25</v>
      </c>
      <c r="DF134" s="58">
        <f>'2018'!CZ14</f>
        <v>0</v>
      </c>
    </row>
    <row r="135" spans="1:110" ht="15.75" customHeight="1" x14ac:dyDescent="0.2">
      <c r="A135" s="29">
        <f t="shared" si="16"/>
        <v>133</v>
      </c>
      <c r="B135" s="30">
        <f>'2022'!A15</f>
        <v>13</v>
      </c>
      <c r="C135" s="30">
        <v>2022</v>
      </c>
      <c r="D135" s="31" t="str">
        <f>'2022'!B15</f>
        <v>Jalen Wydermyer</v>
      </c>
      <c r="E135" s="204" t="str" cm="1">
        <f t="array" ref="E135">_xlfn.IFS(F135&gt;=15,"Cornerstone",AND(F135&gt;=14,F135&lt;15),"Elite",AND(F135&gt;=11,F135&lt;14),"Elite Upside",AND(F135&gt;=9,F135&lt;11),"Upside",AND(F135&gt;=8,F135&lt;9),"Upside Lite",AND(F135&gt;=6,F135&lt;8),"Outlier",AND(F135&gt;=5,F135&lt;6),"Outlier Lite",F135&lt;5,"Purgatory")</f>
        <v>Outlier Lite</v>
      </c>
      <c r="F135" s="32">
        <f>'2022'!C15</f>
        <v>5.3357142857142863</v>
      </c>
      <c r="G135" s="32">
        <f t="shared" si="17"/>
        <v>37.799999999999997</v>
      </c>
      <c r="H135" s="33">
        <f t="shared" si="18"/>
        <v>-1.2779382674283162</v>
      </c>
      <c r="I135" s="34" t="str">
        <f>'2022'!D15</f>
        <v>Texas A&amp;M</v>
      </c>
      <c r="J135" s="35">
        <f>'2022'!E15</f>
        <v>1</v>
      </c>
      <c r="K135" s="36">
        <f>'2022'!F15</f>
        <v>36880</v>
      </c>
      <c r="L135" s="37">
        <f>'2022'!G15</f>
        <v>24.786301369863015</v>
      </c>
      <c r="M135" s="37" t="str">
        <f>'2022'!H15</f>
        <v>JR</v>
      </c>
      <c r="N135" s="37">
        <f>'2022'!I15</f>
        <v>21.367123287671234</v>
      </c>
      <c r="O135" s="38">
        <f>'2022'!J15</f>
        <v>76</v>
      </c>
      <c r="P135" s="38">
        <f>'2022'!K15</f>
        <v>255</v>
      </c>
      <c r="Q135" s="193">
        <f t="shared" si="19"/>
        <v>31.039230707270281</v>
      </c>
      <c r="R135" s="35">
        <f>'2022'!L15</f>
        <v>5.03</v>
      </c>
      <c r="S135" s="39">
        <f>'2022'!M15</f>
        <v>0</v>
      </c>
      <c r="T135" s="40">
        <f>'2022'!N15</f>
        <v>0</v>
      </c>
      <c r="U135" s="41">
        <f>'2022'!O15</f>
        <v>0</v>
      </c>
      <c r="V135" s="41">
        <f>'2022'!P15</f>
        <v>0.15824129141886151</v>
      </c>
      <c r="W135" s="41">
        <f>'2022'!Q15</f>
        <v>0.21614694574967963</v>
      </c>
      <c r="X135" s="41">
        <f>'2022'!R15</f>
        <v>0.20573665707893898</v>
      </c>
      <c r="Y135" s="42">
        <f>'2022'!S15</f>
        <v>0.21094180141430929</v>
      </c>
      <c r="Z135" s="43">
        <f>'2022'!T15</f>
        <v>0.21094180141430929</v>
      </c>
      <c r="AA135" s="44">
        <f>'2022'!U15</f>
        <v>18.706849315068492</v>
      </c>
      <c r="AB135" s="45">
        <f>'2022'!V15</f>
        <v>1.68</v>
      </c>
      <c r="AC135" s="45">
        <f>CT135/CW135</f>
        <v>12.875</v>
      </c>
      <c r="AD135" s="45">
        <f>'2022'!X15</f>
        <v>4.8</v>
      </c>
      <c r="AE135" s="45">
        <f>'2022'!Y15</f>
        <v>9.8000000000000007</v>
      </c>
      <c r="AF135" s="45">
        <f>'2022'!Z15</f>
        <v>0</v>
      </c>
      <c r="AG135" s="45">
        <f>'2022'!AA15</f>
        <v>0</v>
      </c>
      <c r="AH135" s="45">
        <f>CR135</f>
        <v>45</v>
      </c>
      <c r="AI135" s="46">
        <f>'2022'!AB15</f>
        <v>0.16699999999999998</v>
      </c>
      <c r="AJ135" s="45">
        <f>'2022'!AC15</f>
        <v>79.67062715415986</v>
      </c>
      <c r="AK135" s="47">
        <f>'2022'!AD15</f>
        <v>83.76982644511375</v>
      </c>
      <c r="AL135" s="48">
        <f>'2022'!AE15</f>
        <v>7</v>
      </c>
      <c r="AM135" s="49">
        <f>'2022'!AF15</f>
        <v>10</v>
      </c>
      <c r="AN135" s="49">
        <f>'2022'!AG15</f>
        <v>3</v>
      </c>
      <c r="AO135" s="49">
        <f>'2022'!AH15</f>
        <v>4</v>
      </c>
      <c r="AP135" s="49">
        <f>'2022'!AI15</f>
        <v>1</v>
      </c>
      <c r="AQ135" s="49">
        <f>'2022'!AK15</f>
        <v>0</v>
      </c>
      <c r="AR135" s="49">
        <f>'2022'!AL15</f>
        <v>0</v>
      </c>
      <c r="AS135" s="50">
        <f>'2022'!AM15</f>
        <v>0</v>
      </c>
      <c r="AT135" s="55">
        <f>'2022'!AN15</f>
        <v>0</v>
      </c>
      <c r="AU135" s="56">
        <f>'2022'!AO15</f>
        <v>1</v>
      </c>
      <c r="AV135" s="56">
        <f>'2022'!AP15</f>
        <v>0</v>
      </c>
      <c r="AW135" s="56">
        <f>'2022'!AQ15</f>
        <v>0</v>
      </c>
      <c r="AX135" s="56">
        <f>'2022'!AR15</f>
        <v>0</v>
      </c>
      <c r="AY135" s="56">
        <f>'2022'!AS15</f>
        <v>0</v>
      </c>
      <c r="AZ135" s="57">
        <f>'2022'!AT15</f>
        <v>0</v>
      </c>
      <c r="BA135" s="57">
        <f>'2022'!AU15</f>
        <v>0</v>
      </c>
      <c r="BB135" s="57">
        <f>'2022'!AV15</f>
        <v>0</v>
      </c>
      <c r="BC135" s="57">
        <f>'2022'!AW15</f>
        <v>0</v>
      </c>
      <c r="BD135" s="57">
        <f>'2022'!AX15</f>
        <v>0</v>
      </c>
      <c r="BE135" s="57">
        <f>'2022'!AY15</f>
        <v>0</v>
      </c>
      <c r="BF135" s="58">
        <f>'2022'!AZ15</f>
        <v>0</v>
      </c>
      <c r="BG135" s="55">
        <f>'2022'!BA15</f>
        <v>0</v>
      </c>
      <c r="BH135" s="56">
        <f>'2022'!BB15</f>
        <v>1</v>
      </c>
      <c r="BI135" s="56">
        <f>'2022'!BC15</f>
        <v>0</v>
      </c>
      <c r="BJ135" s="56">
        <f>'2022'!BD15</f>
        <v>0</v>
      </c>
      <c r="BK135" s="56">
        <f>'2022'!BE15</f>
        <v>0</v>
      </c>
      <c r="BL135" s="56">
        <f>'2022'!BF15</f>
        <v>0</v>
      </c>
      <c r="BM135" s="57">
        <f>'2022'!BG15</f>
        <v>0</v>
      </c>
      <c r="BN135" s="57">
        <f>'2022'!BH15</f>
        <v>0</v>
      </c>
      <c r="BO135" s="57">
        <f>'2022'!BI15</f>
        <v>0</v>
      </c>
      <c r="BP135" s="57">
        <f>'2022'!BJ15</f>
        <v>0</v>
      </c>
      <c r="BQ135" s="57">
        <f>'2022'!BK15</f>
        <v>0</v>
      </c>
      <c r="BR135" s="57">
        <f>'2022'!BL15</f>
        <v>0</v>
      </c>
      <c r="BS135" s="58">
        <f>'2022'!BM15</f>
        <v>0</v>
      </c>
      <c r="BT135" s="55">
        <f>'2022'!BN15</f>
        <v>447</v>
      </c>
      <c r="BU135" s="56">
        <f>'2022'!BO15</f>
        <v>2824.8</v>
      </c>
      <c r="BV135" s="56">
        <f>'2022'!BP15</f>
        <v>44</v>
      </c>
      <c r="BW135" s="56">
        <f>'2022'!BQ15</f>
        <v>32</v>
      </c>
      <c r="BX135" s="56">
        <f>'2022'!BR15</f>
        <v>6</v>
      </c>
      <c r="BY135" s="56">
        <f>'2022'!BS15</f>
        <v>20.399999999999999</v>
      </c>
      <c r="BZ135" s="57">
        <f>'2022'!BT15</f>
        <v>0</v>
      </c>
      <c r="CA135" s="57">
        <f>'2022'!BU15</f>
        <v>0</v>
      </c>
      <c r="CB135" s="57">
        <f>'2022'!BV15</f>
        <v>1.58</v>
      </c>
      <c r="CC135" s="57">
        <f>'2022'!BW15</f>
        <v>7.4</v>
      </c>
      <c r="CD135" s="57">
        <f>'2022'!BX15</f>
        <v>8.6</v>
      </c>
      <c r="CE135" s="57">
        <f>'2022'!BY15</f>
        <v>42.9</v>
      </c>
      <c r="CF135" s="58">
        <f>'2022'!BZ15</f>
        <v>5.9</v>
      </c>
      <c r="CG135" s="55">
        <f>'2022'!CA15</f>
        <v>506</v>
      </c>
      <c r="CH135" s="56">
        <f>'2022'!CB15</f>
        <v>2341</v>
      </c>
      <c r="CI135" s="56">
        <f>'2022'!CC15</f>
        <v>67</v>
      </c>
      <c r="CJ135" s="56">
        <f>'2022'!CD15</f>
        <v>46</v>
      </c>
      <c r="CK135" s="56">
        <f>'2022'!CE15</f>
        <v>6</v>
      </c>
      <c r="CL135" s="56">
        <f>'2022'!CF15</f>
        <v>20</v>
      </c>
      <c r="CM135" s="57">
        <f>'2022'!CG15</f>
        <v>0</v>
      </c>
      <c r="CN135" s="57">
        <f>'2022'!CH15</f>
        <v>0</v>
      </c>
      <c r="CO135" s="57">
        <f>'2022'!CI15</f>
        <v>1.68</v>
      </c>
      <c r="CP135" s="57">
        <f>'2022'!CJ15</f>
        <v>3.5</v>
      </c>
      <c r="CQ135" s="57">
        <f>'2022'!CK15</f>
        <v>9.1</v>
      </c>
      <c r="CR135" s="57">
        <f>'2022'!CL15</f>
        <v>45</v>
      </c>
      <c r="CS135" s="58">
        <f>'2022'!CM15</f>
        <v>4.2</v>
      </c>
      <c r="CT135" s="55">
        <f>'2022'!CN15</f>
        <v>515</v>
      </c>
      <c r="CU135" s="56">
        <f>'2022'!CO15</f>
        <v>2503.1999999999998</v>
      </c>
      <c r="CV135" s="56">
        <f>'2022'!CP15</f>
        <v>70</v>
      </c>
      <c r="CW135" s="56">
        <f>'2022'!CQ15</f>
        <v>40</v>
      </c>
      <c r="CX135" s="56">
        <f>'2022'!CR15</f>
        <v>4</v>
      </c>
      <c r="CY135" s="56">
        <f>'2022'!CS15</f>
        <v>19.200000000000003</v>
      </c>
      <c r="CZ135" s="57">
        <f>'2022'!CT15</f>
        <v>0</v>
      </c>
      <c r="DA135" s="57">
        <f>'2022'!CU15</f>
        <v>0</v>
      </c>
      <c r="DB135" s="57">
        <f>'2022'!CV15</f>
        <v>1.51</v>
      </c>
      <c r="DC135" s="57">
        <f>'2022'!CW15</f>
        <v>4.8</v>
      </c>
      <c r="DD135" s="57">
        <f>'2022'!CX15</f>
        <v>9.8000000000000007</v>
      </c>
      <c r="DE135" s="57">
        <f>'2022'!CY15</f>
        <v>50</v>
      </c>
      <c r="DF135" s="58">
        <f>'2022'!CZ15</f>
        <v>16.7</v>
      </c>
    </row>
    <row r="136" spans="1:110" ht="15.75" customHeight="1" x14ac:dyDescent="0.2">
      <c r="A136" s="29">
        <f t="shared" si="16"/>
        <v>134</v>
      </c>
      <c r="B136" s="30">
        <f>'2015'!A10</f>
        <v>8</v>
      </c>
      <c r="C136" s="30">
        <v>2015</v>
      </c>
      <c r="D136" s="31" t="str">
        <f>'2015'!B10</f>
        <v>Kennard Backman</v>
      </c>
      <c r="E136" s="204" t="str" cm="1">
        <f t="array" ref="E136">_xlfn.IFS(F136&gt;=15,"Cornerstone",AND(F136&gt;=14,F136&lt;15),"Elite",AND(F136&gt;=11,F136&lt;14),"Elite Upside",AND(F136&gt;=9,F136&lt;11),"Upside",AND(F136&gt;=8,F136&lt;9),"Upside Lite",AND(F136&gt;=6,F136&lt;8),"Outlier",AND(F136&gt;=5,F136&lt;6),"Outlier Lite",F136&lt;5,"Purgatory")</f>
        <v>Outlier Lite</v>
      </c>
      <c r="F136" s="32">
        <f>'2015'!C10</f>
        <v>5.3071428571428569</v>
      </c>
      <c r="G136" s="32">
        <f t="shared" si="17"/>
        <v>36.9</v>
      </c>
      <c r="H136" s="33">
        <f t="shared" si="18"/>
        <v>-1.2897535019998032</v>
      </c>
      <c r="I136" s="34" t="str">
        <f>'2015'!D10</f>
        <v>UAB</v>
      </c>
      <c r="J136" s="35">
        <f>'2015'!E10</f>
        <v>10</v>
      </c>
      <c r="K136" s="36">
        <f>'2015'!F10</f>
        <v>34026</v>
      </c>
      <c r="L136" s="37">
        <f>'2015'!G10</f>
        <v>32.605479452054794</v>
      </c>
      <c r="M136" s="37" t="str">
        <f>'2015'!H10</f>
        <v>SR</v>
      </c>
      <c r="N136" s="37">
        <f>'2015'!I10</f>
        <v>22.17808219178082</v>
      </c>
      <c r="O136" s="38">
        <f>'2015'!J10</f>
        <v>75</v>
      </c>
      <c r="P136" s="38">
        <f>'2015'!K10</f>
        <v>258</v>
      </c>
      <c r="Q136" s="193">
        <f t="shared" si="19"/>
        <v>32.247431748196831</v>
      </c>
      <c r="R136" s="35">
        <f>'2015'!L10</f>
        <v>4.66</v>
      </c>
      <c r="S136" s="39">
        <f>'2015'!M10</f>
        <v>6</v>
      </c>
      <c r="T136" s="40">
        <f>'2015'!N10</f>
        <v>0</v>
      </c>
      <c r="U136" s="41">
        <f>'2015'!O10</f>
        <v>1.52753108348135E-2</v>
      </c>
      <c r="V136" s="41">
        <f>'2015'!P10</f>
        <v>6.3410685375067458E-2</v>
      </c>
      <c r="W136" s="41">
        <f>'2015'!Q10</f>
        <v>0.11714507370054306</v>
      </c>
      <c r="X136" s="41">
        <f>'2015'!R10</f>
        <v>0.1524135309768149</v>
      </c>
      <c r="Y136" s="42">
        <f>'2015'!S10</f>
        <v>0.1524135309768149</v>
      </c>
      <c r="Z136" s="43">
        <f>'2015'!T10</f>
        <v>0.10668947168377042</v>
      </c>
      <c r="AA136" s="44">
        <f>'2015'!U10</f>
        <v>21.526027397260275</v>
      </c>
      <c r="AB136" s="45">
        <f>'2015'!V10</f>
        <v>2.17</v>
      </c>
      <c r="AC136" s="45">
        <f>'2015'!W10</f>
        <v>10.837837837837839</v>
      </c>
      <c r="AD136" s="45">
        <f>'2015'!X10</f>
        <v>6.3</v>
      </c>
      <c r="AE136" s="45">
        <f>'2015'!Y10</f>
        <v>5.4</v>
      </c>
      <c r="AF136" s="45">
        <f>'2015'!Z10</f>
        <v>0</v>
      </c>
      <c r="AG136" s="45">
        <f>'2015'!AA10</f>
        <v>0</v>
      </c>
      <c r="AH136" s="45">
        <f>'2015'!AB10</f>
        <v>4.8000000000000001E-2</v>
      </c>
      <c r="AI136" s="46">
        <f>'2015'!AC10</f>
        <v>109.4223493036686</v>
      </c>
      <c r="AJ136" s="45">
        <f>'2015'!AD10</f>
        <v>112.78904548977719</v>
      </c>
      <c r="AK136" s="47">
        <f>'2015'!AE10</f>
        <v>1</v>
      </c>
      <c r="AL136" s="48">
        <f>'2015'!AF10</f>
        <v>3</v>
      </c>
      <c r="AM136" s="49">
        <f>'2015'!AG10</f>
        <v>7</v>
      </c>
      <c r="AN136" s="49">
        <f>'2015'!AH10</f>
        <v>1</v>
      </c>
      <c r="AO136" s="49">
        <f>'2015'!AI10</f>
        <v>3</v>
      </c>
      <c r="AP136" s="49">
        <f>'2015'!AJ10</f>
        <v>5</v>
      </c>
      <c r="AQ136" s="49">
        <f>'2015'!AK10</f>
        <v>7</v>
      </c>
      <c r="AR136" s="49">
        <f>'2015'!AL10</f>
        <v>2</v>
      </c>
      <c r="AS136" s="50">
        <f>'2015'!AM10</f>
        <v>0</v>
      </c>
      <c r="AT136" s="55">
        <f>'2015'!AN10</f>
        <v>0</v>
      </c>
      <c r="AU136" s="56">
        <f>'2015'!AO10</f>
        <v>1</v>
      </c>
      <c r="AV136" s="56">
        <f>'2015'!AP10</f>
        <v>0</v>
      </c>
      <c r="AW136" s="56">
        <f>'2015'!AQ10</f>
        <v>0</v>
      </c>
      <c r="AX136" s="56">
        <f>'2015'!AR10</f>
        <v>0</v>
      </c>
      <c r="AY136" s="56">
        <f>'2015'!AS10</f>
        <v>0</v>
      </c>
      <c r="AZ136" s="57">
        <f>'2015'!AT10</f>
        <v>0</v>
      </c>
      <c r="BA136" s="57">
        <f>'2015'!AU10</f>
        <v>0</v>
      </c>
      <c r="BB136" s="57">
        <f>'2015'!AV10</f>
        <v>0</v>
      </c>
      <c r="BC136" s="57">
        <f>'2015'!AW10</f>
        <v>0</v>
      </c>
      <c r="BD136" s="57">
        <f>'2015'!AX10</f>
        <v>0</v>
      </c>
      <c r="BE136" s="57">
        <f>'2015'!AY10</f>
        <v>0</v>
      </c>
      <c r="BF136" s="58">
        <f>'2015'!AZ10</f>
        <v>0</v>
      </c>
      <c r="BG136" s="55">
        <f>'2015'!BA10</f>
        <v>43</v>
      </c>
      <c r="BH136" s="56">
        <f>'2015'!BB10</f>
        <v>2815</v>
      </c>
      <c r="BI136" s="56">
        <f>'2015'!BC10</f>
        <v>0</v>
      </c>
      <c r="BJ136" s="56">
        <f>'2015'!BD10</f>
        <v>6</v>
      </c>
      <c r="BK136" s="56">
        <f>'2015'!BE10</f>
        <v>0</v>
      </c>
      <c r="BL136" s="56">
        <f>'2015'!BF10</f>
        <v>0</v>
      </c>
      <c r="BM136" s="57">
        <f>'2015'!BG10</f>
        <v>0</v>
      </c>
      <c r="BN136" s="57">
        <f>'2015'!BH10</f>
        <v>0</v>
      </c>
      <c r="BO136" s="57">
        <f>'2015'!BI10</f>
        <v>0</v>
      </c>
      <c r="BP136" s="57">
        <f>'2015'!BJ10</f>
        <v>0</v>
      </c>
      <c r="BQ136" s="57">
        <f>'2015'!BK10</f>
        <v>0</v>
      </c>
      <c r="BR136" s="57">
        <f>'2015'!BL10</f>
        <v>0</v>
      </c>
      <c r="BS136" s="58">
        <f>'2015'!BM10</f>
        <v>0</v>
      </c>
      <c r="BT136" s="55">
        <f>'2015'!BN10</f>
        <v>235</v>
      </c>
      <c r="BU136" s="56">
        <f>'2015'!BO10</f>
        <v>3706</v>
      </c>
      <c r="BV136" s="56">
        <f>'2015'!BP10</f>
        <v>0</v>
      </c>
      <c r="BW136" s="56">
        <f>'2015'!BQ10</f>
        <v>23</v>
      </c>
      <c r="BX136" s="56">
        <f>'2015'!BR10</f>
        <v>4</v>
      </c>
      <c r="BY136" s="56">
        <f>'2015'!BS10</f>
        <v>0</v>
      </c>
      <c r="BZ136" s="57">
        <f>'2015'!BT10</f>
        <v>0</v>
      </c>
      <c r="CA136" s="57">
        <f>'2015'!BU10</f>
        <v>0</v>
      </c>
      <c r="CB136" s="57">
        <f>'2015'!BV10</f>
        <v>0</v>
      </c>
      <c r="CC136" s="57">
        <f>'2015'!BW10</f>
        <v>0</v>
      </c>
      <c r="CD136" s="57">
        <f>'2015'!BX10</f>
        <v>0</v>
      </c>
      <c r="CE136" s="57">
        <f>'2015'!BY10</f>
        <v>0</v>
      </c>
      <c r="CF136" s="58">
        <f>'2015'!BZ10</f>
        <v>0</v>
      </c>
      <c r="CG136" s="55">
        <f>'2015'!CA10</f>
        <v>302</v>
      </c>
      <c r="CH136" s="56">
        <f>'2015'!CB10</f>
        <v>2578</v>
      </c>
      <c r="CI136" s="56">
        <f>'2015'!CC10</f>
        <v>0</v>
      </c>
      <c r="CJ136" s="56">
        <f>'2015'!CD10</f>
        <v>28</v>
      </c>
      <c r="CK136" s="56">
        <f>'2015'!CE10</f>
        <v>2</v>
      </c>
      <c r="CL136" s="56">
        <f>'2015'!CF10</f>
        <v>0</v>
      </c>
      <c r="CM136" s="57">
        <f>'2015'!CG10</f>
        <v>0</v>
      </c>
      <c r="CN136" s="57">
        <f>'2015'!CH10</f>
        <v>0</v>
      </c>
      <c r="CO136" s="57">
        <f>'2015'!CI10</f>
        <v>0</v>
      </c>
      <c r="CP136" s="57">
        <f>'2015'!CJ10</f>
        <v>0</v>
      </c>
      <c r="CQ136" s="57">
        <f>'2015'!CK10</f>
        <v>0</v>
      </c>
      <c r="CR136" s="57">
        <f>'2015'!CL10</f>
        <v>0</v>
      </c>
      <c r="CS136" s="58">
        <f>'2015'!CM10</f>
        <v>0</v>
      </c>
      <c r="CT136" s="55">
        <f>'2015'!CN10</f>
        <v>401</v>
      </c>
      <c r="CU136" s="56">
        <f>'2015'!CO10</f>
        <v>2631</v>
      </c>
      <c r="CV136" s="56">
        <f>'2015'!CP10</f>
        <v>50</v>
      </c>
      <c r="CW136" s="56">
        <f>'2015'!CQ10</f>
        <v>37</v>
      </c>
      <c r="CX136" s="56">
        <f>'2015'!CR10</f>
        <v>3</v>
      </c>
      <c r="CY136" s="56">
        <f>'2015'!CS10</f>
        <v>17</v>
      </c>
      <c r="CZ136" s="57">
        <f>'2015'!CT10</f>
        <v>0</v>
      </c>
      <c r="DA136" s="57">
        <f>'2015'!CU10</f>
        <v>0</v>
      </c>
      <c r="DB136" s="57">
        <f>'2015'!CV10</f>
        <v>2.17</v>
      </c>
      <c r="DC136" s="57">
        <f>'2015'!CW10</f>
        <v>6.3</v>
      </c>
      <c r="DD136" s="57">
        <f>'2015'!CX10</f>
        <v>5.4</v>
      </c>
      <c r="DE136" s="57">
        <f>'2015'!CY10</f>
        <v>0</v>
      </c>
      <c r="DF136" s="58">
        <f>'2015'!CZ10</f>
        <v>4.8</v>
      </c>
    </row>
    <row r="137" spans="1:110" ht="15.75" customHeight="1" x14ac:dyDescent="0.2">
      <c r="A137" s="29">
        <f t="shared" si="16"/>
        <v>134</v>
      </c>
      <c r="B137" s="30">
        <f>'2017'!A19</f>
        <v>17</v>
      </c>
      <c r="C137" s="30">
        <v>2017</v>
      </c>
      <c r="D137" s="31" t="str">
        <f>'2017'!B18</f>
        <v>Pharaoh Brown</v>
      </c>
      <c r="E137" s="204" t="str" cm="1">
        <f t="array" ref="E137">_xlfn.IFS(F137&gt;=15,"Cornerstone",AND(F137&gt;=14,F137&lt;15),"Elite",AND(F137&gt;=11,F137&lt;14),"Elite Upside",AND(F137&gt;=9,F137&lt;11),"Upside",AND(F137&gt;=8,F137&lt;9),"Upside Lite",AND(F137&gt;=6,F137&lt;8),"Outlier",AND(F137&gt;=5,F137&lt;6),"Outlier Lite",F137&lt;5,"Purgatory")</f>
        <v>Outlier Lite</v>
      </c>
      <c r="F137" s="32">
        <f>'2017'!C18</f>
        <v>5.3071428571428569</v>
      </c>
      <c r="G137" s="32">
        <f t="shared" si="17"/>
        <v>36.9</v>
      </c>
      <c r="H137" s="33">
        <f t="shared" si="18"/>
        <v>-1.2897535019998032</v>
      </c>
      <c r="I137" s="34" t="str">
        <f>'2017'!D18</f>
        <v>Oregon</v>
      </c>
      <c r="J137" s="35">
        <f>'2017'!E18</f>
        <v>5</v>
      </c>
      <c r="K137" s="36">
        <f>'2017'!F18</f>
        <v>34458</v>
      </c>
      <c r="L137" s="37">
        <f>'2017'!G18</f>
        <v>31.421917808219177</v>
      </c>
      <c r="M137" s="37" t="str">
        <f>'2017'!H18</f>
        <v>RS SR</v>
      </c>
      <c r="N137" s="37">
        <f>'2017'!I18</f>
        <v>22.997260273972604</v>
      </c>
      <c r="O137" s="38">
        <f>'2017'!J18</f>
        <v>78</v>
      </c>
      <c r="P137" s="38">
        <f>'2017'!K18</f>
        <v>255</v>
      </c>
      <c r="Q137" s="193">
        <f t="shared" si="19"/>
        <v>29.467882407165213</v>
      </c>
      <c r="R137" s="37">
        <f>'2017'!L18</f>
        <v>4.83</v>
      </c>
      <c r="S137" s="39">
        <f>'2017'!M18</f>
        <v>0</v>
      </c>
      <c r="T137" s="40">
        <f>'2017'!N18</f>
        <v>1.5751575157515754E-2</v>
      </c>
      <c r="U137" s="41">
        <f>'2017'!O18</f>
        <v>7.0325900514579764E-2</v>
      </c>
      <c r="V137" s="41">
        <f>'2017'!P18</f>
        <v>0.14933333333333335</v>
      </c>
      <c r="W137" s="41">
        <f>'2017'!Q18</f>
        <v>0</v>
      </c>
      <c r="X137" s="41">
        <f>'2017'!R18</f>
        <v>0.17841437366503327</v>
      </c>
      <c r="Y137" s="42">
        <f>'2017'!S18</f>
        <v>0.17841437366503327</v>
      </c>
      <c r="Z137" s="43">
        <f>'2017'!T18</f>
        <v>0.16949365498178159</v>
      </c>
      <c r="AA137" s="44">
        <f>'2017'!U18</f>
        <v>22.356164383561644</v>
      </c>
      <c r="AB137" s="45">
        <f>'2017'!V18</f>
        <v>1.87</v>
      </c>
      <c r="AC137" s="45">
        <f>CT137/CW137</f>
        <v>12.909090909090908</v>
      </c>
      <c r="AD137" s="45">
        <f>'2017'!X18</f>
        <v>8</v>
      </c>
      <c r="AE137" s="45">
        <f>'2017'!Y18</f>
        <v>10.3</v>
      </c>
      <c r="AF137" s="45">
        <f>'2017'!Z18</f>
        <v>0</v>
      </c>
      <c r="AG137" s="45">
        <f>'2017'!AA18</f>
        <v>0</v>
      </c>
      <c r="AH137" s="45">
        <f t="shared" ref="AH137:AH143" si="20">CR137</f>
        <v>0</v>
      </c>
      <c r="AI137" s="46">
        <f>'2017'!AB18</f>
        <v>0.10800000000000001</v>
      </c>
      <c r="AJ137" s="45">
        <f>'2017'!AC18</f>
        <v>93.709075453529806</v>
      </c>
      <c r="AK137" s="47">
        <f>'2017'!AD18</f>
        <v>102.44542028716813</v>
      </c>
      <c r="AL137" s="48">
        <f>'2017'!AE18</f>
        <v>5</v>
      </c>
      <c r="AM137" s="49">
        <f>'2017'!AF18</f>
        <v>1</v>
      </c>
      <c r="AN137" s="49">
        <f>'2017'!AG18</f>
        <v>5</v>
      </c>
      <c r="AO137" s="49">
        <f>'2017'!AH18</f>
        <v>4</v>
      </c>
      <c r="AP137" s="49">
        <f>'2017'!AI18</f>
        <v>7</v>
      </c>
      <c r="AQ137" s="49">
        <f>'2017'!AK18</f>
        <v>2</v>
      </c>
      <c r="AR137" s="49">
        <f>'2017'!AL18</f>
        <v>0</v>
      </c>
      <c r="AS137" s="50">
        <f>'2017'!AM18</f>
        <v>0.25</v>
      </c>
      <c r="AT137" s="55">
        <f>'2017'!AN18</f>
        <v>42</v>
      </c>
      <c r="AU137" s="56">
        <f>'2017'!AO18</f>
        <v>2666.3999999999996</v>
      </c>
      <c r="AV137" s="56">
        <f>'2017'!AP18</f>
        <v>0</v>
      </c>
      <c r="AW137" s="56">
        <f>'2017'!AQ18</f>
        <v>2</v>
      </c>
      <c r="AX137" s="56">
        <f>'2017'!AR18</f>
        <v>32.400000000000006</v>
      </c>
      <c r="AY137" s="56">
        <f>'2017'!AS18</f>
        <v>0</v>
      </c>
      <c r="AZ137" s="57">
        <f>'2017'!AT18</f>
        <v>0</v>
      </c>
      <c r="BA137" s="57">
        <f>'2017'!AU18</f>
        <v>0</v>
      </c>
      <c r="BB137" s="57">
        <f>'2017'!AV18</f>
        <v>0</v>
      </c>
      <c r="BC137" s="57">
        <f>'2017'!AW18</f>
        <v>0</v>
      </c>
      <c r="BD137" s="57">
        <f>'2017'!AX18</f>
        <v>0</v>
      </c>
      <c r="BE137" s="57">
        <f>'2017'!AY18</f>
        <v>0</v>
      </c>
      <c r="BF137" s="58">
        <f>'2017'!AZ18</f>
        <v>0</v>
      </c>
      <c r="BG137" s="55">
        <f>'2017'!BA18</f>
        <v>123</v>
      </c>
      <c r="BH137" s="56">
        <f>'2017'!BB18</f>
        <v>1749</v>
      </c>
      <c r="BI137" s="56">
        <f>'2017'!BC18</f>
        <v>0</v>
      </c>
      <c r="BJ137" s="56">
        <f>'2017'!BD18</f>
        <v>10</v>
      </c>
      <c r="BK137" s="56">
        <f>'2017'!BE18</f>
        <v>2</v>
      </c>
      <c r="BL137" s="56">
        <f>'2017'!BF18</f>
        <v>15</v>
      </c>
      <c r="BM137" s="57">
        <f>'2017'!BG18</f>
        <v>0</v>
      </c>
      <c r="BN137" s="57">
        <f>'2017'!BH18</f>
        <v>0</v>
      </c>
      <c r="BO137" s="57">
        <f>'2017'!BI18</f>
        <v>0</v>
      </c>
      <c r="BP137" s="57">
        <f>'2017'!BJ18</f>
        <v>0</v>
      </c>
      <c r="BQ137" s="57">
        <f>'2017'!BK18</f>
        <v>0</v>
      </c>
      <c r="BR137" s="57">
        <f>'2017'!BL18</f>
        <v>0</v>
      </c>
      <c r="BS137" s="58">
        <f>'2017'!BM18</f>
        <v>0</v>
      </c>
      <c r="BT137" s="55">
        <f>'2017'!BN18</f>
        <v>420</v>
      </c>
      <c r="BU137" s="56">
        <f>'2017'!BO18</f>
        <v>2812.5</v>
      </c>
      <c r="BV137" s="56">
        <f>'2017'!BP18</f>
        <v>32</v>
      </c>
      <c r="BW137" s="56">
        <f>'2017'!BQ18</f>
        <v>25</v>
      </c>
      <c r="BX137" s="56">
        <f>'2017'!BR18</f>
        <v>6</v>
      </c>
      <c r="BY137" s="56">
        <f>'2017'!BS18</f>
        <v>26.099999999999998</v>
      </c>
      <c r="BZ137" s="57">
        <f>'2017'!BT18</f>
        <v>0</v>
      </c>
      <c r="CA137" s="57">
        <f>'2017'!BU18</f>
        <v>0</v>
      </c>
      <c r="CB137" s="57">
        <f>'2017'!BV18</f>
        <v>1.76</v>
      </c>
      <c r="CC137" s="57">
        <f>'2017'!BW18</f>
        <v>8</v>
      </c>
      <c r="CD137" s="57">
        <f>'2017'!BX18</f>
        <v>10.3</v>
      </c>
      <c r="CE137" s="57">
        <f>'2017'!BY18</f>
        <v>0</v>
      </c>
      <c r="CF137" s="58">
        <f>'2017'!BZ18</f>
        <v>10.7</v>
      </c>
      <c r="CG137" s="55">
        <f>'2017'!CA18</f>
        <v>0</v>
      </c>
      <c r="CH137" s="56">
        <f>'2017'!CB18</f>
        <v>1</v>
      </c>
      <c r="CI137" s="56">
        <f>'2017'!CC18</f>
        <v>0</v>
      </c>
      <c r="CJ137" s="56">
        <f>'2017'!CD18</f>
        <v>0</v>
      </c>
      <c r="CK137" s="56">
        <f>'2017'!CE18</f>
        <v>0</v>
      </c>
      <c r="CL137" s="56">
        <f>'2017'!CF18</f>
        <v>0</v>
      </c>
      <c r="CM137" s="57">
        <f>'2017'!CG18</f>
        <v>0</v>
      </c>
      <c r="CN137" s="57">
        <f>'2017'!CH18</f>
        <v>0</v>
      </c>
      <c r="CO137" s="57">
        <f>'2017'!CI18</f>
        <v>0</v>
      </c>
      <c r="CP137" s="57">
        <f>'2017'!CJ18</f>
        <v>0</v>
      </c>
      <c r="CQ137" s="57">
        <f>'2017'!CK18</f>
        <v>0</v>
      </c>
      <c r="CR137" s="57">
        <f>'2017'!CL18</f>
        <v>0</v>
      </c>
      <c r="CS137" s="58">
        <f>'2017'!CM18</f>
        <v>0</v>
      </c>
      <c r="CT137" s="55">
        <f>'2017'!CN18</f>
        <v>426</v>
      </c>
      <c r="CU137" s="56">
        <f>'2017'!CO18</f>
        <v>2387.7000000000003</v>
      </c>
      <c r="CV137" s="56">
        <f>'2017'!CP18</f>
        <v>45</v>
      </c>
      <c r="CW137" s="56">
        <f>'2017'!CQ18</f>
        <v>33</v>
      </c>
      <c r="CX137" s="56">
        <f>'2017'!CR18</f>
        <v>5</v>
      </c>
      <c r="CY137" s="56">
        <f>'2017'!CS18</f>
        <v>20.7</v>
      </c>
      <c r="CZ137" s="57">
        <f>'2017'!CT18</f>
        <v>0</v>
      </c>
      <c r="DA137" s="57">
        <f>'2017'!CU18</f>
        <v>0</v>
      </c>
      <c r="DB137" s="57">
        <f>'2017'!CV18</f>
        <v>1.87</v>
      </c>
      <c r="DC137" s="57">
        <f>'2017'!CW18</f>
        <v>7.3</v>
      </c>
      <c r="DD137" s="57">
        <f>'2017'!CX18</f>
        <v>7.2</v>
      </c>
      <c r="DE137" s="57">
        <f>'2017'!CY18</f>
        <v>0</v>
      </c>
      <c r="DF137" s="58">
        <f>'2017'!CZ18</f>
        <v>10.8</v>
      </c>
    </row>
    <row r="138" spans="1:110" ht="15.75" customHeight="1" x14ac:dyDescent="0.2">
      <c r="A138" s="29">
        <f t="shared" si="16"/>
        <v>136</v>
      </c>
      <c r="B138" s="30">
        <f>'2025'!A15</f>
        <v>13</v>
      </c>
      <c r="C138" s="30">
        <v>2025</v>
      </c>
      <c r="D138" s="31" t="str">
        <f>'2025'!B15</f>
        <v>Joshua Simon</v>
      </c>
      <c r="E138" s="204" t="str" cm="1">
        <f t="array" ref="E138">_xlfn.IFS(F138&gt;=15,"Cornerstone",AND(F138&gt;=14,F138&lt;15),"Elite",AND(F138&gt;=11,F138&lt;14),"Elite Upside",AND(F138&gt;=9,F138&lt;11),"Upside",AND(F138&gt;=8,F138&lt;9),"Upside Lite",AND(F138&gt;=6,F138&lt;8),"Outlier",AND(F138&gt;=5,F138&lt;6),"Outlier Lite",F138&lt;5,"Purgatory")</f>
        <v>Outlier Lite</v>
      </c>
      <c r="F138" s="32">
        <f>'2025'!C15</f>
        <v>5.3</v>
      </c>
      <c r="G138" s="32">
        <f t="shared" si="17"/>
        <v>36.4</v>
      </c>
      <c r="H138" s="33">
        <f t="shared" si="18"/>
        <v>-1.2927073106426747</v>
      </c>
      <c r="I138" s="34" t="str">
        <f>'2025'!D15</f>
        <v>South Carolina</v>
      </c>
      <c r="J138" s="35">
        <f>'2025'!E15</f>
        <v>1</v>
      </c>
      <c r="K138" s="36">
        <f>'2025'!F15</f>
        <v>36857</v>
      </c>
      <c r="L138" s="37">
        <f>'2025'!G15</f>
        <v>24.271232876712329</v>
      </c>
      <c r="M138" s="37" t="str">
        <f>'2025'!H15</f>
        <v>RS SR</v>
      </c>
      <c r="N138" s="37">
        <f>'2025'!I15</f>
        <v>24.43013698630137</v>
      </c>
      <c r="O138" s="38">
        <f>'2025'!J15</f>
        <v>76</v>
      </c>
      <c r="P138" s="38">
        <f>'2025'!K15</f>
        <v>239</v>
      </c>
      <c r="Q138" s="193">
        <f t="shared" si="19"/>
        <v>29.091671133480773</v>
      </c>
      <c r="R138" s="35">
        <f>'2025'!L15</f>
        <v>4.66</v>
      </c>
      <c r="S138" s="39">
        <f>'2025'!M15</f>
        <v>0</v>
      </c>
      <c r="T138" s="40">
        <f>'2025'!N15</f>
        <v>0.18649193548387097</v>
      </c>
      <c r="U138" s="41">
        <f>'2025'!O15</f>
        <v>0.16831911459534241</v>
      </c>
      <c r="V138" s="41">
        <f>'2025'!P15</f>
        <v>5.617521800851754E-2</v>
      </c>
      <c r="W138" s="41">
        <f>'2025'!Q15</f>
        <v>7.6738609112709827E-2</v>
      </c>
      <c r="X138" s="41">
        <f>'2025'!R15</f>
        <v>0.1787190082644628</v>
      </c>
      <c r="Y138" s="42">
        <f>'2025'!S15</f>
        <v>0.18260547187416687</v>
      </c>
      <c r="Z138" s="43">
        <f>'2025'!T15</f>
        <v>0.18260547187416687</v>
      </c>
      <c r="AA138" s="44">
        <f>'2025'!U15</f>
        <v>18.772602739726029</v>
      </c>
      <c r="AB138" s="45">
        <f>'2025'!V15</f>
        <v>1.65</v>
      </c>
      <c r="AC138" s="45">
        <f>'2025'!W15</f>
        <v>12.975</v>
      </c>
      <c r="AD138" s="45">
        <f>'2025'!X15</f>
        <v>8.6999999999999993</v>
      </c>
      <c r="AE138" s="45">
        <f>'2025'!Y15</f>
        <v>6.5</v>
      </c>
      <c r="AF138" s="45">
        <f>'2025'!Z15</f>
        <v>0</v>
      </c>
      <c r="AG138" s="45">
        <f>'2025'!AA15</f>
        <v>0</v>
      </c>
      <c r="AH138" s="45">
        <f t="shared" si="20"/>
        <v>20</v>
      </c>
      <c r="AI138" s="46">
        <f>'2025'!AB15</f>
        <v>4.8000000000000001E-2</v>
      </c>
      <c r="AJ138" s="45">
        <f>'2025'!AC15</f>
        <v>101.36411427742944</v>
      </c>
      <c r="AK138" s="47">
        <f>'2025'!AD15</f>
        <v>106.57948310551971</v>
      </c>
      <c r="AL138" s="48">
        <f>'2025'!AE15</f>
        <v>6</v>
      </c>
      <c r="AM138" s="49">
        <f>'2025'!AF15</f>
        <v>9</v>
      </c>
      <c r="AN138" s="49">
        <f>'2025'!AG15</f>
        <v>3</v>
      </c>
      <c r="AO138" s="49">
        <f>'2025'!AH15</f>
        <v>4</v>
      </c>
      <c r="AP138" s="49">
        <f>'2025'!AI15</f>
        <v>7</v>
      </c>
      <c r="AQ138" s="49">
        <f>'2025'!AK15</f>
        <v>4</v>
      </c>
      <c r="AR138" s="49">
        <f>'2025'!AL15</f>
        <v>0</v>
      </c>
      <c r="AS138" s="50">
        <f>'2025'!AM15</f>
        <v>0</v>
      </c>
      <c r="AT138" s="55">
        <f>'2025'!AN15</f>
        <v>370</v>
      </c>
      <c r="AU138" s="56">
        <f>'2025'!AO15</f>
        <v>1984</v>
      </c>
      <c r="AV138" s="56">
        <f>'2025'!AP15</f>
        <v>52</v>
      </c>
      <c r="AW138" s="56">
        <f>'2025'!AQ15</f>
        <v>33</v>
      </c>
      <c r="AX138" s="56">
        <f>'2025'!AR15</f>
        <v>3</v>
      </c>
      <c r="AY138" s="56">
        <f>'2025'!AS15</f>
        <v>0</v>
      </c>
      <c r="AZ138" s="57">
        <f>'2025'!AT15</f>
        <v>0</v>
      </c>
      <c r="BA138" s="57">
        <f>'2025'!AU15</f>
        <v>0</v>
      </c>
      <c r="BB138" s="57">
        <f>'2025'!AV15</f>
        <v>1.1499999999999999</v>
      </c>
      <c r="BC138" s="57">
        <f>'2025'!AW15</f>
        <v>4.3</v>
      </c>
      <c r="BD138" s="57">
        <f>'2025'!AX15</f>
        <v>11.4</v>
      </c>
      <c r="BE138" s="57">
        <f>'2025'!AY15</f>
        <v>50</v>
      </c>
      <c r="BF138" s="58">
        <f>'2025'!AZ15</f>
        <v>15.4</v>
      </c>
      <c r="BG138" s="55">
        <f>'2025'!BA15</f>
        <v>73</v>
      </c>
      <c r="BH138" s="56">
        <f>'2025'!BB15</f>
        <v>433.7</v>
      </c>
      <c r="BI138" s="56">
        <f>'2025'!BC15</f>
        <v>3</v>
      </c>
      <c r="BJ138" s="56">
        <f>'2025'!BD15</f>
        <v>3</v>
      </c>
      <c r="BK138" s="56">
        <f>'2025'!BE15</f>
        <v>2</v>
      </c>
      <c r="BL138" s="56">
        <f>'2025'!BF15</f>
        <v>0</v>
      </c>
      <c r="BM138" s="57">
        <f>'2025'!BG15</f>
        <v>0</v>
      </c>
      <c r="BN138" s="57">
        <f>'2025'!BH15</f>
        <v>0</v>
      </c>
      <c r="BO138" s="57">
        <f>'2025'!BI15</f>
        <v>2.81</v>
      </c>
      <c r="BP138" s="57">
        <f>'2025'!BJ15</f>
        <v>16.3</v>
      </c>
      <c r="BQ138" s="57">
        <f>'2025'!BK15</f>
        <v>8</v>
      </c>
      <c r="BR138" s="57">
        <f>'2025'!BL15</f>
        <v>0</v>
      </c>
      <c r="BS138" s="58">
        <f>'2025'!BM15</f>
        <v>0</v>
      </c>
      <c r="BT138" s="55">
        <f>'2025'!BN15</f>
        <v>277</v>
      </c>
      <c r="BU138" s="56">
        <f>'2025'!BO15</f>
        <v>4931</v>
      </c>
      <c r="BV138" s="56">
        <f>'2025'!BP15</f>
        <v>34</v>
      </c>
      <c r="BW138" s="56">
        <f>'2025'!BQ15</f>
        <v>20</v>
      </c>
      <c r="BX138" s="56">
        <f>'2025'!BR15</f>
        <v>7</v>
      </c>
      <c r="BY138" s="56">
        <f>'2025'!BS15</f>
        <v>0</v>
      </c>
      <c r="BZ138" s="57">
        <f>'2025'!BT15</f>
        <v>0</v>
      </c>
      <c r="CA138" s="57">
        <f>'2025'!BU15</f>
        <v>0</v>
      </c>
      <c r="CB138" s="57">
        <f>'2025'!BV15</f>
        <v>1.8</v>
      </c>
      <c r="CC138" s="57">
        <f>'2025'!BW15</f>
        <v>8.9</v>
      </c>
      <c r="CD138" s="57">
        <f>'2025'!BX15</f>
        <v>9.1</v>
      </c>
      <c r="CE138" s="57">
        <f>'2025'!BY15</f>
        <v>25</v>
      </c>
      <c r="CF138" s="58">
        <f>'2025'!BZ15</f>
        <v>13</v>
      </c>
      <c r="CG138" s="55">
        <f>'2025'!CA15</f>
        <v>256</v>
      </c>
      <c r="CH138" s="56">
        <f>'2025'!CB15</f>
        <v>3336</v>
      </c>
      <c r="CI138" s="56">
        <f>'2025'!CC15</f>
        <v>35</v>
      </c>
      <c r="CJ138" s="56">
        <f>'2025'!CD15</f>
        <v>28</v>
      </c>
      <c r="CK138" s="56">
        <f>'2025'!CE15</f>
        <v>2</v>
      </c>
      <c r="CL138" s="56">
        <f>'2025'!CF15</f>
        <v>0</v>
      </c>
      <c r="CM138" s="57">
        <f>'2025'!CG15</f>
        <v>0</v>
      </c>
      <c r="CN138" s="57">
        <f>'2025'!CH15</f>
        <v>0</v>
      </c>
      <c r="CO138" s="57">
        <f>'2025'!CI15</f>
        <v>1.41</v>
      </c>
      <c r="CP138" s="57">
        <f>'2025'!CJ15</f>
        <v>7.5</v>
      </c>
      <c r="CQ138" s="57">
        <f>'2025'!CK15</f>
        <v>2.9</v>
      </c>
      <c r="CR138" s="57">
        <f>'2025'!CL15</f>
        <v>20</v>
      </c>
      <c r="CS138" s="58">
        <f>'2025'!CM15</f>
        <v>0</v>
      </c>
      <c r="CT138" s="55">
        <f>'2025'!CN15</f>
        <v>519</v>
      </c>
      <c r="CU138" s="56">
        <f>'2025'!CO15</f>
        <v>2904</v>
      </c>
      <c r="CV138" s="56">
        <f>'2025'!CP15</f>
        <v>55</v>
      </c>
      <c r="CW138" s="56">
        <f>'2025'!CQ15</f>
        <v>40</v>
      </c>
      <c r="CX138" s="56">
        <f>'2025'!CR15</f>
        <v>7</v>
      </c>
      <c r="CY138" s="56">
        <f>'2025'!CS15</f>
        <v>0</v>
      </c>
      <c r="CZ138" s="57">
        <f>'2025'!CT15</f>
        <v>0</v>
      </c>
      <c r="DA138" s="57">
        <f>'2025'!CU15</f>
        <v>0</v>
      </c>
      <c r="DB138" s="57">
        <f>'2025'!CV15</f>
        <v>1.65</v>
      </c>
      <c r="DC138" s="57">
        <f>'2025'!CW15</f>
        <v>8.6999999999999993</v>
      </c>
      <c r="DD138" s="57">
        <f>'2025'!CX15</f>
        <v>6.5</v>
      </c>
      <c r="DE138" s="57">
        <f>'2025'!CY15</f>
        <v>33.299999999999997</v>
      </c>
      <c r="DF138" s="58">
        <f>'2025'!CZ15</f>
        <v>4.8</v>
      </c>
    </row>
    <row r="139" spans="1:110" ht="15.75" customHeight="1" x14ac:dyDescent="0.2">
      <c r="A139" s="29">
        <f t="shared" si="16"/>
        <v>137</v>
      </c>
      <c r="B139" s="30">
        <f>'2019'!A18</f>
        <v>16</v>
      </c>
      <c r="C139" s="30">
        <v>2019</v>
      </c>
      <c r="D139" s="31" t="str">
        <f>'2019'!B18</f>
        <v>Tommy Sweeney</v>
      </c>
      <c r="E139" s="204" t="str" cm="1">
        <f t="array" ref="E139">_xlfn.IFS(F139&gt;=15,"Cornerstone",AND(F139&gt;=14,F139&lt;15),"Elite",AND(F139&gt;=11,F139&lt;14),"Elite Upside",AND(F139&gt;=9,F139&lt;11),"Upside",AND(F139&gt;=8,F139&lt;9),"Upside Lite",AND(F139&gt;=6,F139&lt;8),"Outlier",AND(F139&gt;=5,F139&lt;6),"Outlier Lite",F139&lt;5,"Purgatory")</f>
        <v>Outlier Lite</v>
      </c>
      <c r="F139" s="32">
        <f>'2019'!C18</f>
        <v>5.2714285714285722</v>
      </c>
      <c r="G139" s="32">
        <f t="shared" si="17"/>
        <v>35.9</v>
      </c>
      <c r="H139" s="33">
        <f t="shared" si="18"/>
        <v>-1.3045225452141611</v>
      </c>
      <c r="I139" s="34" t="str">
        <f>'2019'!D18</f>
        <v>Boston College</v>
      </c>
      <c r="J139" s="35">
        <f>'2019'!E18</f>
        <v>4</v>
      </c>
      <c r="K139" s="36">
        <f>'2019'!F18</f>
        <v>34881</v>
      </c>
      <c r="L139" s="37">
        <f>'2019'!G18</f>
        <v>30.263013698630136</v>
      </c>
      <c r="M139" s="37" t="str">
        <f>'2019'!H18</f>
        <v>SR</v>
      </c>
      <c r="N139" s="37">
        <f>'2019'!I18</f>
        <v>23.832876712328765</v>
      </c>
      <c r="O139" s="38">
        <f>'2019'!J18</f>
        <v>76</v>
      </c>
      <c r="P139" s="38">
        <f>'2019'!K18</f>
        <v>251</v>
      </c>
      <c r="Q139" s="193">
        <f t="shared" si="19"/>
        <v>30.552340813822902</v>
      </c>
      <c r="R139" s="35">
        <f>'2019'!L18</f>
        <v>4.83</v>
      </c>
      <c r="S139" s="39">
        <f>'2019'!M18</f>
        <v>7</v>
      </c>
      <c r="T139" s="40">
        <f>'2019'!N18</f>
        <v>0</v>
      </c>
      <c r="U139" s="41">
        <f>'2019'!O18</f>
        <v>0.15329125338142469</v>
      </c>
      <c r="V139" s="41">
        <f>'2019'!P18</f>
        <v>0.22316348463775443</v>
      </c>
      <c r="W139" s="41">
        <f>'2019'!Q18</f>
        <v>0.25656444177189813</v>
      </c>
      <c r="X139" s="41">
        <f>'2019'!R18</f>
        <v>0.14694084364311952</v>
      </c>
      <c r="Y139" s="42">
        <f>'2019'!S18</f>
        <v>0.20175264270750881</v>
      </c>
      <c r="Z139" s="43">
        <f>'2019'!T18</f>
        <v>0.19166501057213337</v>
      </c>
      <c r="AA139" s="44">
        <f>'2019'!U18</f>
        <v>20.18082191780822</v>
      </c>
      <c r="AB139" s="45">
        <f>'2019'!V18</f>
        <v>1.48</v>
      </c>
      <c r="AC139" s="45">
        <f>CT139/CW139</f>
        <v>10.875</v>
      </c>
      <c r="AD139" s="45">
        <f>'2019'!X18</f>
        <v>8.3000000000000007</v>
      </c>
      <c r="AE139" s="45">
        <f>'2019'!Y18</f>
        <v>9.9</v>
      </c>
      <c r="AF139" s="45">
        <f>'2019'!Z18</f>
        <v>0</v>
      </c>
      <c r="AG139" s="45">
        <f>'2019'!AA18</f>
        <v>0</v>
      </c>
      <c r="AH139" s="45">
        <f t="shared" si="20"/>
        <v>23.5</v>
      </c>
      <c r="AI139" s="46">
        <f>'2019'!AB18</f>
        <v>5.9000000000000004E-2</v>
      </c>
      <c r="AJ139" s="45">
        <f>'2019'!AC18</f>
        <v>92.239129171905816</v>
      </c>
      <c r="AK139" s="47">
        <f>'2019'!AD18</f>
        <v>96.985000848904889</v>
      </c>
      <c r="AL139" s="48">
        <f>'2019'!AE18</f>
        <v>6</v>
      </c>
      <c r="AM139" s="49">
        <f>'2019'!AF18</f>
        <v>6</v>
      </c>
      <c r="AN139" s="49">
        <f>'2019'!AG18</f>
        <v>2</v>
      </c>
      <c r="AO139" s="49">
        <f>'2019'!AH18</f>
        <v>1</v>
      </c>
      <c r="AP139" s="49">
        <f>'2019'!AI18</f>
        <v>7</v>
      </c>
      <c r="AQ139" s="49">
        <f>'2019'!AK18</f>
        <v>1</v>
      </c>
      <c r="AR139" s="49">
        <f>'2019'!AL18</f>
        <v>1</v>
      </c>
      <c r="AS139" s="50">
        <f>'2019'!AM18</f>
        <v>0</v>
      </c>
      <c r="AT139" s="55">
        <f>'2019'!AN18</f>
        <v>0</v>
      </c>
      <c r="AU139" s="56">
        <f>'2019'!AO18</f>
        <v>1</v>
      </c>
      <c r="AV139" s="56">
        <f>'2019'!AP18</f>
        <v>0</v>
      </c>
      <c r="AW139" s="56">
        <f>'2019'!AQ18</f>
        <v>0</v>
      </c>
      <c r="AX139" s="56">
        <f>'2019'!AR18</f>
        <v>0</v>
      </c>
      <c r="AY139" s="56">
        <f>'2019'!AS18</f>
        <v>0</v>
      </c>
      <c r="AZ139" s="57">
        <f>'2019'!AT18</f>
        <v>0</v>
      </c>
      <c r="BA139" s="57">
        <f>'2019'!AU18</f>
        <v>0</v>
      </c>
      <c r="BB139" s="57">
        <f>'2019'!AV18</f>
        <v>0</v>
      </c>
      <c r="BC139" s="57">
        <f>'2019'!AW18</f>
        <v>0</v>
      </c>
      <c r="BD139" s="57">
        <f>'2019'!AX18</f>
        <v>0</v>
      </c>
      <c r="BE139" s="57">
        <f>'2019'!AY18</f>
        <v>0</v>
      </c>
      <c r="BF139" s="58">
        <f>'2019'!AZ18</f>
        <v>0</v>
      </c>
      <c r="BG139" s="55">
        <f>'2019'!BA18</f>
        <v>68</v>
      </c>
      <c r="BH139" s="56">
        <f>'2019'!BB18</f>
        <v>443.6</v>
      </c>
      <c r="BI139" s="56">
        <f>'2019'!BC18</f>
        <v>10</v>
      </c>
      <c r="BJ139" s="56">
        <f>'2019'!BD18</f>
        <v>5</v>
      </c>
      <c r="BK139" s="56">
        <f>'2019'!BE18</f>
        <v>0</v>
      </c>
      <c r="BL139" s="56">
        <f>'2019'!BF18</f>
        <v>2.8</v>
      </c>
      <c r="BM139" s="57">
        <f>'2019'!BG18</f>
        <v>0</v>
      </c>
      <c r="BN139" s="57">
        <f>'2019'!BH18</f>
        <v>0</v>
      </c>
      <c r="BO139" s="57">
        <f>'2019'!BI18</f>
        <v>0.84</v>
      </c>
      <c r="BP139" s="57">
        <f>'2019'!BJ18</f>
        <v>4.8</v>
      </c>
      <c r="BQ139" s="57">
        <f>'2019'!BK18</f>
        <v>10.1</v>
      </c>
      <c r="BR139" s="57">
        <f>'2019'!BL18</f>
        <v>0</v>
      </c>
      <c r="BS139" s="58">
        <f>'2019'!BM18</f>
        <v>16.7</v>
      </c>
      <c r="BT139" s="55">
        <f>'2019'!BN18</f>
        <v>353</v>
      </c>
      <c r="BU139" s="56">
        <f>'2019'!BO18</f>
        <v>1581.8000000000002</v>
      </c>
      <c r="BV139" s="56">
        <f>'2019'!BP18</f>
        <v>47</v>
      </c>
      <c r="BW139" s="56">
        <f>'2019'!BQ18</f>
        <v>26</v>
      </c>
      <c r="BX139" s="56">
        <f>'2019'!BR18</f>
        <v>3</v>
      </c>
      <c r="BY139" s="56">
        <f>'2019'!BS18</f>
        <v>13.200000000000001</v>
      </c>
      <c r="BZ139" s="57">
        <f>'2019'!BT18</f>
        <v>0</v>
      </c>
      <c r="CA139" s="57">
        <f>'2019'!BU18</f>
        <v>0</v>
      </c>
      <c r="CB139" s="57">
        <f>'2019'!BV18</f>
        <v>1.07</v>
      </c>
      <c r="CC139" s="57">
        <f>'2019'!BW18</f>
        <v>3.5</v>
      </c>
      <c r="CD139" s="57">
        <f>'2019'!BX18</f>
        <v>11.8</v>
      </c>
      <c r="CE139" s="57">
        <f>'2019'!BY18</f>
        <v>0</v>
      </c>
      <c r="CF139" s="58">
        <f>'2019'!BZ18</f>
        <v>18.8</v>
      </c>
      <c r="CG139" s="55">
        <f>'2019'!CA18</f>
        <v>512</v>
      </c>
      <c r="CH139" s="56">
        <f>'2019'!CB18</f>
        <v>1995.6000000000001</v>
      </c>
      <c r="CI139" s="56">
        <f>'2019'!CC18</f>
        <v>64</v>
      </c>
      <c r="CJ139" s="56">
        <f>'2019'!CD18</f>
        <v>36</v>
      </c>
      <c r="CK139" s="56">
        <f>'2019'!CE18</f>
        <v>4</v>
      </c>
      <c r="CL139" s="56">
        <f>'2019'!CF18</f>
        <v>14.399999999999999</v>
      </c>
      <c r="CM139" s="57">
        <f>'2019'!CG18</f>
        <v>0</v>
      </c>
      <c r="CN139" s="57">
        <f>'2019'!CH18</f>
        <v>0</v>
      </c>
      <c r="CO139" s="57">
        <f>'2019'!CI18</f>
        <v>1.48</v>
      </c>
      <c r="CP139" s="57">
        <f>'2019'!CJ18</f>
        <v>8.3000000000000007</v>
      </c>
      <c r="CQ139" s="57">
        <f>'2019'!CK18</f>
        <v>9.9</v>
      </c>
      <c r="CR139" s="57">
        <f>'2019'!CL18</f>
        <v>23.5</v>
      </c>
      <c r="CS139" s="58">
        <f>'2019'!CM18</f>
        <v>5.3</v>
      </c>
      <c r="CT139" s="55">
        <f>'2019'!CN18</f>
        <v>348</v>
      </c>
      <c r="CU139" s="56">
        <f>'2019'!CO18</f>
        <v>2368.3000000000002</v>
      </c>
      <c r="CV139" s="56">
        <f>'2019'!CP18</f>
        <v>46</v>
      </c>
      <c r="CW139" s="56">
        <f>'2019'!CQ18</f>
        <v>32</v>
      </c>
      <c r="CX139" s="56">
        <f>'2019'!CR18</f>
        <v>3</v>
      </c>
      <c r="CY139" s="56">
        <f>'2019'!CS18</f>
        <v>23.1</v>
      </c>
      <c r="CZ139" s="57">
        <f>'2019'!CT18</f>
        <v>0</v>
      </c>
      <c r="DA139" s="57">
        <f>'2019'!CU18</f>
        <v>0</v>
      </c>
      <c r="DB139" s="57">
        <f>'2019'!CV18</f>
        <v>1.29</v>
      </c>
      <c r="DC139" s="57">
        <f>'2019'!CW18</f>
        <v>4</v>
      </c>
      <c r="DD139" s="57">
        <f>'2019'!CX18</f>
        <v>8.6999999999999993</v>
      </c>
      <c r="DE139" s="57">
        <f>'2019'!CY18</f>
        <v>66.7</v>
      </c>
      <c r="DF139" s="58">
        <f>'2019'!CZ18</f>
        <v>5.9</v>
      </c>
    </row>
    <row r="140" spans="1:110" ht="15.75" customHeight="1" x14ac:dyDescent="0.2">
      <c r="A140" s="29">
        <f t="shared" si="16"/>
        <v>138</v>
      </c>
      <c r="B140" s="30">
        <f>'2025'!A16</f>
        <v>14</v>
      </c>
      <c r="C140" s="30">
        <v>2025</v>
      </c>
      <c r="D140" s="31" t="str">
        <f>'2025'!B16</f>
        <v>Benjamin Yurosek</v>
      </c>
      <c r="E140" s="204" t="str" cm="1">
        <f t="array" ref="E140">_xlfn.IFS(F140&gt;=15,"Cornerstone",AND(F140&gt;=14,F140&lt;15),"Elite",AND(F140&gt;=11,F140&lt;14),"Elite Upside",AND(F140&gt;=9,F140&lt;11),"Upside",AND(F140&gt;=8,F140&lt;9),"Upside Lite",AND(F140&gt;=6,F140&lt;8),"Outlier",AND(F140&gt;=5,F140&lt;6),"Outlier Lite",F140&lt;5,"Purgatory")</f>
        <v>Outlier Lite</v>
      </c>
      <c r="F140" s="32">
        <f>'2025'!C16</f>
        <v>5.2428571428571429</v>
      </c>
      <c r="G140" s="32">
        <f t="shared" si="17"/>
        <v>35.5</v>
      </c>
      <c r="H140" s="33">
        <f t="shared" si="18"/>
        <v>-1.3163377797856479</v>
      </c>
      <c r="I140" s="34" t="str">
        <f>'2025'!D16</f>
        <v>Georgia</v>
      </c>
      <c r="J140" s="35">
        <f>'2025'!E16</f>
        <v>5</v>
      </c>
      <c r="K140" s="36">
        <f>'2025'!F16</f>
        <v>37332</v>
      </c>
      <c r="L140" s="37">
        <f>'2025'!G16</f>
        <v>23.547945205479451</v>
      </c>
      <c r="M140" s="37" t="str">
        <f>'2025'!H16</f>
        <v>RS SR</v>
      </c>
      <c r="N140" s="37">
        <f>'2025'!I16</f>
        <v>23.12876712328767</v>
      </c>
      <c r="O140" s="38">
        <f>'2025'!J16</f>
        <v>76</v>
      </c>
      <c r="P140" s="38">
        <f>'2025'!K16</f>
        <v>245</v>
      </c>
      <c r="Q140" s="193">
        <f t="shared" si="19"/>
        <v>29.822005973651837</v>
      </c>
      <c r="R140" s="35">
        <f>'2025'!L16</f>
        <v>4.6399999999999997</v>
      </c>
      <c r="S140" s="39">
        <f>'2025'!M16</f>
        <v>0</v>
      </c>
      <c r="T140" s="40">
        <f>'2025'!N16</f>
        <v>0</v>
      </c>
      <c r="U140" s="41">
        <f>'2025'!O16</f>
        <v>0.27669820885434271</v>
      </c>
      <c r="V140" s="41">
        <f>'2025'!P16</f>
        <v>0.14549744396382225</v>
      </c>
      <c r="W140" s="41">
        <f>'2025'!Q16</f>
        <v>0.17095851216022889</v>
      </c>
      <c r="X140" s="41">
        <f>'2025'!R16</f>
        <v>4.7025927808845958E-2</v>
      </c>
      <c r="Y140" s="42">
        <f>'2025'!S16</f>
        <v>0.16186206833159433</v>
      </c>
      <c r="Z140" s="43">
        <f>'2025'!T16</f>
        <v>0.1537689649150146</v>
      </c>
      <c r="AA140" s="44">
        <f>'2025'!U16</f>
        <v>19.471232876712328</v>
      </c>
      <c r="AB140" s="45">
        <f>'2025'!V16</f>
        <v>1.53</v>
      </c>
      <c r="AC140" s="45">
        <f>'2025'!W16</f>
        <v>12.333333333333334</v>
      </c>
      <c r="AD140" s="45">
        <f>'2025'!X16</f>
        <v>6.9</v>
      </c>
      <c r="AE140" s="45">
        <f>'2025'!Y16</f>
        <v>7.3</v>
      </c>
      <c r="AF140" s="45">
        <f>'2025'!Z16</f>
        <v>0</v>
      </c>
      <c r="AG140" s="45">
        <f>'2025'!AA16</f>
        <v>0</v>
      </c>
      <c r="AH140" s="45">
        <f t="shared" si="20"/>
        <v>33.299999999999997</v>
      </c>
      <c r="AI140" s="46">
        <f>'2025'!AB16</f>
        <v>6.3E-2</v>
      </c>
      <c r="AJ140" s="45">
        <f>'2025'!AC16</f>
        <v>105.71196795368462</v>
      </c>
      <c r="AK140" s="47">
        <f>'2025'!AD16</f>
        <v>111.15104179507159</v>
      </c>
      <c r="AL140" s="48">
        <f>'2025'!AE16</f>
        <v>4</v>
      </c>
      <c r="AM140" s="49">
        <f>'2025'!AF16</f>
        <v>8</v>
      </c>
      <c r="AN140" s="49">
        <f>'2025'!AG16</f>
        <v>2</v>
      </c>
      <c r="AO140" s="49">
        <f>'2025'!AH16</f>
        <v>4</v>
      </c>
      <c r="AP140" s="49">
        <f>'2025'!AI16</f>
        <v>4</v>
      </c>
      <c r="AQ140" s="49">
        <f>'2025'!AK16</f>
        <v>6</v>
      </c>
      <c r="AR140" s="49">
        <f>'2025'!AL16</f>
        <v>0</v>
      </c>
      <c r="AS140" s="50">
        <f>'2025'!AM16</f>
        <v>0</v>
      </c>
      <c r="AT140" s="55">
        <f>'2025'!AN16</f>
        <v>0</v>
      </c>
      <c r="AU140" s="56">
        <f>'2025'!AO16</f>
        <v>1</v>
      </c>
      <c r="AV140" s="56">
        <f>'2025'!AP16</f>
        <v>1</v>
      </c>
      <c r="AW140" s="56">
        <f>'2025'!AQ16</f>
        <v>0</v>
      </c>
      <c r="AX140" s="56">
        <f>'2025'!AR16</f>
        <v>0</v>
      </c>
      <c r="AY140" s="56">
        <f>'2025'!AS16</f>
        <v>0</v>
      </c>
      <c r="AZ140" s="57">
        <f>'2025'!AT16</f>
        <v>0</v>
      </c>
      <c r="BA140" s="57">
        <f>'2025'!AU16</f>
        <v>0</v>
      </c>
      <c r="BB140" s="57">
        <f>'2025'!AV16</f>
        <v>0</v>
      </c>
      <c r="BC140" s="57">
        <f>'2025'!AW16</f>
        <v>0</v>
      </c>
      <c r="BD140" s="57">
        <f>'2025'!AX16</f>
        <v>12</v>
      </c>
      <c r="BE140" s="57">
        <f>'2025'!AY16</f>
        <v>0</v>
      </c>
      <c r="BF140" s="58">
        <f>'2025'!AZ16</f>
        <v>0</v>
      </c>
      <c r="BG140" s="55">
        <f>'2025'!BA16</f>
        <v>655</v>
      </c>
      <c r="BH140" s="56">
        <f>'2025'!BB16</f>
        <v>2367.1999999999998</v>
      </c>
      <c r="BI140" s="56">
        <f>'2025'!BC16</f>
        <v>61</v>
      </c>
      <c r="BJ140" s="56">
        <f>'2025'!BD16</f>
        <v>42</v>
      </c>
      <c r="BK140" s="56">
        <f>'2025'!BE16</f>
        <v>3</v>
      </c>
      <c r="BL140" s="56">
        <f>'2025'!BF16</f>
        <v>0</v>
      </c>
      <c r="BM140" s="57">
        <f>'2025'!BG16</f>
        <v>0</v>
      </c>
      <c r="BN140" s="57">
        <f>'2025'!BH16</f>
        <v>0</v>
      </c>
      <c r="BO140" s="57">
        <f>'2025'!BI16</f>
        <v>1.9</v>
      </c>
      <c r="BP140" s="57">
        <f>'2025'!BJ16</f>
        <v>8</v>
      </c>
      <c r="BQ140" s="57">
        <f>'2025'!BK16</f>
        <v>9.3000000000000007</v>
      </c>
      <c r="BR140" s="57">
        <f>'2025'!BL16</f>
        <v>57.1</v>
      </c>
      <c r="BS140" s="58">
        <f>'2025'!BM16</f>
        <v>6.7</v>
      </c>
      <c r="BT140" s="55">
        <f>'2025'!BN16</f>
        <v>444</v>
      </c>
      <c r="BU140" s="56">
        <f>'2025'!BO16</f>
        <v>3051.6000000000004</v>
      </c>
      <c r="BV140" s="56">
        <f>'2025'!BP16</f>
        <v>65</v>
      </c>
      <c r="BW140" s="56">
        <f>'2025'!BQ16</f>
        <v>49</v>
      </c>
      <c r="BX140" s="56">
        <f>'2025'!BR16</f>
        <v>1</v>
      </c>
      <c r="BY140" s="56">
        <f>'2025'!BS16</f>
        <v>0</v>
      </c>
      <c r="BZ140" s="57">
        <f>'2025'!BT16</f>
        <v>0</v>
      </c>
      <c r="CA140" s="57">
        <f>'2025'!BU16</f>
        <v>0</v>
      </c>
      <c r="CB140" s="57">
        <f>'2025'!BV16</f>
        <v>1.1599999999999999</v>
      </c>
      <c r="CC140" s="57">
        <f>'2025'!BW16</f>
        <v>5.3</v>
      </c>
      <c r="CD140" s="57">
        <f>'2025'!BX16</f>
        <v>6.5</v>
      </c>
      <c r="CE140" s="57">
        <f>'2025'!BY16</f>
        <v>60</v>
      </c>
      <c r="CF140" s="58">
        <f>'2025'!BZ16</f>
        <v>0</v>
      </c>
      <c r="CG140" s="55">
        <f>'2025'!CA16</f>
        <v>239</v>
      </c>
      <c r="CH140" s="56">
        <f>'2025'!CB16</f>
        <v>1398</v>
      </c>
      <c r="CI140" s="56">
        <f>'2025'!CC16</f>
        <v>28</v>
      </c>
      <c r="CJ140" s="56">
        <f>'2025'!CD16</f>
        <v>16</v>
      </c>
      <c r="CK140" s="56">
        <f>'2025'!CE16</f>
        <v>1</v>
      </c>
      <c r="CL140" s="56">
        <f>'2025'!CF16</f>
        <v>0</v>
      </c>
      <c r="CM140" s="57">
        <f>'2025'!CG16</f>
        <v>0</v>
      </c>
      <c r="CN140" s="57">
        <f>'2025'!CH16</f>
        <v>0</v>
      </c>
      <c r="CO140" s="57">
        <f>'2025'!CI16</f>
        <v>1.53</v>
      </c>
      <c r="CP140" s="57">
        <f>'2025'!CJ16</f>
        <v>4.4000000000000004</v>
      </c>
      <c r="CQ140" s="57">
        <f>'2025'!CK16</f>
        <v>11.3</v>
      </c>
      <c r="CR140" s="57">
        <f>'2025'!CL16</f>
        <v>33.299999999999997</v>
      </c>
      <c r="CS140" s="58">
        <f>'2025'!CM16</f>
        <v>11.1</v>
      </c>
      <c r="CT140" s="55">
        <f>'2025'!CN16</f>
        <v>185</v>
      </c>
      <c r="CU140" s="56">
        <f>'2025'!CO16</f>
        <v>3934</v>
      </c>
      <c r="CV140" s="56">
        <f>'2025'!CP16</f>
        <v>20</v>
      </c>
      <c r="CW140" s="56">
        <f>'2025'!CQ16</f>
        <v>15</v>
      </c>
      <c r="CX140" s="56">
        <f>'2025'!CR16</f>
        <v>0</v>
      </c>
      <c r="CY140" s="56">
        <f>'2025'!CS16</f>
        <v>27.599999999999998</v>
      </c>
      <c r="CZ140" s="57">
        <f>'2025'!CT16</f>
        <v>0</v>
      </c>
      <c r="DA140" s="57">
        <f>'2025'!CU16</f>
        <v>0</v>
      </c>
      <c r="DB140" s="57">
        <f>'2025'!CV16</f>
        <v>1.23</v>
      </c>
      <c r="DC140" s="57">
        <f>'2025'!CW16</f>
        <v>6.9</v>
      </c>
      <c r="DD140" s="57">
        <f>'2025'!CX16</f>
        <v>7.3</v>
      </c>
      <c r="DE140" s="57">
        <f>'2025'!CY16</f>
        <v>33.299999999999997</v>
      </c>
      <c r="DF140" s="58">
        <f>'2025'!CZ16</f>
        <v>6.3</v>
      </c>
    </row>
    <row r="141" spans="1:110" ht="15.75" customHeight="1" x14ac:dyDescent="0.2">
      <c r="A141" s="29">
        <f t="shared" si="16"/>
        <v>139</v>
      </c>
      <c r="B141" s="30">
        <f>'2022'!A16</f>
        <v>14</v>
      </c>
      <c r="C141" s="30">
        <v>2022</v>
      </c>
      <c r="D141" s="31" t="str">
        <f>'2022'!B16</f>
        <v>Nick Muse</v>
      </c>
      <c r="E141" s="204" t="str" cm="1">
        <f t="array" ref="E141">_xlfn.IFS(F141&gt;=15,"Cornerstone",AND(F141&gt;=14,F141&lt;15),"Elite",AND(F141&gt;=11,F141&lt;14),"Elite Upside",AND(F141&gt;=9,F141&lt;11),"Upside",AND(F141&gt;=8,F141&lt;9),"Upside Lite",AND(F141&gt;=6,F141&lt;8),"Outlier",AND(F141&gt;=5,F141&lt;6),"Outlier Lite",F141&lt;5,"Purgatory")</f>
        <v>Outlier Lite</v>
      </c>
      <c r="F141" s="32">
        <f>'2022'!C16</f>
        <v>5.2357142857142858</v>
      </c>
      <c r="G141" s="32">
        <f t="shared" si="17"/>
        <v>35</v>
      </c>
      <c r="H141" s="33">
        <f t="shared" si="18"/>
        <v>-1.3192915884285197</v>
      </c>
      <c r="I141" s="34" t="str">
        <f>'2022'!D16</f>
        <v>South Carolina</v>
      </c>
      <c r="J141" s="35">
        <f>'2022'!E16</f>
        <v>1</v>
      </c>
      <c r="K141" s="36">
        <f>'2022'!F16</f>
        <v>36124</v>
      </c>
      <c r="L141" s="37">
        <f>'2022'!G16</f>
        <v>26.857534246575341</v>
      </c>
      <c r="M141" s="37" t="str">
        <f>'2022'!H16</f>
        <v>RS SR</v>
      </c>
      <c r="N141" s="37">
        <f>'2022'!I16</f>
        <v>23.438356164383563</v>
      </c>
      <c r="O141" s="38">
        <f>'2022'!J16</f>
        <v>77</v>
      </c>
      <c r="P141" s="38">
        <f>'2022'!K16</f>
        <v>259</v>
      </c>
      <c r="Q141" s="193">
        <f t="shared" si="19"/>
        <v>30.712577599889556</v>
      </c>
      <c r="R141" s="35">
        <f>'2022'!L16</f>
        <v>4.71</v>
      </c>
      <c r="S141" s="39">
        <f>'2022'!M16</f>
        <v>7</v>
      </c>
      <c r="T141" s="40">
        <f>'2022'!N16</f>
        <v>0</v>
      </c>
      <c r="U141" s="41">
        <f>'2022'!O16</f>
        <v>0</v>
      </c>
      <c r="V141" s="41">
        <f>'2022'!P16</f>
        <v>0.1015358910095752</v>
      </c>
      <c r="W141" s="41">
        <f>'2022'!Q16</f>
        <v>0.25225546058879394</v>
      </c>
      <c r="X141" s="41">
        <f>'2022'!R16</f>
        <v>0.10030724742454365</v>
      </c>
      <c r="Y141" s="42">
        <f>'2022'!S16</f>
        <v>0.17628135400666881</v>
      </c>
      <c r="Z141" s="43">
        <f>'2022'!T16</f>
        <v>0.17628135400666881</v>
      </c>
      <c r="AA141" s="44">
        <f>'2022'!U16</f>
        <v>21.794520547945204</v>
      </c>
      <c r="AB141" s="45">
        <f>'2022'!V16</f>
        <v>1.63</v>
      </c>
      <c r="AC141" s="45">
        <f>CT141/CW141</f>
        <v>11.1</v>
      </c>
      <c r="AD141" s="45">
        <f>'2022'!X16</f>
        <v>6.3</v>
      </c>
      <c r="AE141" s="45">
        <f>'2022'!Y16</f>
        <v>10.199999999999999</v>
      </c>
      <c r="AF141" s="45">
        <f>'2022'!Z16</f>
        <v>0</v>
      </c>
      <c r="AG141" s="45">
        <f>'2022'!AA16</f>
        <v>0</v>
      </c>
      <c r="AH141" s="45">
        <f t="shared" si="20"/>
        <v>50</v>
      </c>
      <c r="AI141" s="46">
        <f>'2022'!AB16</f>
        <v>9.0999999999999998E-2</v>
      </c>
      <c r="AJ141" s="45">
        <f>'2022'!AC16</f>
        <v>105.25582296700182</v>
      </c>
      <c r="AK141" s="47">
        <f>'2022'!AD16</f>
        <v>112.86290133446023</v>
      </c>
      <c r="AL141" s="48">
        <f>'2022'!AE16</f>
        <v>5</v>
      </c>
      <c r="AM141" s="49">
        <f>'2022'!AF16</f>
        <v>2</v>
      </c>
      <c r="AN141" s="49">
        <f>'2022'!AG16</f>
        <v>3</v>
      </c>
      <c r="AO141" s="49">
        <f>'2022'!AH16</f>
        <v>2</v>
      </c>
      <c r="AP141" s="49">
        <f>'2022'!AI16</f>
        <v>3</v>
      </c>
      <c r="AQ141" s="49">
        <f>'2022'!AK16</f>
        <v>7</v>
      </c>
      <c r="AR141" s="49">
        <f>'2022'!AL16</f>
        <v>1</v>
      </c>
      <c r="AS141" s="50">
        <f>'2022'!AM16</f>
        <v>0</v>
      </c>
      <c r="AT141" s="55">
        <f>'2022'!AN16</f>
        <v>0</v>
      </c>
      <c r="AU141" s="56">
        <f>'2022'!AO16</f>
        <v>1</v>
      </c>
      <c r="AV141" s="56">
        <f>'2022'!AP16</f>
        <v>0</v>
      </c>
      <c r="AW141" s="56">
        <f>'2022'!AQ16</f>
        <v>0</v>
      </c>
      <c r="AX141" s="56">
        <f>'2022'!AR16</f>
        <v>0</v>
      </c>
      <c r="AY141" s="56">
        <f>'2022'!AS16</f>
        <v>0</v>
      </c>
      <c r="AZ141" s="57">
        <f>'2022'!AT16</f>
        <v>0</v>
      </c>
      <c r="BA141" s="57">
        <f>'2022'!AU16</f>
        <v>0</v>
      </c>
      <c r="BB141" s="57">
        <f>'2022'!AV16</f>
        <v>0</v>
      </c>
      <c r="BC141" s="57">
        <f>'2022'!AW16</f>
        <v>0</v>
      </c>
      <c r="BD141" s="57">
        <f>'2022'!AX16</f>
        <v>0</v>
      </c>
      <c r="BE141" s="57">
        <f>'2022'!AY16</f>
        <v>0</v>
      </c>
      <c r="BF141" s="58">
        <f>'2022'!AZ16</f>
        <v>0</v>
      </c>
      <c r="BG141" s="55">
        <f>'2022'!BA16</f>
        <v>0</v>
      </c>
      <c r="BH141" s="56">
        <f>'2022'!BB16</f>
        <v>1</v>
      </c>
      <c r="BI141" s="56">
        <f>'2022'!BC16</f>
        <v>0</v>
      </c>
      <c r="BJ141" s="56">
        <f>'2022'!BD16</f>
        <v>0</v>
      </c>
      <c r="BK141" s="56">
        <f>'2022'!BE16</f>
        <v>0</v>
      </c>
      <c r="BL141" s="56">
        <f>'2022'!BF16</f>
        <v>0</v>
      </c>
      <c r="BM141" s="57">
        <f>'2022'!BG16</f>
        <v>0</v>
      </c>
      <c r="BN141" s="57">
        <f>'2022'!BH16</f>
        <v>0</v>
      </c>
      <c r="BO141" s="57">
        <f>'2022'!BI16</f>
        <v>0</v>
      </c>
      <c r="BP141" s="57">
        <f>'2022'!BJ16</f>
        <v>0</v>
      </c>
      <c r="BQ141" s="57">
        <f>'2022'!BK16</f>
        <v>0</v>
      </c>
      <c r="BR141" s="57">
        <f>'2022'!BL16</f>
        <v>0</v>
      </c>
      <c r="BS141" s="58">
        <f>'2022'!BM16</f>
        <v>0</v>
      </c>
      <c r="BT141" s="55">
        <f>'2022'!BN16</f>
        <v>158</v>
      </c>
      <c r="BU141" s="56">
        <f>'2022'!BO16</f>
        <v>1556.1000000000001</v>
      </c>
      <c r="BV141" s="56">
        <f>'2022'!BP16</f>
        <v>27</v>
      </c>
      <c r="BW141" s="56">
        <f>'2022'!BQ16</f>
        <v>17</v>
      </c>
      <c r="BX141" s="56">
        <f>'2022'!BR16</f>
        <v>0</v>
      </c>
      <c r="BY141" s="56">
        <f>'2022'!BS16</f>
        <v>7</v>
      </c>
      <c r="BZ141" s="57">
        <f>'2022'!BT16</f>
        <v>0</v>
      </c>
      <c r="CA141" s="57">
        <f>'2022'!BU16</f>
        <v>0</v>
      </c>
      <c r="CB141" s="57">
        <f>'2022'!BV16</f>
        <v>1.36</v>
      </c>
      <c r="CC141" s="57">
        <f>'2022'!BW16</f>
        <v>6.3</v>
      </c>
      <c r="CD141" s="57">
        <f>'2022'!BX16</f>
        <v>5.2</v>
      </c>
      <c r="CE141" s="57">
        <f>'2022'!BY16</f>
        <v>16.7</v>
      </c>
      <c r="CF141" s="58">
        <f>'2022'!BZ16</f>
        <v>10.5</v>
      </c>
      <c r="CG141" s="55">
        <f>'2022'!CA16</f>
        <v>425</v>
      </c>
      <c r="CH141" s="56">
        <f>'2022'!CB16</f>
        <v>1684.8</v>
      </c>
      <c r="CI141" s="56">
        <f>'2022'!CC16</f>
        <v>40</v>
      </c>
      <c r="CJ141" s="56">
        <f>'2022'!CD16</f>
        <v>30</v>
      </c>
      <c r="CK141" s="56">
        <f>'2022'!CE16</f>
        <v>1</v>
      </c>
      <c r="CL141" s="56">
        <f>'2022'!CF16</f>
        <v>7.2</v>
      </c>
      <c r="CM141" s="57">
        <f>'2022'!CG16</f>
        <v>0</v>
      </c>
      <c r="CN141" s="57">
        <f>'2022'!CH16</f>
        <v>0</v>
      </c>
      <c r="CO141" s="57">
        <f>'2022'!CI16</f>
        <v>1.63</v>
      </c>
      <c r="CP141" s="57">
        <f>'2022'!CJ16</f>
        <v>5.7</v>
      </c>
      <c r="CQ141" s="57">
        <f>'2022'!CK16</f>
        <v>10.199999999999999</v>
      </c>
      <c r="CR141" s="57">
        <f>'2022'!CL16</f>
        <v>50</v>
      </c>
      <c r="CS141" s="58">
        <f>'2022'!CM16</f>
        <v>9.1</v>
      </c>
      <c r="CT141" s="55">
        <f>'2022'!CN16</f>
        <v>222</v>
      </c>
      <c r="CU141" s="56">
        <f>'2022'!CO16</f>
        <v>2213.1999999999998</v>
      </c>
      <c r="CV141" s="56">
        <f>'2022'!CP16</f>
        <v>33</v>
      </c>
      <c r="CW141" s="56">
        <f>'2022'!CQ16</f>
        <v>20</v>
      </c>
      <c r="CX141" s="56">
        <f>'2022'!CR16</f>
        <v>2</v>
      </c>
      <c r="CY141" s="56">
        <f>'2022'!CS16</f>
        <v>18.7</v>
      </c>
      <c r="CZ141" s="57">
        <f>'2022'!CT16</f>
        <v>0</v>
      </c>
      <c r="DA141" s="57">
        <f>'2022'!CU16</f>
        <v>0</v>
      </c>
      <c r="DB141" s="57">
        <f>'2022'!CV16</f>
        <v>0.83</v>
      </c>
      <c r="DC141" s="57">
        <f>'2022'!CW16</f>
        <v>6.3</v>
      </c>
      <c r="DD141" s="57">
        <f>'2022'!CX16</f>
        <v>7.2</v>
      </c>
      <c r="DE141" s="57">
        <f>'2022'!CY16</f>
        <v>60</v>
      </c>
      <c r="DF141" s="58">
        <f>'2022'!CZ16</f>
        <v>9.1</v>
      </c>
    </row>
    <row r="142" spans="1:110" ht="15.75" customHeight="1" x14ac:dyDescent="0.2">
      <c r="A142" s="29">
        <f t="shared" si="16"/>
        <v>140</v>
      </c>
      <c r="B142" s="30">
        <f>'2024'!A12</f>
        <v>10</v>
      </c>
      <c r="C142" s="30">
        <v>2024</v>
      </c>
      <c r="D142" s="31" t="str">
        <f>'2024'!B12</f>
        <v>Tip Reiman</v>
      </c>
      <c r="E142" s="204" t="str" cm="1">
        <f t="array" ref="E142">_xlfn.IFS(F142&gt;=15,"Cornerstone",AND(F142&gt;=14,F142&lt;15),"Elite",AND(F142&gt;=11,F142&lt;14),"Elite Upside",AND(F142&gt;=9,F142&lt;11),"Upside",AND(F142&gt;=8,F142&lt;9),"Upside Lite",AND(F142&gt;=6,F142&lt;8),"Outlier",AND(F142&gt;=5,F142&lt;6),"Outlier Lite",F142&lt;5,"Purgatory")</f>
        <v>Outlier Lite</v>
      </c>
      <c r="F142" s="32">
        <f>'2024'!C12</f>
        <v>5.2142857142857144</v>
      </c>
      <c r="G142" s="32">
        <f t="shared" si="17"/>
        <v>34.5</v>
      </c>
      <c r="H142" s="33">
        <f t="shared" si="18"/>
        <v>-1.3281530143571347</v>
      </c>
      <c r="I142" s="34" t="str">
        <f>'2024'!D12</f>
        <v>Illinois</v>
      </c>
      <c r="J142" s="35">
        <f>'2024'!E12</f>
        <v>2</v>
      </c>
      <c r="K142" s="36">
        <f>'2024'!F12</f>
        <v>37151</v>
      </c>
      <c r="L142" s="37">
        <f>'2024'!G12</f>
        <v>24.043835616438358</v>
      </c>
      <c r="M142" s="37" t="str">
        <f>'2024'!H12</f>
        <v>RS JR</v>
      </c>
      <c r="N142" s="37">
        <f>'2024'!I12</f>
        <v>22.624657534246577</v>
      </c>
      <c r="O142" s="38">
        <f>'2024'!J12</f>
        <v>77</v>
      </c>
      <c r="P142" s="38">
        <f>'2024'!K12</f>
        <v>271</v>
      </c>
      <c r="Q142" s="193">
        <f t="shared" si="19"/>
        <v>32.135554168224211</v>
      </c>
      <c r="R142" s="35">
        <f>'2024'!L12</f>
        <v>4.6399999999999997</v>
      </c>
      <c r="S142" s="39">
        <f>'2024'!M12</f>
        <v>3</v>
      </c>
      <c r="T142" s="40">
        <f>'2024'!N12</f>
        <v>0</v>
      </c>
      <c r="U142" s="41">
        <f>'2024'!O12</f>
        <v>0</v>
      </c>
      <c r="V142" s="41">
        <f>'2024'!P12</f>
        <v>2.2940674349125056E-2</v>
      </c>
      <c r="W142" s="41">
        <f>'2024'!Q12</f>
        <v>6.2468221108447734E-2</v>
      </c>
      <c r="X142" s="41">
        <f>'2024'!R12</f>
        <v>6.3932980599647263E-2</v>
      </c>
      <c r="Y142" s="42">
        <f>'2024'!S12</f>
        <v>6.3932980599647263E-2</v>
      </c>
      <c r="Z142" s="43">
        <f>'2024'!T12</f>
        <v>6.3932980599647263E-2</v>
      </c>
      <c r="AA142" s="44" t="str">
        <f>'2024'!U12</f>
        <v>N/A</v>
      </c>
      <c r="AB142" s="45">
        <f>'2024'!V12</f>
        <v>0.84</v>
      </c>
      <c r="AC142" s="45">
        <f>'2024'!W12</f>
        <v>9.0526315789473681</v>
      </c>
      <c r="AD142" s="45">
        <f>'2024'!X12</f>
        <v>6.9</v>
      </c>
      <c r="AE142" s="45">
        <f>'2024'!Y12</f>
        <v>6</v>
      </c>
      <c r="AF142" s="45">
        <f>'2024'!Z12</f>
        <v>0</v>
      </c>
      <c r="AG142" s="45">
        <f>'2024'!AA12</f>
        <v>0</v>
      </c>
      <c r="AH142" s="45">
        <f t="shared" si="20"/>
        <v>33.299999999999997</v>
      </c>
      <c r="AI142" s="46">
        <f>'2023'!AB42</f>
        <v>0</v>
      </c>
      <c r="AJ142" s="45">
        <f>'2024'!AC12</f>
        <v>116.93038087938176</v>
      </c>
      <c r="AK142" s="47">
        <f>'2024'!AD12</f>
        <v>125.38120617163261</v>
      </c>
      <c r="AL142" s="48">
        <f>'2024'!AF12</f>
        <v>0</v>
      </c>
      <c r="AM142" s="49">
        <f>'2024'!AG12</f>
        <v>0</v>
      </c>
      <c r="AN142" s="49">
        <f>'2024'!AH12</f>
        <v>0</v>
      </c>
      <c r="AO142" s="49">
        <f>'2024'!AI12</f>
        <v>4</v>
      </c>
      <c r="AP142" s="49">
        <f>'2024'!AJ12</f>
        <v>5</v>
      </c>
      <c r="AQ142" s="49">
        <f>'2024'!AK12</f>
        <v>9</v>
      </c>
      <c r="AR142" s="49">
        <f>'2024'!AL12</f>
        <v>6</v>
      </c>
      <c r="AS142" s="50">
        <f>'2024'!AM12</f>
        <v>0</v>
      </c>
      <c r="AT142" s="55">
        <f>'2024'!AN12</f>
        <v>0</v>
      </c>
      <c r="AU142" s="56">
        <f>'2024'!AO12</f>
        <v>1</v>
      </c>
      <c r="AV142" s="56">
        <f>'2024'!AP12</f>
        <v>0</v>
      </c>
      <c r="AW142" s="56">
        <f>'2024'!AQ12</f>
        <v>0</v>
      </c>
      <c r="AX142" s="56">
        <f>'2024'!AR12</f>
        <v>0</v>
      </c>
      <c r="AY142" s="56">
        <f>'2024'!AS12</f>
        <v>0</v>
      </c>
      <c r="AZ142" s="57">
        <f>'2024'!AT12</f>
        <v>0</v>
      </c>
      <c r="BA142" s="57">
        <f>'2024'!AU12</f>
        <v>0</v>
      </c>
      <c r="BB142" s="57">
        <f>'2024'!AV12</f>
        <v>0</v>
      </c>
      <c r="BC142" s="57">
        <f>'2024'!AW12</f>
        <v>0</v>
      </c>
      <c r="BD142" s="57">
        <f>'2024'!AX12</f>
        <v>0</v>
      </c>
      <c r="BE142" s="57">
        <f>'2024'!AY12</f>
        <v>0</v>
      </c>
      <c r="BF142" s="58">
        <f>'2024'!AZ12</f>
        <v>0</v>
      </c>
      <c r="BG142" s="55">
        <f>'2024'!BA12</f>
        <v>0</v>
      </c>
      <c r="BH142" s="56">
        <f>'2024'!BB12</f>
        <v>1</v>
      </c>
      <c r="BI142" s="56">
        <f>'2024'!BC12</f>
        <v>0</v>
      </c>
      <c r="BJ142" s="56">
        <f>'2024'!BD12</f>
        <v>0</v>
      </c>
      <c r="BK142" s="56">
        <f>'2024'!BE12</f>
        <v>0</v>
      </c>
      <c r="BL142" s="56">
        <f>'2024'!BF12</f>
        <v>0</v>
      </c>
      <c r="BM142" s="57">
        <f>'2024'!BG12</f>
        <v>0</v>
      </c>
      <c r="BN142" s="57">
        <f>'2024'!BH12</f>
        <v>0</v>
      </c>
      <c r="BO142" s="57">
        <f>'2024'!BI12</f>
        <v>0</v>
      </c>
      <c r="BP142" s="57">
        <f>'2024'!BJ12</f>
        <v>0</v>
      </c>
      <c r="BQ142" s="57">
        <f>'2024'!BK12</f>
        <v>0</v>
      </c>
      <c r="BR142" s="57">
        <f>'2024'!BL12</f>
        <v>0</v>
      </c>
      <c r="BS142" s="58">
        <f>'2024'!BM12</f>
        <v>0</v>
      </c>
      <c r="BT142" s="55">
        <f>'2024'!BN12</f>
        <v>43</v>
      </c>
      <c r="BU142" s="56">
        <f>'2024'!BO12</f>
        <v>1874.3999999999999</v>
      </c>
      <c r="BV142" s="56">
        <f>'2024'!BP12</f>
        <v>5</v>
      </c>
      <c r="BW142" s="56">
        <f>'2024'!BQ12</f>
        <v>3</v>
      </c>
      <c r="BX142" s="56">
        <f>'2024'!BR12</f>
        <v>1</v>
      </c>
      <c r="BY142" s="56">
        <f>'2024'!BS12</f>
        <v>13.200000000000001</v>
      </c>
      <c r="BZ142" s="57">
        <f>'2024'!BT12</f>
        <v>0</v>
      </c>
      <c r="CA142" s="57">
        <f>'2024'!BU12</f>
        <v>0</v>
      </c>
      <c r="CB142" s="57">
        <f>'2024'!BV12</f>
        <v>1.48</v>
      </c>
      <c r="CC142" s="57">
        <f>'2024'!BW12</f>
        <v>1.7</v>
      </c>
      <c r="CD142" s="57">
        <f>'2024'!BX12</f>
        <v>12.2</v>
      </c>
      <c r="CE142" s="57">
        <f>'2024'!BY12</f>
        <v>100</v>
      </c>
      <c r="CF142" s="58">
        <f>'2024'!BZ12</f>
        <v>25</v>
      </c>
      <c r="CG142" s="55">
        <f>'2024'!CA12</f>
        <v>172</v>
      </c>
      <c r="CH142" s="56">
        <f>'2024'!CB12</f>
        <v>2753.4</v>
      </c>
      <c r="CI142" s="56">
        <f>'2024'!CC12</f>
        <v>30</v>
      </c>
      <c r="CJ142" s="56">
        <f>'2024'!CD12</f>
        <v>19</v>
      </c>
      <c r="CK142" s="56">
        <f>'2024'!CE12</f>
        <v>1</v>
      </c>
      <c r="CL142" s="56">
        <f>'2024'!CF12</f>
        <v>15.6</v>
      </c>
      <c r="CM142" s="57">
        <f>'2024'!CG12</f>
        <v>0</v>
      </c>
      <c r="CN142" s="57">
        <f>'2024'!CH12</f>
        <v>0</v>
      </c>
      <c r="CO142" s="57">
        <f>'2024'!CI12</f>
        <v>0.79</v>
      </c>
      <c r="CP142" s="57">
        <f>'2024'!CJ12</f>
        <v>6.9</v>
      </c>
      <c r="CQ142" s="57">
        <f>'2024'!CK12</f>
        <v>6.4</v>
      </c>
      <c r="CR142" s="57">
        <f>'2024'!CL12</f>
        <v>33.299999999999997</v>
      </c>
      <c r="CS142" s="58">
        <f>'2024'!CM12</f>
        <v>9.5</v>
      </c>
      <c r="CT142" s="55">
        <f>'2024'!CN12</f>
        <v>203</v>
      </c>
      <c r="CU142" s="56">
        <f>'2024'!CO12</f>
        <v>3175.2000000000003</v>
      </c>
      <c r="CV142" s="56">
        <f>'2024'!CP12</f>
        <v>24</v>
      </c>
      <c r="CW142" s="56">
        <f>'2024'!CQ12</f>
        <v>19</v>
      </c>
      <c r="CX142" s="56">
        <f>'2024'!CR12</f>
        <v>3</v>
      </c>
      <c r="CY142" s="56">
        <f>'2024'!CS12</f>
        <v>22.799999999999997</v>
      </c>
      <c r="CZ142" s="57">
        <f>'2024'!CT12</f>
        <v>0</v>
      </c>
      <c r="DA142" s="57">
        <f>'2024'!CU12</f>
        <v>0</v>
      </c>
      <c r="DB142" s="57">
        <f>'2024'!CV12</f>
        <v>0.84</v>
      </c>
      <c r="DC142" s="57">
        <f>'2024'!CW12</f>
        <v>5.5</v>
      </c>
      <c r="DD142" s="57">
        <f>'2024'!CX12</f>
        <v>6</v>
      </c>
      <c r="DE142" s="57">
        <f>'2024'!CY12</f>
        <v>25</v>
      </c>
      <c r="DF142" s="58">
        <f>'2024'!CZ12</f>
        <v>0</v>
      </c>
    </row>
    <row r="143" spans="1:110" ht="15.75" customHeight="1" x14ac:dyDescent="0.2">
      <c r="A143" s="29">
        <f t="shared" si="16"/>
        <v>141</v>
      </c>
      <c r="B143" s="30">
        <f>'2023'!A13</f>
        <v>11</v>
      </c>
      <c r="C143" s="30">
        <v>2023</v>
      </c>
      <c r="D143" s="31" t="str">
        <f>'2023'!B13</f>
        <v>Zack Kuntz</v>
      </c>
      <c r="E143" s="204" t="str" cm="1">
        <f t="array" ref="E143">_xlfn.IFS(F143&gt;=15,"Cornerstone",AND(F143&gt;=14,F143&lt;15),"Elite",AND(F143&gt;=11,F143&lt;14),"Elite Upside",AND(F143&gt;=9,F143&lt;11),"Upside",AND(F143&gt;=8,F143&lt;9),"Upside Lite",AND(F143&gt;=6,F143&lt;8),"Outlier",AND(F143&gt;=5,F143&lt;6),"Outlier Lite",F143&lt;5,"Purgatory")</f>
        <v>Outlier Lite</v>
      </c>
      <c r="F143" s="32">
        <f>'2023'!C13</f>
        <v>5.2071428571428573</v>
      </c>
      <c r="G143" s="32">
        <f t="shared" si="17"/>
        <v>34.1</v>
      </c>
      <c r="H143" s="33">
        <f t="shared" si="18"/>
        <v>-1.3311068230000063</v>
      </c>
      <c r="I143" s="34" t="str">
        <f>'2023'!D13</f>
        <v>Old Dominion</v>
      </c>
      <c r="J143" s="35">
        <f>'2023'!E13</f>
        <v>11</v>
      </c>
      <c r="K143" s="36">
        <f>'2023'!F13</f>
        <v>36317</v>
      </c>
      <c r="L143" s="37">
        <f>'2023'!G13</f>
        <v>26.328767123287673</v>
      </c>
      <c r="M143" s="37" t="str">
        <f>'2023'!H13</f>
        <v>RS SR</v>
      </c>
      <c r="N143" s="37">
        <f>'2023'!I13</f>
        <v>23.906849315068492</v>
      </c>
      <c r="O143" s="35">
        <f>'2023'!J13</f>
        <v>79</v>
      </c>
      <c r="P143" s="35">
        <f>'2023'!K13</f>
        <v>255</v>
      </c>
      <c r="Q143" s="193">
        <f t="shared" si="19"/>
        <v>28.726581728119402</v>
      </c>
      <c r="R143" s="35">
        <f>'2023'!L13</f>
        <v>4.55</v>
      </c>
      <c r="S143" s="59">
        <f>'2023'!M13</f>
        <v>7</v>
      </c>
      <c r="T143" s="40">
        <f>'2023'!N13</f>
        <v>3.669724770642202E-2</v>
      </c>
      <c r="U143" s="41">
        <f>'2023'!O13</f>
        <v>4.0668775417984637E-2</v>
      </c>
      <c r="V143" s="41">
        <f>'2023'!P13</f>
        <v>0</v>
      </c>
      <c r="W143" s="41">
        <f>'2023'!Q13</f>
        <v>0.24781549921214724</v>
      </c>
      <c r="X143" s="41">
        <f>'2023'!R13</f>
        <v>0.11650485436893204</v>
      </c>
      <c r="Y143" s="42">
        <f>'2023'!S13</f>
        <v>0.18216017679053964</v>
      </c>
      <c r="Z143" s="43">
        <f>'2023'!T13</f>
        <v>0.10929610607432379</v>
      </c>
      <c r="AA143" s="44">
        <f>'2023'!U13</f>
        <v>22.243835616438357</v>
      </c>
      <c r="AB143" s="45">
        <f>'2023'!V13</f>
        <v>2.16</v>
      </c>
      <c r="AC143" s="45">
        <f>CT143/CW143</f>
        <v>12</v>
      </c>
      <c r="AD143" s="45">
        <f>'2023'!X13</f>
        <v>3.8</v>
      </c>
      <c r="AE143" s="45">
        <f>'2023'!Y13</f>
        <v>9.6</v>
      </c>
      <c r="AF143" s="45">
        <f>'2023'!Z13</f>
        <v>0</v>
      </c>
      <c r="AG143" s="45">
        <f>'2023'!AA13</f>
        <v>0</v>
      </c>
      <c r="AH143" s="45">
        <f t="shared" si="20"/>
        <v>44.4</v>
      </c>
      <c r="AI143" s="46">
        <f>'2023'!AB13</f>
        <v>7.6999999999999999E-2</v>
      </c>
      <c r="AJ143" s="45">
        <f>'2023'!AC13</f>
        <v>118.99387008036362</v>
      </c>
      <c r="AK143" s="47">
        <f>'2023'!AD13</f>
        <v>132.59715860810951</v>
      </c>
      <c r="AL143" s="48">
        <f>'2023'!AE13</f>
        <v>1</v>
      </c>
      <c r="AM143" s="49">
        <f>'2023'!AF13</f>
        <v>1</v>
      </c>
      <c r="AN143" s="49">
        <f>'2023'!AG13</f>
        <v>7</v>
      </c>
      <c r="AO143" s="49">
        <f>'2023'!AH13</f>
        <v>4</v>
      </c>
      <c r="AP143" s="49">
        <f>'2023'!AI13</f>
        <v>0</v>
      </c>
      <c r="AQ143" s="49">
        <f>'2023'!AK13</f>
        <v>10</v>
      </c>
      <c r="AR143" s="49">
        <f>'2023'!AL13</f>
        <v>1</v>
      </c>
      <c r="AS143" s="50">
        <f>'2023'!AM13</f>
        <v>0</v>
      </c>
      <c r="AT143" s="55">
        <f>'2023'!AN13</f>
        <v>8</v>
      </c>
      <c r="AU143" s="56">
        <f>'2023'!AO13</f>
        <v>218</v>
      </c>
      <c r="AV143" s="56">
        <f>'2023'!AP13</f>
        <v>1</v>
      </c>
      <c r="AW143" s="56">
        <f>'2023'!AQ13</f>
        <v>1</v>
      </c>
      <c r="AX143" s="56">
        <f>'2023'!AR13</f>
        <v>0</v>
      </c>
      <c r="AY143" s="56">
        <f>'2023'!AS13</f>
        <v>2</v>
      </c>
      <c r="AZ143" s="57">
        <f>'2023'!AT13</f>
        <v>0</v>
      </c>
      <c r="BA143" s="57">
        <f>'2023'!AU13</f>
        <v>0</v>
      </c>
      <c r="BB143" s="57">
        <f>'2023'!AV13</f>
        <v>4</v>
      </c>
      <c r="BC143" s="57">
        <f>'2023'!AW13</f>
        <v>5</v>
      </c>
      <c r="BD143" s="57">
        <f>'2023'!AX13</f>
        <v>3</v>
      </c>
      <c r="BE143" s="57">
        <f>'2023'!AY13</f>
        <v>0</v>
      </c>
      <c r="BF143" s="58">
        <f>'2023'!AZ13</f>
        <v>0</v>
      </c>
      <c r="BG143" s="55">
        <f>'2023'!BA13</f>
        <v>18</v>
      </c>
      <c r="BH143" s="56">
        <f>'2023'!BB13</f>
        <v>442.6</v>
      </c>
      <c r="BI143" s="56">
        <f>'2023'!BC13</f>
        <v>3</v>
      </c>
      <c r="BJ143" s="56">
        <f>'2023'!BD13</f>
        <v>2</v>
      </c>
      <c r="BK143" s="56">
        <f>'2023'!BE13</f>
        <v>0</v>
      </c>
      <c r="BL143" s="56">
        <f>'2023'!BF13</f>
        <v>3.8</v>
      </c>
      <c r="BM143" s="57">
        <f>'2023'!BG13</f>
        <v>0</v>
      </c>
      <c r="BN143" s="57">
        <f>'2023'!BH13</f>
        <v>0</v>
      </c>
      <c r="BO143" s="57">
        <f>'2023'!BI13</f>
        <v>1.29</v>
      </c>
      <c r="BP143" s="57">
        <f>'2023'!BJ13</f>
        <v>8.5</v>
      </c>
      <c r="BQ143" s="57">
        <f>'2023'!BK13</f>
        <v>2.2999999999999998</v>
      </c>
      <c r="BR143" s="57">
        <f>'2023'!BL13</f>
        <v>0</v>
      </c>
      <c r="BS143" s="58">
        <f>'2023'!BM13</f>
        <v>0</v>
      </c>
      <c r="BT143" s="55">
        <f>'2023'!BN13</f>
        <v>0</v>
      </c>
      <c r="BU143" s="56">
        <f>'2023'!BO13</f>
        <v>1</v>
      </c>
      <c r="BV143" s="56">
        <f>'2023'!BP13</f>
        <v>0</v>
      </c>
      <c r="BW143" s="56">
        <f>'2023'!BQ13</f>
        <v>0</v>
      </c>
      <c r="BX143" s="56">
        <f>'2023'!BR13</f>
        <v>0</v>
      </c>
      <c r="BY143" s="56">
        <f>'2023'!BS13</f>
        <v>0</v>
      </c>
      <c r="BZ143" s="57">
        <f>'2023'!BT13</f>
        <v>0</v>
      </c>
      <c r="CA143" s="57">
        <f>'2023'!BU13</f>
        <v>0</v>
      </c>
      <c r="CB143" s="57">
        <f>'2023'!BV13</f>
        <v>0</v>
      </c>
      <c r="CC143" s="57">
        <f>'2023'!BW13</f>
        <v>0</v>
      </c>
      <c r="CD143" s="57">
        <f>'2023'!BX13</f>
        <v>0</v>
      </c>
      <c r="CE143" s="57">
        <f>'2023'!BY13</f>
        <v>0</v>
      </c>
      <c r="CF143" s="58">
        <f>'2023'!BZ13</f>
        <v>0</v>
      </c>
      <c r="CG143" s="55">
        <f>'2023'!CA13</f>
        <v>692</v>
      </c>
      <c r="CH143" s="56">
        <f>'2023'!CB13</f>
        <v>2792.4</v>
      </c>
      <c r="CI143" s="56">
        <f>'2023'!CC13</f>
        <v>112</v>
      </c>
      <c r="CJ143" s="56">
        <f>'2023'!CD13</f>
        <v>73</v>
      </c>
      <c r="CK143" s="56">
        <f>'2023'!CE13</f>
        <v>5</v>
      </c>
      <c r="CL143" s="56">
        <f>'2023'!CF13</f>
        <v>15.6</v>
      </c>
      <c r="CM143" s="57">
        <f>'2023'!CG13</f>
        <v>0</v>
      </c>
      <c r="CN143" s="57">
        <f>'2023'!CH13</f>
        <v>0</v>
      </c>
      <c r="CO143" s="57">
        <f>'2023'!CI13</f>
        <v>2.16</v>
      </c>
      <c r="CP143" s="57">
        <f>'2023'!CJ13</f>
        <v>3.6</v>
      </c>
      <c r="CQ143" s="57">
        <f>'2023'!CK13</f>
        <v>10.1</v>
      </c>
      <c r="CR143" s="57">
        <f>'2023'!CL13</f>
        <v>44.4</v>
      </c>
      <c r="CS143" s="58">
        <f>'2023'!CM13</f>
        <v>5.2</v>
      </c>
      <c r="CT143" s="55">
        <f>'2023'!CN13</f>
        <v>144</v>
      </c>
      <c r="CU143" s="56">
        <f>'2023'!CO13</f>
        <v>1236</v>
      </c>
      <c r="CV143" s="56">
        <f>'2023'!CP13</f>
        <v>28</v>
      </c>
      <c r="CW143" s="56">
        <f>'2023'!CQ13</f>
        <v>12</v>
      </c>
      <c r="CX143" s="56">
        <f>'2023'!CR13</f>
        <v>2</v>
      </c>
      <c r="CY143" s="56">
        <f>'2023'!CS13</f>
        <v>8</v>
      </c>
      <c r="CZ143" s="57">
        <f>'2023'!CT13</f>
        <v>0</v>
      </c>
      <c r="DA143" s="57">
        <f>'2023'!CU13</f>
        <v>0</v>
      </c>
      <c r="DB143" s="57">
        <f>'2023'!CV13</f>
        <v>1.26</v>
      </c>
      <c r="DC143" s="57">
        <f>'2023'!CW13</f>
        <v>3.8</v>
      </c>
      <c r="DD143" s="57">
        <f>'2023'!CX13</f>
        <v>9.6</v>
      </c>
      <c r="DE143" s="57">
        <f>'2023'!CY13</f>
        <v>33.299999999999997</v>
      </c>
      <c r="DF143" s="58">
        <f>'2023'!CZ13</f>
        <v>7.7</v>
      </c>
    </row>
    <row r="144" spans="1:110" ht="15.75" customHeight="1" x14ac:dyDescent="0.2">
      <c r="A144" s="29">
        <f t="shared" si="16"/>
        <v>142</v>
      </c>
      <c r="B144" s="30">
        <f>'2016'!A8</f>
        <v>6</v>
      </c>
      <c r="C144" s="30">
        <v>2016</v>
      </c>
      <c r="D144" s="31" t="str">
        <f>'2016'!B8</f>
        <v>David Morgan</v>
      </c>
      <c r="E144" s="204" t="str" cm="1">
        <f t="array" ref="E144">_xlfn.IFS(F144&gt;=15,"Cornerstone",AND(F144&gt;=14,F144&lt;15),"Elite",AND(F144&gt;=11,F144&lt;14),"Elite Upside",AND(F144&gt;=9,F144&lt;11),"Upside",AND(F144&gt;=8,F144&lt;9),"Upside Lite",AND(F144&gt;=6,F144&lt;8),"Outlier",AND(F144&gt;=5,F144&lt;6),"Outlier Lite",F144&lt;5,"Purgatory")</f>
        <v>Outlier Lite</v>
      </c>
      <c r="F144" s="32">
        <f>'2016'!C8</f>
        <v>5.1928571428571431</v>
      </c>
      <c r="G144" s="32">
        <f t="shared" si="17"/>
        <v>33.6</v>
      </c>
      <c r="H144" s="33">
        <f t="shared" si="18"/>
        <v>-1.3370144402857496</v>
      </c>
      <c r="I144" s="34" t="str">
        <f>'2016'!D8</f>
        <v>UTSA</v>
      </c>
      <c r="J144" s="35">
        <f>'2016'!E8</f>
        <v>10</v>
      </c>
      <c r="K144" s="36">
        <f>'2016'!F8</f>
        <v>34108</v>
      </c>
      <c r="L144" s="37">
        <f>'2016'!G8</f>
        <v>32.38082191780822</v>
      </c>
      <c r="M144" s="37" t="str">
        <f>'2016'!H8</f>
        <v>SR</v>
      </c>
      <c r="N144" s="37">
        <f>'2016'!I8</f>
        <v>22.956164383561642</v>
      </c>
      <c r="O144" s="38">
        <f>'2016'!J8</f>
        <v>76</v>
      </c>
      <c r="P144" s="38">
        <f>'2016'!K8</f>
        <v>265</v>
      </c>
      <c r="Q144" s="193">
        <f t="shared" si="19"/>
        <v>32.256455440888722</v>
      </c>
      <c r="R144" s="35">
        <f>'2016'!L8</f>
        <v>5.0199999999999996</v>
      </c>
      <c r="S144" s="39">
        <f>'2016'!M8</f>
        <v>6</v>
      </c>
      <c r="T144" s="40">
        <f>'2016'!N8</f>
        <v>0</v>
      </c>
      <c r="U144" s="41">
        <f>'2016'!O8</f>
        <v>0</v>
      </c>
      <c r="V144" s="41">
        <f>'2016'!P8</f>
        <v>5.6930693069306933E-2</v>
      </c>
      <c r="W144" s="41">
        <f>'2016'!Q8</f>
        <v>0.16162768587183876</v>
      </c>
      <c r="X144" s="41">
        <f>'2016'!R8</f>
        <v>0.24312714776632302</v>
      </c>
      <c r="Y144" s="42">
        <f>'2016'!S8</f>
        <v>0.24312714776632302</v>
      </c>
      <c r="Z144" s="43">
        <f>'2016'!T8</f>
        <v>0.1701890034364261</v>
      </c>
      <c r="AA144" s="44">
        <f>'2016'!U8</f>
        <v>21.301369863013697</v>
      </c>
      <c r="AB144" s="45">
        <f>'2016'!V8</f>
        <v>2.5</v>
      </c>
      <c r="AC144" s="45">
        <f>'2016'!W8</f>
        <v>12.577777777777778</v>
      </c>
      <c r="AD144" s="45">
        <f>'2016'!X8</f>
        <v>4.3</v>
      </c>
      <c r="AE144" s="45">
        <f>'2016'!Y8</f>
        <v>9.9</v>
      </c>
      <c r="AF144" s="45">
        <f>'2016'!Z8</f>
        <v>0</v>
      </c>
      <c r="AG144" s="45">
        <f>'2016'!AA8</f>
        <v>0</v>
      </c>
      <c r="AH144" s="45">
        <f>'2016'!AB8</f>
        <v>4.2999999999999997E-2</v>
      </c>
      <c r="AI144" s="46">
        <f>'2016'!AC8</f>
        <v>83.456660210974263</v>
      </c>
      <c r="AJ144" s="45">
        <f>'2016'!AD8</f>
        <v>87.750657818150671</v>
      </c>
      <c r="AK144" s="47">
        <f>'2016'!AE8</f>
        <v>5</v>
      </c>
      <c r="AL144" s="48">
        <f>'2016'!AF8</f>
        <v>3</v>
      </c>
      <c r="AM144" s="49">
        <f>'2016'!AG8</f>
        <v>8</v>
      </c>
      <c r="AN144" s="49">
        <f>'2016'!AH8</f>
        <v>4</v>
      </c>
      <c r="AO144" s="49">
        <f>'2016'!AI8</f>
        <v>0</v>
      </c>
      <c r="AP144" s="49">
        <f>'2016'!AJ8</f>
        <v>5</v>
      </c>
      <c r="AQ144" s="49">
        <f>'2016'!AK8</f>
        <v>0</v>
      </c>
      <c r="AR144" s="49">
        <f>'2016'!AL8</f>
        <v>2</v>
      </c>
      <c r="AS144" s="50">
        <f>'2016'!AM8</f>
        <v>0</v>
      </c>
      <c r="AT144" s="55">
        <f>'2016'!AN8</f>
        <v>0</v>
      </c>
      <c r="AU144" s="56">
        <f>'2016'!AO8</f>
        <v>1</v>
      </c>
      <c r="AV144" s="56">
        <f>'2016'!AP8</f>
        <v>0</v>
      </c>
      <c r="AW144" s="56">
        <f>'2016'!AQ8</f>
        <v>0</v>
      </c>
      <c r="AX144" s="56">
        <f>'2016'!AR8</f>
        <v>0</v>
      </c>
      <c r="AY144" s="56">
        <f>'2016'!AS8</f>
        <v>0</v>
      </c>
      <c r="AZ144" s="57">
        <f>'2016'!AT8</f>
        <v>0</v>
      </c>
      <c r="BA144" s="57">
        <f>'2016'!AU8</f>
        <v>0</v>
      </c>
      <c r="BB144" s="57">
        <f>'2016'!AV8</f>
        <v>0</v>
      </c>
      <c r="BC144" s="57">
        <f>'2016'!AW8</f>
        <v>0</v>
      </c>
      <c r="BD144" s="57">
        <f>'2016'!AX8</f>
        <v>0</v>
      </c>
      <c r="BE144" s="57">
        <f>'2016'!AY8</f>
        <v>0</v>
      </c>
      <c r="BF144" s="58">
        <f>'2016'!AZ8</f>
        <v>0</v>
      </c>
      <c r="BG144" s="55">
        <f>'2016'!BA8</f>
        <v>0</v>
      </c>
      <c r="BH144" s="56">
        <f>'2016'!BB8</f>
        <v>1</v>
      </c>
      <c r="BI144" s="56">
        <f>'2016'!BC8</f>
        <v>0</v>
      </c>
      <c r="BJ144" s="56">
        <f>'2016'!BD8</f>
        <v>0</v>
      </c>
      <c r="BK144" s="56">
        <f>'2016'!BE8</f>
        <v>0</v>
      </c>
      <c r="BL144" s="56">
        <f>'2016'!BF8</f>
        <v>0</v>
      </c>
      <c r="BM144" s="57">
        <f>'2016'!BG8</f>
        <v>0</v>
      </c>
      <c r="BN144" s="57">
        <f>'2016'!BH8</f>
        <v>0</v>
      </c>
      <c r="BO144" s="57">
        <f>'2016'!BI8</f>
        <v>0</v>
      </c>
      <c r="BP144" s="57">
        <f>'2016'!BJ8</f>
        <v>0</v>
      </c>
      <c r="BQ144" s="57">
        <f>'2016'!BK8</f>
        <v>0</v>
      </c>
      <c r="BR144" s="57">
        <f>'2016'!BL8</f>
        <v>0</v>
      </c>
      <c r="BS144" s="58">
        <f>'2016'!BM8</f>
        <v>0</v>
      </c>
      <c r="BT144" s="55">
        <f>'2016'!BN8</f>
        <v>69</v>
      </c>
      <c r="BU144" s="56">
        <f>'2016'!BO8</f>
        <v>1212</v>
      </c>
      <c r="BV144" s="56">
        <f>'2016'!BP8</f>
        <v>0</v>
      </c>
      <c r="BW144" s="56">
        <f>'2016'!BQ8</f>
        <v>7</v>
      </c>
      <c r="BX144" s="56">
        <f>'2016'!BR8</f>
        <v>0</v>
      </c>
      <c r="BY144" s="56">
        <f>'2016'!BS8</f>
        <v>0</v>
      </c>
      <c r="BZ144" s="57">
        <f>'2016'!BT8</f>
        <v>0</v>
      </c>
      <c r="CA144" s="57">
        <f>'2016'!BU8</f>
        <v>0</v>
      </c>
      <c r="CB144" s="57">
        <f>'2016'!BV8</f>
        <v>0</v>
      </c>
      <c r="CC144" s="57">
        <f>'2016'!BW8</f>
        <v>0</v>
      </c>
      <c r="CD144" s="57">
        <f>'2016'!BX8</f>
        <v>0</v>
      </c>
      <c r="CE144" s="57">
        <f>'2016'!BY8</f>
        <v>0</v>
      </c>
      <c r="CF144" s="58">
        <f>'2016'!BZ8</f>
        <v>0</v>
      </c>
      <c r="CG144" s="55">
        <f>'2016'!CA8</f>
        <v>255</v>
      </c>
      <c r="CH144" s="56">
        <f>'2016'!CB8</f>
        <v>1577.7</v>
      </c>
      <c r="CI144" s="56">
        <f>'2016'!CC8</f>
        <v>25</v>
      </c>
      <c r="CJ144" s="56">
        <f>'2016'!CD8</f>
        <v>20</v>
      </c>
      <c r="CK144" s="56">
        <f>'2016'!CE8</f>
        <v>1</v>
      </c>
      <c r="CL144" s="56">
        <f>'2016'!CF8</f>
        <v>5.3999999999999995</v>
      </c>
      <c r="CM144" s="57">
        <f>'2016'!CG8</f>
        <v>0</v>
      </c>
      <c r="CN144" s="57">
        <f>'2016'!CH8</f>
        <v>0</v>
      </c>
      <c r="CO144" s="57">
        <f>'2016'!CI8</f>
        <v>2.5</v>
      </c>
      <c r="CP144" s="57">
        <f>'2016'!CJ8</f>
        <v>4.2</v>
      </c>
      <c r="CQ144" s="57">
        <f>'2016'!CK8</f>
        <v>9.8000000000000007</v>
      </c>
      <c r="CR144" s="57">
        <f>'2016'!CL8</f>
        <v>0</v>
      </c>
      <c r="CS144" s="58">
        <f>'2016'!CM8</f>
        <v>4.8</v>
      </c>
      <c r="CT144" s="55">
        <f>'2016'!CN8</f>
        <v>566</v>
      </c>
      <c r="CU144" s="56">
        <f>'2016'!CO8</f>
        <v>2328</v>
      </c>
      <c r="CV144" s="56">
        <f>'2016'!CP8</f>
        <v>75</v>
      </c>
      <c r="CW144" s="56">
        <f>'2016'!CQ8</f>
        <v>45</v>
      </c>
      <c r="CX144" s="56">
        <f>'2016'!CR8</f>
        <v>4</v>
      </c>
      <c r="CY144" s="56">
        <f>'2016'!CS8</f>
        <v>17</v>
      </c>
      <c r="CZ144" s="57">
        <f>'2016'!CT8</f>
        <v>0</v>
      </c>
      <c r="DA144" s="57">
        <f>'2016'!CU8</f>
        <v>0</v>
      </c>
      <c r="DB144" s="57">
        <f>'2016'!CV8</f>
        <v>1.66</v>
      </c>
      <c r="DC144" s="57">
        <f>'2016'!CW8</f>
        <v>4.3</v>
      </c>
      <c r="DD144" s="57">
        <f>'2016'!CX8</f>
        <v>9.9</v>
      </c>
      <c r="DE144" s="57">
        <f>'2016'!CY8</f>
        <v>0</v>
      </c>
      <c r="DF144" s="58">
        <f>'2016'!CZ8</f>
        <v>4.3</v>
      </c>
    </row>
    <row r="145" spans="1:110" ht="15.75" customHeight="1" x14ac:dyDescent="0.2">
      <c r="A145" s="29">
        <f t="shared" si="16"/>
        <v>143</v>
      </c>
      <c r="B145" s="30">
        <f>'2022'!A17</f>
        <v>15</v>
      </c>
      <c r="C145" s="30">
        <v>2022</v>
      </c>
      <c r="D145" s="31" t="str">
        <f>'2022'!B17</f>
        <v>Cole Turner</v>
      </c>
      <c r="E145" s="204" t="str" cm="1">
        <f t="array" ref="E145">_xlfn.IFS(F145&gt;=15,"Cornerstone",AND(F145&gt;=14,F145&lt;15),"Elite",AND(F145&gt;=11,F145&lt;14),"Elite Upside",AND(F145&gt;=9,F145&lt;11),"Upside",AND(F145&gt;=8,F145&lt;9),"Upside Lite",AND(F145&gt;=6,F145&lt;8),"Outlier",AND(F145&gt;=5,F145&lt;6),"Outlier Lite",F145&lt;5,"Purgatory")</f>
        <v>Outlier Lite</v>
      </c>
      <c r="F145" s="32">
        <f>'2022'!C17</f>
        <v>5.1714285714285717</v>
      </c>
      <c r="G145" s="32">
        <f t="shared" si="17"/>
        <v>33.1</v>
      </c>
      <c r="H145" s="33">
        <f t="shared" si="18"/>
        <v>-1.3458758662143646</v>
      </c>
      <c r="I145" s="34" t="str">
        <f>'2022'!D17</f>
        <v>Nevada</v>
      </c>
      <c r="J145" s="35">
        <f>'2022'!E17</f>
        <v>7</v>
      </c>
      <c r="K145" s="36">
        <f>'2022'!F17</f>
        <v>36601</v>
      </c>
      <c r="L145" s="37">
        <f>'2022'!G17</f>
        <v>25.550684931506851</v>
      </c>
      <c r="M145" s="37" t="str">
        <f>'2022'!H17</f>
        <v>SR</v>
      </c>
      <c r="N145" s="37">
        <f>'2022'!I17</f>
        <v>22.13150684931507</v>
      </c>
      <c r="O145" s="38">
        <f>'2022'!J17</f>
        <v>78</v>
      </c>
      <c r="P145" s="38">
        <f>'2022'!K17</f>
        <v>246</v>
      </c>
      <c r="Q145" s="193">
        <f t="shared" si="19"/>
        <v>28.427839498677027</v>
      </c>
      <c r="R145" s="35">
        <f>'2022'!L17</f>
        <v>4.76</v>
      </c>
      <c r="S145" s="39">
        <f>'2022'!M17</f>
        <v>5</v>
      </c>
      <c r="T145" s="40">
        <f>'2022'!N17</f>
        <v>0</v>
      </c>
      <c r="U145" s="41">
        <f>'2022'!O17</f>
        <v>6.6355810616929689E-2</v>
      </c>
      <c r="V145" s="41">
        <f>'2022'!P17</f>
        <v>5.1061273528233884E-2</v>
      </c>
      <c r="W145" s="41">
        <f>'2022'!Q17</f>
        <v>0.21066193112573556</v>
      </c>
      <c r="X145" s="41">
        <f>'2022'!R17</f>
        <v>0.177774276561105</v>
      </c>
      <c r="Y145" s="42">
        <f>'2022'!S17</f>
        <v>0.19421810384342028</v>
      </c>
      <c r="Z145" s="43">
        <f>'2022'!T17</f>
        <v>0.14760575892099942</v>
      </c>
      <c r="AA145" s="44">
        <f>'2022'!U17</f>
        <v>20.487671232876714</v>
      </c>
      <c r="AB145" s="45">
        <f>'2022'!V17</f>
        <v>1.75</v>
      </c>
      <c r="AC145" s="45">
        <f>CT145/CW145</f>
        <v>10.919354838709678</v>
      </c>
      <c r="AD145" s="45">
        <f>'2022'!X17</f>
        <v>3</v>
      </c>
      <c r="AE145" s="45">
        <f>'2022'!Y17</f>
        <v>11.5</v>
      </c>
      <c r="AF145" s="45">
        <f>'2022'!Z17</f>
        <v>0</v>
      </c>
      <c r="AG145" s="45">
        <f>'2022'!AA17</f>
        <v>0</v>
      </c>
      <c r="AH145" s="45">
        <f t="shared" ref="AH145:AH152" si="21">CR145</f>
        <v>66.7</v>
      </c>
      <c r="AI145" s="46">
        <f>'2022'!AB17</f>
        <v>4.5999999999999999E-2</v>
      </c>
      <c r="AJ145" s="45">
        <f>'2022'!AC17</f>
        <v>95.837900661205353</v>
      </c>
      <c r="AK145" s="47">
        <f>'2022'!AD17</f>
        <v>104.77271240975864</v>
      </c>
      <c r="AL145" s="48">
        <f>'2022'!AE17</f>
        <v>4</v>
      </c>
      <c r="AM145" s="49">
        <f>'2022'!AF17</f>
        <v>5</v>
      </c>
      <c r="AN145" s="49">
        <f>'2022'!AG17</f>
        <v>4</v>
      </c>
      <c r="AO145" s="49">
        <f>'2022'!AH17</f>
        <v>1</v>
      </c>
      <c r="AP145" s="49">
        <f>'2022'!AI17</f>
        <v>0</v>
      </c>
      <c r="AQ145" s="49">
        <f>'2022'!AK17</f>
        <v>4</v>
      </c>
      <c r="AR145" s="49">
        <f>'2022'!AL17</f>
        <v>3</v>
      </c>
      <c r="AS145" s="50">
        <f>'2022'!AM17</f>
        <v>0</v>
      </c>
      <c r="AT145" s="55">
        <f>'2022'!AN17</f>
        <v>0</v>
      </c>
      <c r="AU145" s="56">
        <f>'2022'!AO17</f>
        <v>1</v>
      </c>
      <c r="AV145" s="56">
        <f>'2022'!AP17</f>
        <v>0</v>
      </c>
      <c r="AW145" s="56">
        <f>'2022'!AQ17</f>
        <v>0</v>
      </c>
      <c r="AX145" s="56">
        <f>'2022'!AR17</f>
        <v>0</v>
      </c>
      <c r="AY145" s="56">
        <f>'2022'!AS17</f>
        <v>0</v>
      </c>
      <c r="AZ145" s="57">
        <f>'2022'!AT17</f>
        <v>0</v>
      </c>
      <c r="BA145" s="57">
        <f>'2022'!AU17</f>
        <v>0</v>
      </c>
      <c r="BB145" s="57">
        <f>'2022'!AV17</f>
        <v>0</v>
      </c>
      <c r="BC145" s="57">
        <f>'2022'!AW17</f>
        <v>0</v>
      </c>
      <c r="BD145" s="57">
        <f>'2022'!AX17</f>
        <v>0</v>
      </c>
      <c r="BE145" s="57">
        <f>'2022'!AY17</f>
        <v>0</v>
      </c>
      <c r="BF145" s="58">
        <f>'2022'!AZ17</f>
        <v>0</v>
      </c>
      <c r="BG145" s="55">
        <f>'2022'!BA17</f>
        <v>37</v>
      </c>
      <c r="BH145" s="56">
        <f>'2022'!BB17</f>
        <v>557.6</v>
      </c>
      <c r="BI145" s="56">
        <f>'2022'!BC17</f>
        <v>6</v>
      </c>
      <c r="BJ145" s="56">
        <f>'2022'!BD17</f>
        <v>2</v>
      </c>
      <c r="BK145" s="56">
        <f>'2022'!BE17</f>
        <v>1</v>
      </c>
      <c r="BL145" s="56">
        <f>'2022'!BF17</f>
        <v>3.8</v>
      </c>
      <c r="BM145" s="57">
        <f>'2022'!BG17</f>
        <v>0</v>
      </c>
      <c r="BN145" s="57">
        <f>'2022'!BH17</f>
        <v>0</v>
      </c>
      <c r="BO145" s="57">
        <f>'2022'!BI17</f>
        <v>0.63</v>
      </c>
      <c r="BP145" s="57">
        <f>'2022'!BJ17</f>
        <v>11.5</v>
      </c>
      <c r="BQ145" s="57">
        <f>'2022'!BK17</f>
        <v>15.7</v>
      </c>
      <c r="BR145" s="57">
        <f>'2022'!BL17</f>
        <v>0</v>
      </c>
      <c r="BS145" s="58">
        <f>'2022'!BM17</f>
        <v>0</v>
      </c>
      <c r="BT145" s="55">
        <f>'2022'!BN17</f>
        <v>51</v>
      </c>
      <c r="BU145" s="56">
        <f>'2022'!BO17</f>
        <v>998.8</v>
      </c>
      <c r="BV145" s="56">
        <f>'2022'!BP17</f>
        <v>6</v>
      </c>
      <c r="BW145" s="56">
        <f>'2022'!BQ17</f>
        <v>4</v>
      </c>
      <c r="BX145" s="56">
        <f>'2022'!BR17</f>
        <v>0</v>
      </c>
      <c r="BY145" s="56">
        <f>'2022'!BS17</f>
        <v>4.4000000000000004</v>
      </c>
      <c r="BZ145" s="57">
        <f>'2022'!BT17</f>
        <v>0</v>
      </c>
      <c r="CA145" s="57">
        <f>'2022'!BU17</f>
        <v>0</v>
      </c>
      <c r="CB145" s="57">
        <f>'2022'!BV17</f>
        <v>0.76</v>
      </c>
      <c r="CC145" s="57">
        <f>'2022'!BW17</f>
        <v>2</v>
      </c>
      <c r="CD145" s="57">
        <f>'2022'!BX17</f>
        <v>11.5</v>
      </c>
      <c r="CE145" s="57">
        <f>'2022'!BY17</f>
        <v>66.7</v>
      </c>
      <c r="CF145" s="58">
        <f>'2022'!BZ17</f>
        <v>20</v>
      </c>
      <c r="CG145" s="55">
        <f>'2022'!CA17</f>
        <v>605</v>
      </c>
      <c r="CH145" s="56">
        <f>'2022'!CB17</f>
        <v>2871.9</v>
      </c>
      <c r="CI145" s="56">
        <f>'2022'!CC17</f>
        <v>66</v>
      </c>
      <c r="CJ145" s="56">
        <f>'2022'!CD17</f>
        <v>49</v>
      </c>
      <c r="CK145" s="56">
        <f>'2022'!CE17</f>
        <v>9</v>
      </c>
      <c r="CL145" s="56">
        <f>'2022'!CF17</f>
        <v>27</v>
      </c>
      <c r="CM145" s="57">
        <f>'2022'!CG17</f>
        <v>0</v>
      </c>
      <c r="CN145" s="57">
        <f>'2022'!CH17</f>
        <v>0</v>
      </c>
      <c r="CO145" s="57">
        <f>'2022'!CI17</f>
        <v>1.75</v>
      </c>
      <c r="CP145" s="57">
        <f>'2022'!CJ17</f>
        <v>2.7</v>
      </c>
      <c r="CQ145" s="57">
        <f>'2022'!CK17</f>
        <v>11.5</v>
      </c>
      <c r="CR145" s="57">
        <f>'2022'!CL17</f>
        <v>66.7</v>
      </c>
      <c r="CS145" s="58">
        <f>'2022'!CM17</f>
        <v>7.5</v>
      </c>
      <c r="CT145" s="55">
        <f>'2022'!CN17</f>
        <v>677</v>
      </c>
      <c r="CU145" s="56">
        <f>'2022'!CO17</f>
        <v>3808.2</v>
      </c>
      <c r="CV145" s="56">
        <f>'2022'!CP17</f>
        <v>93</v>
      </c>
      <c r="CW145" s="56">
        <f>'2022'!CQ17</f>
        <v>62</v>
      </c>
      <c r="CX145" s="56">
        <f>'2022'!CR17</f>
        <v>10</v>
      </c>
      <c r="CY145" s="56">
        <f>'2022'!CS17</f>
        <v>31.9</v>
      </c>
      <c r="CZ145" s="57">
        <f>'2022'!CT17</f>
        <v>0</v>
      </c>
      <c r="DA145" s="57">
        <f>'2022'!CU17</f>
        <v>0</v>
      </c>
      <c r="DB145" s="57">
        <f>'2022'!CV17</f>
        <v>1.49</v>
      </c>
      <c r="DC145" s="57">
        <f>'2022'!CW17</f>
        <v>3</v>
      </c>
      <c r="DD145" s="57">
        <f>'2022'!CX17</f>
        <v>10.199999999999999</v>
      </c>
      <c r="DE145" s="57">
        <f>'2022'!CY17</f>
        <v>58.6</v>
      </c>
      <c r="DF145" s="58">
        <f>'2022'!CZ17</f>
        <v>4.5999999999999996</v>
      </c>
    </row>
    <row r="146" spans="1:110" ht="15.75" customHeight="1" x14ac:dyDescent="0.2">
      <c r="A146" s="29">
        <f t="shared" si="16"/>
        <v>144</v>
      </c>
      <c r="B146" s="30">
        <f>'2022'!A19</f>
        <v>16</v>
      </c>
      <c r="C146" s="30">
        <v>2022</v>
      </c>
      <c r="D146" s="31" t="str">
        <f>'2022'!B19</f>
        <v>Andrew Ogletree</v>
      </c>
      <c r="E146" s="204" t="str" cm="1">
        <f t="array" ref="E146">_xlfn.IFS(F146&gt;=15,"Cornerstone",AND(F146&gt;=14,F146&lt;15),"Elite",AND(F146&gt;=11,F146&lt;14),"Elite Upside",AND(F146&gt;=9,F146&lt;11),"Upside",AND(F146&gt;=8,F146&lt;9),"Upside Lite",AND(F146&gt;=6,F146&lt;8),"Outlier",AND(F146&gt;=5,F146&lt;6),"Outlier Lite",F146&lt;5,"Purgatory")</f>
        <v>Outlier Lite</v>
      </c>
      <c r="F146" s="32">
        <f>'2022'!C19</f>
        <v>5.1428571428571432</v>
      </c>
      <c r="G146" s="32">
        <f t="shared" si="17"/>
        <v>32.700000000000003</v>
      </c>
      <c r="H146" s="33">
        <f t="shared" si="18"/>
        <v>-1.3576911007858512</v>
      </c>
      <c r="I146" s="34" t="str">
        <f>'2022'!D19</f>
        <v>Youngstown State</v>
      </c>
      <c r="J146" s="35">
        <f>'2022'!E19</f>
        <v>11</v>
      </c>
      <c r="K146" s="36">
        <f>'2022'!F19</f>
        <v>36004</v>
      </c>
      <c r="L146" s="37">
        <f>'2022'!G19</f>
        <v>27.186301369863013</v>
      </c>
      <c r="M146" s="37" t="str">
        <f>'2022'!H19</f>
        <v>SR</v>
      </c>
      <c r="N146" s="37">
        <f>'2022'!I19</f>
        <v>23.767123287671232</v>
      </c>
      <c r="O146" s="38">
        <f>'2022'!J19</f>
        <v>77</v>
      </c>
      <c r="P146" s="38">
        <f>'2022'!K19</f>
        <v>261</v>
      </c>
      <c r="Q146" s="193">
        <f t="shared" si="19"/>
        <v>30.949740361278664</v>
      </c>
      <c r="R146" s="35">
        <f>'2022'!L19</f>
        <v>4.76</v>
      </c>
      <c r="S146" s="39">
        <f>'2022'!M19</f>
        <v>6</v>
      </c>
      <c r="T146" s="40">
        <f>'2022'!N19</f>
        <v>0</v>
      </c>
      <c r="U146" s="41">
        <f>'2022'!O19</f>
        <v>0</v>
      </c>
      <c r="V146" s="41">
        <f>'2022'!P19</f>
        <v>0</v>
      </c>
      <c r="W146" s="41">
        <f>'2022'!Q19</f>
        <v>0.155049786628734</v>
      </c>
      <c r="X146" s="41">
        <f>'2022'!R19</f>
        <v>0.210604929051531</v>
      </c>
      <c r="Y146" s="42">
        <f>'2022'!S19</f>
        <v>0.210604929051531</v>
      </c>
      <c r="Z146" s="43">
        <f>'2022'!T19</f>
        <v>0.1263629574309186</v>
      </c>
      <c r="AA146" s="44">
        <f>'2022'!U19</f>
        <v>22.123287671232877</v>
      </c>
      <c r="AB146" s="45">
        <f>'2022'!V19</f>
        <v>2.06</v>
      </c>
      <c r="AC146" s="45">
        <f>CT146/CW146</f>
        <v>10.071428571428571</v>
      </c>
      <c r="AD146" s="45">
        <f>'2022'!X19</f>
        <v>7.47</v>
      </c>
      <c r="AE146" s="45">
        <f>'2022'!Y19</f>
        <v>0</v>
      </c>
      <c r="AF146" s="45">
        <f>'2022'!Z19</f>
        <v>0</v>
      </c>
      <c r="AG146" s="45">
        <f>'2022'!AA19</f>
        <v>0</v>
      </c>
      <c r="AH146" s="45">
        <f t="shared" si="21"/>
        <v>0</v>
      </c>
      <c r="AI146" s="46">
        <f>'2022'!AB19</f>
        <v>0</v>
      </c>
      <c r="AJ146" s="45">
        <f>'2022'!AC19</f>
        <v>101.68167509176665</v>
      </c>
      <c r="AK146" s="47">
        <f>'2022'!AD19</f>
        <v>109.03044164124304</v>
      </c>
      <c r="AL146" s="48">
        <f>'2022'!AE19</f>
        <v>2</v>
      </c>
      <c r="AM146" s="49">
        <f>'2022'!AF19</f>
        <v>1</v>
      </c>
      <c r="AN146" s="49">
        <f>'2022'!AG19</f>
        <v>6</v>
      </c>
      <c r="AO146" s="49">
        <f>'2022'!AH19</f>
        <v>1</v>
      </c>
      <c r="AP146" s="49">
        <f>'2022'!AI19</f>
        <v>6</v>
      </c>
      <c r="AQ146" s="49">
        <f>'2022'!AK19</f>
        <v>5</v>
      </c>
      <c r="AR146" s="49">
        <f>'2022'!AL19</f>
        <v>2</v>
      </c>
      <c r="AS146" s="50">
        <f>'2022'!AM19</f>
        <v>0</v>
      </c>
      <c r="AT146" s="55">
        <f>'2022'!AN19</f>
        <v>0</v>
      </c>
      <c r="AU146" s="56">
        <f>'2022'!AO19</f>
        <v>1</v>
      </c>
      <c r="AV146" s="56">
        <f>'2022'!AP19</f>
        <v>0</v>
      </c>
      <c r="AW146" s="56">
        <f>'2022'!AQ19</f>
        <v>0</v>
      </c>
      <c r="AX146" s="56">
        <f>'2022'!AR19</f>
        <v>0</v>
      </c>
      <c r="AY146" s="56">
        <f>'2022'!AS19</f>
        <v>0</v>
      </c>
      <c r="AZ146" s="57">
        <f>'2022'!AT19</f>
        <v>0</v>
      </c>
      <c r="BA146" s="57">
        <f>'2022'!AU19</f>
        <v>0</v>
      </c>
      <c r="BB146" s="57">
        <f>'2022'!AV19</f>
        <v>0</v>
      </c>
      <c r="BC146" s="57">
        <f>'2022'!AW19</f>
        <v>0</v>
      </c>
      <c r="BD146" s="57">
        <f>'2022'!AX19</f>
        <v>0</v>
      </c>
      <c r="BE146" s="57">
        <f>'2022'!AY19</f>
        <v>0</v>
      </c>
      <c r="BF146" s="58">
        <f>'2022'!AZ19</f>
        <v>0</v>
      </c>
      <c r="BG146" s="55">
        <f>'2022'!BA19</f>
        <v>0</v>
      </c>
      <c r="BH146" s="56">
        <f>'2022'!BB19</f>
        <v>1</v>
      </c>
      <c r="BI146" s="56">
        <f>'2022'!BC19</f>
        <v>0</v>
      </c>
      <c r="BJ146" s="56">
        <f>'2022'!BD19</f>
        <v>0</v>
      </c>
      <c r="BK146" s="56">
        <f>'2022'!BE19</f>
        <v>0</v>
      </c>
      <c r="BL146" s="56">
        <f>'2022'!BF19</f>
        <v>0</v>
      </c>
      <c r="BM146" s="57">
        <f>'2022'!BG19</f>
        <v>0</v>
      </c>
      <c r="BN146" s="57">
        <f>'2022'!BH19</f>
        <v>0</v>
      </c>
      <c r="BO146" s="57">
        <f>'2022'!BI19</f>
        <v>0</v>
      </c>
      <c r="BP146" s="57">
        <f>'2022'!BJ19</f>
        <v>0</v>
      </c>
      <c r="BQ146" s="57">
        <f>'2022'!BK19</f>
        <v>0</v>
      </c>
      <c r="BR146" s="57">
        <f>'2022'!BL19</f>
        <v>0</v>
      </c>
      <c r="BS146" s="58">
        <f>'2022'!BM19</f>
        <v>0</v>
      </c>
      <c r="BT146" s="55">
        <f>'2022'!BN19</f>
        <v>0</v>
      </c>
      <c r="BU146" s="56">
        <f>'2022'!BO19</f>
        <v>1</v>
      </c>
      <c r="BV146" s="56">
        <f>'2022'!BP19</f>
        <v>0</v>
      </c>
      <c r="BW146" s="56">
        <f>'2022'!BQ19</f>
        <v>0</v>
      </c>
      <c r="BX146" s="56">
        <f>'2022'!BR19</f>
        <v>0</v>
      </c>
      <c r="BY146" s="56">
        <f>'2022'!BS19</f>
        <v>0</v>
      </c>
      <c r="BZ146" s="57">
        <f>'2022'!BT19</f>
        <v>0</v>
      </c>
      <c r="CA146" s="57">
        <f>'2022'!BU19</f>
        <v>0</v>
      </c>
      <c r="CB146" s="57">
        <f>'2022'!BV19</f>
        <v>0</v>
      </c>
      <c r="CC146" s="57">
        <f>'2022'!BW19</f>
        <v>0</v>
      </c>
      <c r="CD146" s="57">
        <f>'2022'!BX19</f>
        <v>0</v>
      </c>
      <c r="CE146" s="57">
        <f>'2022'!BY19</f>
        <v>0</v>
      </c>
      <c r="CF146" s="58">
        <f>'2022'!BZ19</f>
        <v>0</v>
      </c>
      <c r="CG146" s="55">
        <f>'2022'!CA19</f>
        <v>109</v>
      </c>
      <c r="CH146" s="56">
        <f>'2022'!CB19</f>
        <v>703</v>
      </c>
      <c r="CI146" s="56">
        <f>'2022'!CC19</f>
        <v>0</v>
      </c>
      <c r="CJ146" s="56">
        <f>'2022'!CD19</f>
        <v>12</v>
      </c>
      <c r="CK146" s="56">
        <f>'2022'!CE19</f>
        <v>0</v>
      </c>
      <c r="CL146" s="56">
        <f>'2022'!CF19</f>
        <v>4</v>
      </c>
      <c r="CM146" s="57">
        <f>'2022'!CG19</f>
        <v>0</v>
      </c>
      <c r="CN146" s="57">
        <f>'2022'!CH19</f>
        <v>0</v>
      </c>
      <c r="CO146" s="57">
        <f>'2022'!CI19</f>
        <v>0</v>
      </c>
      <c r="CP146" s="57">
        <f>'2022'!CJ19</f>
        <v>0</v>
      </c>
      <c r="CQ146" s="57">
        <f>'2022'!CK19</f>
        <v>0</v>
      </c>
      <c r="CR146" s="57">
        <f>'2022'!CL19</f>
        <v>0</v>
      </c>
      <c r="CS146" s="58">
        <f>'2022'!CM19</f>
        <v>0</v>
      </c>
      <c r="CT146" s="55">
        <f>'2022'!CN19</f>
        <v>282</v>
      </c>
      <c r="CU146" s="56">
        <f>'2022'!CO19</f>
        <v>1339</v>
      </c>
      <c r="CV146" s="56">
        <f>'2022'!CP19</f>
        <v>0</v>
      </c>
      <c r="CW146" s="56">
        <f>'2022'!CQ19</f>
        <v>28</v>
      </c>
      <c r="CX146" s="56">
        <f>'2022'!CR19</f>
        <v>0</v>
      </c>
      <c r="CY146" s="56">
        <f>'2022'!CS19</f>
        <v>11</v>
      </c>
      <c r="CZ146" s="57">
        <f>'2022'!CT19</f>
        <v>0</v>
      </c>
      <c r="DA146" s="57">
        <f>'2022'!CU19</f>
        <v>0</v>
      </c>
      <c r="DB146" s="57">
        <f>'2022'!CV19</f>
        <v>0</v>
      </c>
      <c r="DC146" s="57">
        <f>'2022'!CW19</f>
        <v>0</v>
      </c>
      <c r="DD146" s="57">
        <f>'2022'!CX19</f>
        <v>0</v>
      </c>
      <c r="DE146" s="57">
        <f>'2022'!CY19</f>
        <v>0</v>
      </c>
      <c r="DF146" s="58">
        <f>'2022'!CZ19</f>
        <v>0</v>
      </c>
    </row>
    <row r="147" spans="1:110" ht="15.75" customHeight="1" x14ac:dyDescent="0.2">
      <c r="A147" s="29">
        <f t="shared" si="16"/>
        <v>145</v>
      </c>
      <c r="B147" s="30">
        <f>'2020'!A15</f>
        <v>13</v>
      </c>
      <c r="C147" s="30">
        <v>2020</v>
      </c>
      <c r="D147" s="31" t="str">
        <f>'2020'!B15</f>
        <v>Sean McKeon</v>
      </c>
      <c r="E147" s="204" t="str" cm="1">
        <f t="array" ref="E147">_xlfn.IFS(F147&gt;=15,"Cornerstone",AND(F147&gt;=14,F147&lt;15),"Elite",AND(F147&gt;=11,F147&lt;14),"Elite Upside",AND(F147&gt;=9,F147&lt;11),"Upside",AND(F147&gt;=8,F147&lt;9),"Upside Lite",AND(F147&gt;=6,F147&lt;8),"Outlier",AND(F147&gt;=5,F147&lt;6),"Outlier Lite",F147&lt;5,"Purgatory")</f>
        <v>Outlier Lite</v>
      </c>
      <c r="F147" s="32">
        <f>'2020'!C15</f>
        <v>5.1357142857142861</v>
      </c>
      <c r="G147" s="32">
        <f t="shared" si="17"/>
        <v>32.200000000000003</v>
      </c>
      <c r="H147" s="33">
        <f t="shared" si="18"/>
        <v>-1.3606449094287227</v>
      </c>
      <c r="I147" s="34" t="str">
        <f>'2020'!D15</f>
        <v>Michigan</v>
      </c>
      <c r="J147" s="35">
        <f>'2020'!E15</f>
        <v>2</v>
      </c>
      <c r="K147" s="36">
        <f>'2020'!F15</f>
        <v>35792</v>
      </c>
      <c r="L147" s="37">
        <f>'2020'!G15</f>
        <v>27.767123287671232</v>
      </c>
      <c r="M147" s="37" t="str">
        <f>'2020'!H15</f>
        <v>SR</v>
      </c>
      <c r="N147" s="37">
        <f>'2020'!I15</f>
        <v>22.334246575342465</v>
      </c>
      <c r="O147" s="38">
        <f>'2020'!J15</f>
        <v>77</v>
      </c>
      <c r="P147" s="38">
        <f>'2020'!K15</f>
        <v>242</v>
      </c>
      <c r="Q147" s="193">
        <f t="shared" si="19"/>
        <v>28.696694128082132</v>
      </c>
      <c r="R147" s="35">
        <f>'2020'!L15</f>
        <v>4.72</v>
      </c>
      <c r="S147" s="39">
        <f>'2020'!M15</f>
        <v>0</v>
      </c>
      <c r="T147" s="40">
        <f>'2020'!N15</f>
        <v>0</v>
      </c>
      <c r="U147" s="41">
        <f>'2020'!O15</f>
        <v>4.716981132075472E-2</v>
      </c>
      <c r="V147" s="41">
        <f>'2020'!P15</f>
        <v>0.14408099688473522</v>
      </c>
      <c r="W147" s="41">
        <f>'2020'!Q15</f>
        <v>8.0800052983641305E-2</v>
      </c>
      <c r="X147" s="41">
        <f>'2020'!R15</f>
        <v>0.13385737069947595</v>
      </c>
      <c r="Y147" s="42">
        <f>'2020'!S15</f>
        <v>0.1389691837921056</v>
      </c>
      <c r="Z147" s="43">
        <f>'2020'!T15</f>
        <v>0.1389691837921056</v>
      </c>
      <c r="AA147" s="44" t="str">
        <f>'2020'!U15</f>
        <v>N/A</v>
      </c>
      <c r="AB147" s="45">
        <f>'2020'!V15</f>
        <v>1.57</v>
      </c>
      <c r="AC147" s="45">
        <f>CT147/CW147</f>
        <v>18.076923076923077</v>
      </c>
      <c r="AD147" s="45">
        <f>'2020'!X15</f>
        <v>7.1</v>
      </c>
      <c r="AE147" s="45">
        <f>'2020'!Y15</f>
        <v>11.6</v>
      </c>
      <c r="AF147" s="45">
        <f>'2020'!Z15</f>
        <v>0</v>
      </c>
      <c r="AG147" s="45">
        <f>'2020'!AA15</f>
        <v>0</v>
      </c>
      <c r="AH147" s="45">
        <f t="shared" si="21"/>
        <v>50</v>
      </c>
      <c r="AI147" s="46">
        <f>'2020'!AB15</f>
        <v>7.0999999999999994E-2</v>
      </c>
      <c r="AJ147" s="45">
        <f>'2020'!AC15</f>
        <v>97.51633420841388</v>
      </c>
      <c r="AK147" s="47">
        <f>'2020'!AD15</f>
        <v>104.56406207296378</v>
      </c>
      <c r="AL147" s="48">
        <f>'2020'!AE15</f>
        <v>3</v>
      </c>
      <c r="AM147" s="49">
        <f>'2020'!AF15</f>
        <v>0</v>
      </c>
      <c r="AN147" s="49">
        <f>'2020'!AG15</f>
        <v>3</v>
      </c>
      <c r="AO147" s="49">
        <f>'2020'!AH15</f>
        <v>10</v>
      </c>
      <c r="AP147" s="49">
        <f>'2020'!AI15</f>
        <v>5</v>
      </c>
      <c r="AQ147" s="49">
        <f>'2020'!AK15</f>
        <v>4</v>
      </c>
      <c r="AR147" s="49">
        <f>'2020'!AL15</f>
        <v>0</v>
      </c>
      <c r="AS147" s="50">
        <f>'2020'!AM15</f>
        <v>0</v>
      </c>
      <c r="AT147" s="55">
        <f>'2020'!AN15</f>
        <v>0</v>
      </c>
      <c r="AU147" s="56">
        <f>'2020'!AO15</f>
        <v>1</v>
      </c>
      <c r="AV147" s="56">
        <f>'2020'!AP15</f>
        <v>0</v>
      </c>
      <c r="AW147" s="56">
        <f>'2020'!AQ15</f>
        <v>0</v>
      </c>
      <c r="AX147" s="56">
        <f>'2020'!AR15</f>
        <v>0</v>
      </c>
      <c r="AY147" s="56">
        <f>'2020'!AS15</f>
        <v>0</v>
      </c>
      <c r="AZ147" s="57">
        <f>'2020'!AT15</f>
        <v>0</v>
      </c>
      <c r="BA147" s="57">
        <f>'2020'!AU15</f>
        <v>0</v>
      </c>
      <c r="BB147" s="57">
        <f>'2020'!AV15</f>
        <v>0</v>
      </c>
      <c r="BC147" s="57">
        <f>'2020'!AW15</f>
        <v>0</v>
      </c>
      <c r="BD147" s="57">
        <f>'2020'!AX15</f>
        <v>0</v>
      </c>
      <c r="BE147" s="57">
        <f>'2020'!AY15</f>
        <v>0</v>
      </c>
      <c r="BF147" s="58">
        <f>'2020'!AZ15</f>
        <v>0</v>
      </c>
      <c r="BG147" s="55">
        <f>'2020'!BA15</f>
        <v>10</v>
      </c>
      <c r="BH147" s="56">
        <f>'2020'!BB15</f>
        <v>212</v>
      </c>
      <c r="BI147" s="56">
        <f>'2020'!BC15</f>
        <v>2</v>
      </c>
      <c r="BJ147" s="56">
        <f>'2020'!BD15</f>
        <v>2</v>
      </c>
      <c r="BK147" s="56">
        <f>'2020'!BE15</f>
        <v>0</v>
      </c>
      <c r="BL147" s="56">
        <f>'2020'!BF15</f>
        <v>2</v>
      </c>
      <c r="BM147" s="57">
        <f>'2020'!BG15</f>
        <v>0</v>
      </c>
      <c r="BN147" s="57">
        <f>'2020'!BH15</f>
        <v>0</v>
      </c>
      <c r="BO147" s="57">
        <f>'2020'!BI15</f>
        <v>2</v>
      </c>
      <c r="BP147" s="57">
        <f>'2020'!BJ15</f>
        <v>4</v>
      </c>
      <c r="BQ147" s="57">
        <f>'2020'!BK15</f>
        <v>1</v>
      </c>
      <c r="BR147" s="57">
        <f>'2020'!BL15</f>
        <v>0</v>
      </c>
      <c r="BS147" s="58">
        <f>'2020'!BM15</f>
        <v>0</v>
      </c>
      <c r="BT147" s="55">
        <f>'2020'!BN15</f>
        <v>296</v>
      </c>
      <c r="BU147" s="56">
        <f>'2020'!BO15</f>
        <v>2054.3999999999996</v>
      </c>
      <c r="BV147" s="56">
        <f>'2020'!BP15</f>
        <v>45</v>
      </c>
      <c r="BW147" s="56">
        <f>'2020'!BQ15</f>
        <v>31</v>
      </c>
      <c r="BX147" s="56">
        <f>'2020'!BR15</f>
        <v>3</v>
      </c>
      <c r="BY147" s="56">
        <f>'2020'!BS15</f>
        <v>8.3999999999999986</v>
      </c>
      <c r="BZ147" s="57">
        <f>'2020'!BT15</f>
        <v>0</v>
      </c>
      <c r="CA147" s="57">
        <f>'2020'!BU15</f>
        <v>0</v>
      </c>
      <c r="CB147" s="57">
        <f>'2020'!BV15</f>
        <v>1.41</v>
      </c>
      <c r="CC147" s="57">
        <f>'2020'!BW15</f>
        <v>4.8</v>
      </c>
      <c r="CD147" s="57">
        <f>'2020'!BX15</f>
        <v>6.3</v>
      </c>
      <c r="CE147" s="57">
        <f>'2020'!BY15</f>
        <v>44.4</v>
      </c>
      <c r="CF147" s="58">
        <f>'2020'!BZ15</f>
        <v>8.8000000000000007</v>
      </c>
      <c r="CG147" s="55">
        <f>'2020'!CA15</f>
        <v>122</v>
      </c>
      <c r="CH147" s="56">
        <f>'2020'!CB15</f>
        <v>1509.8999999999999</v>
      </c>
      <c r="CI147" s="56">
        <f>'2020'!CC15</f>
        <v>24</v>
      </c>
      <c r="CJ147" s="56">
        <f>'2020'!CD15</f>
        <v>14</v>
      </c>
      <c r="CK147" s="56">
        <f>'2020'!CE15</f>
        <v>1</v>
      </c>
      <c r="CL147" s="56">
        <f>'2020'!CF15</f>
        <v>12.6</v>
      </c>
      <c r="CM147" s="57">
        <f>'2020'!CG15</f>
        <v>0</v>
      </c>
      <c r="CN147" s="57">
        <f>'2020'!CH15</f>
        <v>0</v>
      </c>
      <c r="CO147" s="57">
        <f>'2020'!CI15</f>
        <v>0.86</v>
      </c>
      <c r="CP147" s="57">
        <f>'2020'!CJ15</f>
        <v>7.1</v>
      </c>
      <c r="CQ147" s="57">
        <f>'2020'!CK15</f>
        <v>5.9</v>
      </c>
      <c r="CR147" s="57">
        <f>'2020'!CL15</f>
        <v>50</v>
      </c>
      <c r="CS147" s="58">
        <f>'2020'!CM15</f>
        <v>12.5</v>
      </c>
      <c r="CT147" s="55">
        <f>'2020'!CN15</f>
        <v>235</v>
      </c>
      <c r="CU147" s="56">
        <f>'2020'!CO15</f>
        <v>1755.6000000000001</v>
      </c>
      <c r="CV147" s="56">
        <f>'2020'!CP15</f>
        <v>28</v>
      </c>
      <c r="CW147" s="56">
        <f>'2020'!CQ15</f>
        <v>13</v>
      </c>
      <c r="CX147" s="56">
        <f>'2020'!CR15</f>
        <v>2</v>
      </c>
      <c r="CY147" s="56">
        <f>'2020'!CS15</f>
        <v>13.299999999999999</v>
      </c>
      <c r="CZ147" s="57">
        <f>'2020'!CT15</f>
        <v>0</v>
      </c>
      <c r="DA147" s="57">
        <f>'2020'!CU15</f>
        <v>0</v>
      </c>
      <c r="DB147" s="57">
        <f>'2020'!CV15</f>
        <v>1.57</v>
      </c>
      <c r="DC147" s="57">
        <f>'2020'!CW15</f>
        <v>6.6</v>
      </c>
      <c r="DD147" s="57">
        <f>'2020'!CX15</f>
        <v>11.6</v>
      </c>
      <c r="DE147" s="57">
        <f>'2020'!CY15</f>
        <v>42.9</v>
      </c>
      <c r="DF147" s="58">
        <f>'2020'!CZ15</f>
        <v>7.1</v>
      </c>
    </row>
    <row r="148" spans="1:110" ht="15.75" customHeight="1" x14ac:dyDescent="0.2">
      <c r="A148" s="29">
        <f t="shared" si="16"/>
        <v>146</v>
      </c>
      <c r="B148" s="30">
        <f>'2021'!A12</f>
        <v>10</v>
      </c>
      <c r="C148" s="30">
        <v>2021</v>
      </c>
      <c r="D148" s="31" t="str">
        <f>'2021'!B12</f>
        <v>Tommy Tremble</v>
      </c>
      <c r="E148" s="204" t="str" cm="1">
        <f t="array" ref="E148">_xlfn.IFS(F148&gt;=15,"Cornerstone",AND(F148&gt;=14,F148&lt;15),"Elite",AND(F148&gt;=11,F148&lt;14),"Elite Upside",AND(F148&gt;=9,F148&lt;11),"Upside",AND(F148&gt;=8,F148&lt;9),"Upside Lite",AND(F148&gt;=6,F148&lt;8),"Outlier",AND(F148&gt;=5,F148&lt;6),"Outlier Lite",F148&lt;5,"Purgatory")</f>
        <v>Outlier Lite</v>
      </c>
      <c r="F148" s="32">
        <f>'2021'!C12</f>
        <v>5.1214285714285719</v>
      </c>
      <c r="G148" s="32">
        <f t="shared" si="17"/>
        <v>31.7</v>
      </c>
      <c r="H148" s="33">
        <f t="shared" si="18"/>
        <v>-1.3665525267144663</v>
      </c>
      <c r="I148" s="34" t="str">
        <f>'2021'!D12</f>
        <v>Notre Dame</v>
      </c>
      <c r="J148" s="35">
        <f>'2021'!E12</f>
        <v>2</v>
      </c>
      <c r="K148" s="36">
        <f>'2021'!F12</f>
        <v>36679</v>
      </c>
      <c r="L148" s="37">
        <f>'2021'!G12</f>
        <v>25.336986301369862</v>
      </c>
      <c r="M148" s="37" t="str">
        <f>'2021'!H12</f>
        <v>JR</v>
      </c>
      <c r="N148" s="37">
        <f>'2021'!I12</f>
        <v>20.920547945205481</v>
      </c>
      <c r="O148" s="38">
        <f>'2021'!J12</f>
        <v>75</v>
      </c>
      <c r="P148" s="38">
        <f>'2021'!K12</f>
        <v>241</v>
      </c>
      <c r="Q148" s="193">
        <f t="shared" si="19"/>
        <v>30.122600974090837</v>
      </c>
      <c r="R148" s="35">
        <f>'2021'!L12</f>
        <v>4.5999999999999996</v>
      </c>
      <c r="S148" s="39">
        <f>'2021'!M12</f>
        <v>3</v>
      </c>
      <c r="T148" s="40">
        <f>'2021'!N12</f>
        <v>0</v>
      </c>
      <c r="U148" s="41">
        <f>'2021'!O12</f>
        <v>0</v>
      </c>
      <c r="V148" s="41">
        <f>'2021'!P12</f>
        <v>0</v>
      </c>
      <c r="W148" s="41">
        <f>'2021'!Q12</f>
        <v>8.0623843510441454E-2</v>
      </c>
      <c r="X148" s="41">
        <f>'2021'!R12</f>
        <v>9.182813816343724E-2</v>
      </c>
      <c r="Y148" s="42">
        <f>'2021'!S12</f>
        <v>9.182813816343724E-2</v>
      </c>
      <c r="Z148" s="43">
        <f>'2021'!T12</f>
        <v>9.182813816343724E-2</v>
      </c>
      <c r="AA148" s="44" t="str">
        <f>'2021'!U12</f>
        <v>N/A</v>
      </c>
      <c r="AB148" s="45">
        <f>'2021'!V12</f>
        <v>1.25</v>
      </c>
      <c r="AC148" s="45">
        <f>CT148/CW148</f>
        <v>11.473684210526315</v>
      </c>
      <c r="AD148" s="45">
        <f>'2021'!X12</f>
        <v>4.9000000000000004</v>
      </c>
      <c r="AE148" s="45">
        <f>'2021'!Y12</f>
        <v>8.8000000000000007</v>
      </c>
      <c r="AF148" s="45">
        <f>'2021'!Z12</f>
        <v>0</v>
      </c>
      <c r="AG148" s="45">
        <f>'2021'!AA12</f>
        <v>0</v>
      </c>
      <c r="AH148" s="45">
        <f t="shared" si="21"/>
        <v>0</v>
      </c>
      <c r="AI148" s="46">
        <f>'2021'!AB12</f>
        <v>9.5000000000000001E-2</v>
      </c>
      <c r="AJ148" s="45">
        <f>'2021'!AC12</f>
        <v>107.65041577181331</v>
      </c>
      <c r="AK148" s="47">
        <f>'2021'!AD12</f>
        <v>110.9625932795925</v>
      </c>
      <c r="AL148" s="48">
        <f>'2021'!AE12</f>
        <v>0</v>
      </c>
      <c r="AM148" s="49">
        <f>'2021'!AF12</f>
        <v>0</v>
      </c>
      <c r="AN148" s="49">
        <f>'2021'!AG12</f>
        <v>1</v>
      </c>
      <c r="AO148" s="49">
        <f>'2021'!AH12</f>
        <v>2</v>
      </c>
      <c r="AP148" s="49">
        <f>'2021'!AI12</f>
        <v>1</v>
      </c>
      <c r="AQ148" s="49">
        <f>'2021'!AK12</f>
        <v>6</v>
      </c>
      <c r="AR148" s="49">
        <f>'2021'!AL12</f>
        <v>6</v>
      </c>
      <c r="AS148" s="50">
        <f>'2021'!AM12</f>
        <v>0.5</v>
      </c>
      <c r="AT148" s="55">
        <f>'2021'!AN12</f>
        <v>0</v>
      </c>
      <c r="AU148" s="56">
        <f>'2021'!AO12</f>
        <v>1</v>
      </c>
      <c r="AV148" s="56">
        <f>'2021'!AP12</f>
        <v>0</v>
      </c>
      <c r="AW148" s="56">
        <f>'2021'!AQ12</f>
        <v>0</v>
      </c>
      <c r="AX148" s="56">
        <f>'2021'!AR12</f>
        <v>0</v>
      </c>
      <c r="AY148" s="56">
        <f>'2021'!AS12</f>
        <v>0</v>
      </c>
      <c r="AZ148" s="57">
        <f>'2021'!AT12</f>
        <v>0</v>
      </c>
      <c r="BA148" s="57">
        <f>'2021'!AU12</f>
        <v>0</v>
      </c>
      <c r="BB148" s="57">
        <f>'2021'!AV12</f>
        <v>0</v>
      </c>
      <c r="BC148" s="57">
        <f>'2021'!AW12</f>
        <v>0</v>
      </c>
      <c r="BD148" s="57">
        <f>'2021'!AX12</f>
        <v>0</v>
      </c>
      <c r="BE148" s="57">
        <f>'2021'!AY12</f>
        <v>0</v>
      </c>
      <c r="BF148" s="58">
        <f>'2021'!AZ12</f>
        <v>0</v>
      </c>
      <c r="BG148" s="55">
        <f>'2021'!BA12</f>
        <v>0</v>
      </c>
      <c r="BH148" s="56">
        <f>'2021'!BB12</f>
        <v>1</v>
      </c>
      <c r="BI148" s="56">
        <f>'2021'!BC12</f>
        <v>0</v>
      </c>
      <c r="BJ148" s="56">
        <f>'2021'!BD12</f>
        <v>0</v>
      </c>
      <c r="BK148" s="56">
        <f>'2021'!BE12</f>
        <v>0</v>
      </c>
      <c r="BL148" s="56">
        <f>'2021'!BF12</f>
        <v>0</v>
      </c>
      <c r="BM148" s="57">
        <f>'2021'!BG12</f>
        <v>0</v>
      </c>
      <c r="BN148" s="57">
        <f>'2021'!BH12</f>
        <v>0</v>
      </c>
      <c r="BO148" s="57">
        <f>'2021'!BI12</f>
        <v>0</v>
      </c>
      <c r="BP148" s="57">
        <f>'2021'!BJ12</f>
        <v>0</v>
      </c>
      <c r="BQ148" s="57">
        <f>'2021'!BK12</f>
        <v>0</v>
      </c>
      <c r="BR148" s="57">
        <f>'2021'!BL12</f>
        <v>0</v>
      </c>
      <c r="BS148" s="58">
        <f>'2021'!BM12</f>
        <v>0</v>
      </c>
      <c r="BT148" s="55">
        <f>'2021'!BN12</f>
        <v>0</v>
      </c>
      <c r="BU148" s="56">
        <f>'2021'!BO12</f>
        <v>1</v>
      </c>
      <c r="BV148" s="56">
        <f>'2021'!BP12</f>
        <v>0</v>
      </c>
      <c r="BW148" s="56">
        <f>'2021'!BQ12</f>
        <v>0</v>
      </c>
      <c r="BX148" s="56">
        <f>'2021'!BR12</f>
        <v>0</v>
      </c>
      <c r="BY148" s="56">
        <f>'2021'!BS12</f>
        <v>0</v>
      </c>
      <c r="BZ148" s="57">
        <f>'2021'!BT12</f>
        <v>0</v>
      </c>
      <c r="CA148" s="57">
        <f>'2021'!BU12</f>
        <v>0</v>
      </c>
      <c r="CB148" s="57">
        <f>'2021'!BV12</f>
        <v>0</v>
      </c>
      <c r="CC148" s="57">
        <f>'2021'!BW12</f>
        <v>0</v>
      </c>
      <c r="CD148" s="57">
        <f>'2021'!BX12</f>
        <v>0</v>
      </c>
      <c r="CE148" s="57">
        <f>'2021'!BY12</f>
        <v>0</v>
      </c>
      <c r="CF148" s="58">
        <f>'2021'!BZ12</f>
        <v>0</v>
      </c>
      <c r="CG148" s="55">
        <f>'2021'!CA12</f>
        <v>183</v>
      </c>
      <c r="CH148" s="56">
        <f>'2021'!CB12</f>
        <v>2269.7999999999997</v>
      </c>
      <c r="CI148" s="56">
        <f>'2021'!CC12</f>
        <v>24</v>
      </c>
      <c r="CJ148" s="56">
        <f>'2021'!CD12</f>
        <v>16</v>
      </c>
      <c r="CK148" s="56">
        <f>'2021'!CE12</f>
        <v>4</v>
      </c>
      <c r="CL148" s="56">
        <f>'2021'!CF12</f>
        <v>25.2</v>
      </c>
      <c r="CM148" s="57">
        <f>'2021'!CG12</f>
        <v>0</v>
      </c>
      <c r="CN148" s="57">
        <f>'2021'!CH12</f>
        <v>0</v>
      </c>
      <c r="CO148" s="57">
        <f>'2021'!CI12</f>
        <v>1.23</v>
      </c>
      <c r="CP148" s="57">
        <f>'2021'!CJ12</f>
        <v>4.9000000000000004</v>
      </c>
      <c r="CQ148" s="57">
        <f>'2021'!CK12</f>
        <v>7.5</v>
      </c>
      <c r="CR148" s="57">
        <f>'2021'!CL12</f>
        <v>0</v>
      </c>
      <c r="CS148" s="58">
        <f>'2021'!CM12</f>
        <v>15.8</v>
      </c>
      <c r="CT148" s="55">
        <f>'2021'!CN12</f>
        <v>218</v>
      </c>
      <c r="CU148" s="56">
        <f>'2021'!CO12</f>
        <v>2374</v>
      </c>
      <c r="CV148" s="56">
        <f>'2021'!CP12</f>
        <v>28</v>
      </c>
      <c r="CW148" s="56">
        <f>'2021'!CQ12</f>
        <v>19</v>
      </c>
      <c r="CX148" s="56">
        <f>'2021'!CR12</f>
        <v>0</v>
      </c>
      <c r="CY148" s="56">
        <f>'2021'!CS12</f>
        <v>13</v>
      </c>
      <c r="CZ148" s="57">
        <f>'2021'!CT12</f>
        <v>0</v>
      </c>
      <c r="DA148" s="57">
        <f>'2021'!CU12</f>
        <v>0</v>
      </c>
      <c r="DB148" s="57">
        <f>'2021'!CV12</f>
        <v>1.25</v>
      </c>
      <c r="DC148" s="57">
        <f>'2021'!CW12</f>
        <v>3.3</v>
      </c>
      <c r="DD148" s="57">
        <f>'2021'!CX12</f>
        <v>8.8000000000000007</v>
      </c>
      <c r="DE148" s="57">
        <f>'2021'!CY12</f>
        <v>80</v>
      </c>
      <c r="DF148" s="58">
        <f>'2021'!CZ12</f>
        <v>9.5</v>
      </c>
    </row>
    <row r="149" spans="1:110" ht="15.75" customHeight="1" x14ac:dyDescent="0.2">
      <c r="A149" s="29">
        <f t="shared" si="16"/>
        <v>147</v>
      </c>
      <c r="B149" s="30">
        <f>'2022'!A18</f>
        <v>17</v>
      </c>
      <c r="C149" s="30">
        <v>2022</v>
      </c>
      <c r="D149" s="31" t="str">
        <f>'2022'!B18</f>
        <v>Jeremy Ruckert</v>
      </c>
      <c r="E149" s="204" t="str" cm="1">
        <f t="array" ref="E149">_xlfn.IFS(F149&gt;=15,"Cornerstone",AND(F149&gt;=14,F149&lt;15),"Elite",AND(F149&gt;=11,F149&lt;14),"Elite Upside",AND(F149&gt;=9,F149&lt;11),"Upside",AND(F149&gt;=8,F149&lt;9),"Upside Lite",AND(F149&gt;=6,F149&lt;8),"Outlier",AND(F149&gt;=5,F149&lt;6),"Outlier Lite",F149&lt;5,"Purgatory")</f>
        <v>Outlier Lite</v>
      </c>
      <c r="F149" s="32">
        <f>'2022'!C18</f>
        <v>5.1142857142857148</v>
      </c>
      <c r="G149" s="32">
        <f t="shared" si="17"/>
        <v>31.3</v>
      </c>
      <c r="H149" s="33">
        <f t="shared" si="18"/>
        <v>-1.3695063353573378</v>
      </c>
      <c r="I149" s="34" t="str">
        <f>'2022'!D18</f>
        <v>Ohio State</v>
      </c>
      <c r="J149" s="35">
        <f>'2022'!E18</f>
        <v>2</v>
      </c>
      <c r="K149" s="36">
        <f>'2022'!F18</f>
        <v>36749</v>
      </c>
      <c r="L149" s="37">
        <f>'2022'!G18</f>
        <v>25.145205479452056</v>
      </c>
      <c r="M149" s="37" t="str">
        <f>'2022'!H18</f>
        <v>SR</v>
      </c>
      <c r="N149" s="37">
        <f>'2022'!I18</f>
        <v>21.726027397260275</v>
      </c>
      <c r="O149" s="38">
        <f>'2022'!J18</f>
        <v>77</v>
      </c>
      <c r="P149" s="38">
        <f>'2022'!K18</f>
        <v>250</v>
      </c>
      <c r="Q149" s="193">
        <f t="shared" si="19"/>
        <v>29.645345173638567</v>
      </c>
      <c r="R149" s="35">
        <f>'2022'!L18</f>
        <v>4.76</v>
      </c>
      <c r="S149" s="39">
        <f>'2022'!M18</f>
        <v>3</v>
      </c>
      <c r="T149" s="40">
        <f>'2022'!N18</f>
        <v>0</v>
      </c>
      <c r="U149" s="41">
        <f>'2022'!O18</f>
        <v>3.6241984945637025E-2</v>
      </c>
      <c r="V149" s="41">
        <f>'2022'!P18</f>
        <v>5.9968748680265214E-2</v>
      </c>
      <c r="W149" s="41">
        <f>'2022'!Q18</f>
        <v>0.11504761904761905</v>
      </c>
      <c r="X149" s="41">
        <f>'2022'!R18</f>
        <v>7.3748776820449183E-2</v>
      </c>
      <c r="Y149" s="42">
        <f>'2022'!S18</f>
        <v>9.4398197934034117E-2</v>
      </c>
      <c r="Z149" s="43">
        <f>'2022'!T18</f>
        <v>9.4398197934034117E-2</v>
      </c>
      <c r="AA149" s="44" t="str">
        <f>'2022'!U18</f>
        <v>N/A</v>
      </c>
      <c r="AB149" s="45">
        <f>'2022'!V18</f>
        <v>1.22</v>
      </c>
      <c r="AC149" s="45">
        <f>CT149/CW149</f>
        <v>11.884615384615385</v>
      </c>
      <c r="AD149" s="45">
        <f>'2022'!X18</f>
        <v>5.7</v>
      </c>
      <c r="AE149" s="45">
        <f>'2022'!Y18</f>
        <v>9.4</v>
      </c>
      <c r="AF149" s="45">
        <f>'2022'!Z18</f>
        <v>0</v>
      </c>
      <c r="AG149" s="45">
        <f>'2022'!AA18</f>
        <v>0</v>
      </c>
      <c r="AH149" s="45">
        <f t="shared" si="21"/>
        <v>100</v>
      </c>
      <c r="AI149" s="46">
        <f>'2022'!AB18</f>
        <v>3.7000000000000005E-2</v>
      </c>
      <c r="AJ149" s="45">
        <f>'2022'!AC18</f>
        <v>97.396240509355039</v>
      </c>
      <c r="AK149" s="47">
        <f>'2022'!AD18</f>
        <v>104.43528892839373</v>
      </c>
      <c r="AL149" s="48">
        <f>'2022'!AE18</f>
        <v>0</v>
      </c>
      <c r="AM149" s="49">
        <f>'2022'!AF18</f>
        <v>0</v>
      </c>
      <c r="AN149" s="49">
        <f>'2022'!AG18</f>
        <v>0</v>
      </c>
      <c r="AO149" s="49">
        <f>'2022'!AH18</f>
        <v>3</v>
      </c>
      <c r="AP149" s="49">
        <f>'2022'!AI18</f>
        <v>3</v>
      </c>
      <c r="AQ149" s="49">
        <f>'2022'!AK18</f>
        <v>2</v>
      </c>
      <c r="AR149" s="49">
        <f>'2022'!AL18</f>
        <v>6</v>
      </c>
      <c r="AS149" s="50">
        <f>'2022'!AM18</f>
        <v>1</v>
      </c>
      <c r="AT149" s="55">
        <f>'2022'!AN18</f>
        <v>0</v>
      </c>
      <c r="AU149" s="56">
        <f>'2022'!AO18</f>
        <v>1</v>
      </c>
      <c r="AV149" s="56">
        <f>'2022'!AP18</f>
        <v>0</v>
      </c>
      <c r="AW149" s="56">
        <f>'2022'!AQ18</f>
        <v>0</v>
      </c>
      <c r="AX149" s="56">
        <f>'2022'!AR18</f>
        <v>0</v>
      </c>
      <c r="AY149" s="56">
        <f>'2022'!AS18</f>
        <v>0</v>
      </c>
      <c r="AZ149" s="57">
        <f>'2022'!AT18</f>
        <v>0</v>
      </c>
      <c r="BA149" s="57">
        <f>'2022'!AU18</f>
        <v>0</v>
      </c>
      <c r="BB149" s="57">
        <f>'2022'!AV18</f>
        <v>0</v>
      </c>
      <c r="BC149" s="57">
        <f>'2022'!AW18</f>
        <v>0</v>
      </c>
      <c r="BD149" s="57">
        <f>'2022'!AX18</f>
        <v>0</v>
      </c>
      <c r="BE149" s="57">
        <f>'2022'!AY18</f>
        <v>0</v>
      </c>
      <c r="BF149" s="58">
        <f>'2022'!AZ18</f>
        <v>0</v>
      </c>
      <c r="BG149" s="55">
        <f>'2022'!BA18</f>
        <v>13</v>
      </c>
      <c r="BH149" s="56">
        <f>'2022'!BB18</f>
        <v>358.7</v>
      </c>
      <c r="BI149" s="56">
        <f>'2022'!BC18</f>
        <v>2</v>
      </c>
      <c r="BJ149" s="56">
        <f>'2022'!BD18</f>
        <v>1</v>
      </c>
      <c r="BK149" s="56">
        <f>'2022'!BE18</f>
        <v>0</v>
      </c>
      <c r="BL149" s="56">
        <f>'2022'!BF18</f>
        <v>4</v>
      </c>
      <c r="BM149" s="57">
        <f>'2022'!BG18</f>
        <v>0</v>
      </c>
      <c r="BN149" s="57">
        <f>'2022'!BH18</f>
        <v>0</v>
      </c>
      <c r="BO149" s="57">
        <f>'2022'!BI18</f>
        <v>0.27</v>
      </c>
      <c r="BP149" s="57">
        <f>'2022'!BJ18</f>
        <v>13</v>
      </c>
      <c r="BQ149" s="57">
        <f>'2022'!BK18</f>
        <v>6.5</v>
      </c>
      <c r="BR149" s="57">
        <f>'2022'!BL18</f>
        <v>0</v>
      </c>
      <c r="BS149" s="58">
        <f>'2022'!BM18</f>
        <v>0</v>
      </c>
      <c r="BT149" s="55">
        <f>'2022'!BN18</f>
        <v>142</v>
      </c>
      <c r="BU149" s="56">
        <f>'2022'!BO18</f>
        <v>2367.9</v>
      </c>
      <c r="BV149" s="56">
        <f>'2022'!BP18</f>
        <v>17</v>
      </c>
      <c r="BW149" s="56">
        <f>'2022'!BQ18</f>
        <v>14</v>
      </c>
      <c r="BX149" s="56">
        <f>'2022'!BR18</f>
        <v>4</v>
      </c>
      <c r="BY149" s="56">
        <f>'2022'!BS18</f>
        <v>30.599999999999998</v>
      </c>
      <c r="BZ149" s="57">
        <f>'2022'!BT18</f>
        <v>0</v>
      </c>
      <c r="CA149" s="57">
        <f>'2022'!BU18</f>
        <v>0</v>
      </c>
      <c r="CB149" s="57">
        <f>'2022'!BV18</f>
        <v>0.99</v>
      </c>
      <c r="CC149" s="57">
        <f>'2022'!BW18</f>
        <v>2.5</v>
      </c>
      <c r="CD149" s="57">
        <f>'2022'!BX18</f>
        <v>8.6</v>
      </c>
      <c r="CE149" s="57">
        <f>'2022'!BY18</f>
        <v>0</v>
      </c>
      <c r="CF149" s="58">
        <f>'2022'!BZ18</f>
        <v>0</v>
      </c>
      <c r="CG149" s="55">
        <f>'2022'!CA18</f>
        <v>151</v>
      </c>
      <c r="CH149" s="56">
        <f>'2022'!CB18</f>
        <v>1312.5</v>
      </c>
      <c r="CI149" s="56">
        <f>'2022'!CC18</f>
        <v>15</v>
      </c>
      <c r="CJ149" s="56">
        <f>'2022'!CD18</f>
        <v>13</v>
      </c>
      <c r="CK149" s="56">
        <f>'2022'!CE18</f>
        <v>5</v>
      </c>
      <c r="CL149" s="56">
        <f>'2022'!CF18</f>
        <v>14</v>
      </c>
      <c r="CM149" s="57">
        <f>'2022'!CG18</f>
        <v>0</v>
      </c>
      <c r="CN149" s="57">
        <f>'2022'!CH18</f>
        <v>0</v>
      </c>
      <c r="CO149" s="57">
        <f>'2022'!CI18</f>
        <v>1.22</v>
      </c>
      <c r="CP149" s="57">
        <f>'2022'!CJ18</f>
        <v>4.9000000000000004</v>
      </c>
      <c r="CQ149" s="57">
        <f>'2022'!CK18</f>
        <v>7.5</v>
      </c>
      <c r="CR149" s="57">
        <f>'2022'!CL18</f>
        <v>100</v>
      </c>
      <c r="CS149" s="58">
        <f>'2022'!CM18</f>
        <v>7.1</v>
      </c>
      <c r="CT149" s="55">
        <f>'2022'!CN18</f>
        <v>309</v>
      </c>
      <c r="CU149" s="56">
        <f>'2022'!CO18</f>
        <v>4189.8999999999996</v>
      </c>
      <c r="CV149" s="56">
        <f>'2022'!CP18</f>
        <v>39</v>
      </c>
      <c r="CW149" s="56">
        <f>'2022'!CQ18</f>
        <v>26</v>
      </c>
      <c r="CX149" s="56">
        <f>'2022'!CR18</f>
        <v>3</v>
      </c>
      <c r="CY149" s="56">
        <f>'2022'!CS18</f>
        <v>38.5</v>
      </c>
      <c r="CZ149" s="57">
        <f>'2022'!CT18</f>
        <v>0</v>
      </c>
      <c r="DA149" s="57">
        <f>'2022'!CU18</f>
        <v>0</v>
      </c>
      <c r="DB149" s="57">
        <f>'2022'!CV18</f>
        <v>0.79</v>
      </c>
      <c r="DC149" s="57">
        <f>'2022'!CW18</f>
        <v>5.7</v>
      </c>
      <c r="DD149" s="57">
        <f>'2022'!CX18</f>
        <v>9.4</v>
      </c>
      <c r="DE149" s="57">
        <f>'2022'!CY18</f>
        <v>50</v>
      </c>
      <c r="DF149" s="58">
        <f>'2022'!CZ18</f>
        <v>3.7</v>
      </c>
    </row>
    <row r="150" spans="1:110" ht="15.75" customHeight="1" x14ac:dyDescent="0.2">
      <c r="A150" s="29">
        <f t="shared" si="16"/>
        <v>148</v>
      </c>
      <c r="B150" s="30">
        <f>'2021'!A13</f>
        <v>11</v>
      </c>
      <c r="C150" s="30">
        <v>2021</v>
      </c>
      <c r="D150" s="31" t="str">
        <f>'2021'!B13</f>
        <v>Nick Eubanks</v>
      </c>
      <c r="E150" s="204" t="str" cm="1">
        <f t="array" ref="E150">_xlfn.IFS(F150&gt;=15,"Cornerstone",AND(F150&gt;=14,F150&lt;15),"Elite",AND(F150&gt;=11,F150&lt;14),"Elite Upside",AND(F150&gt;=9,F150&lt;11),"Upside",AND(F150&gt;=8,F150&lt;9),"Upside Lite",AND(F150&gt;=6,F150&lt;8),"Outlier",AND(F150&gt;=5,F150&lt;6),"Outlier Lite",F150&lt;5,"Purgatory")</f>
        <v>Outlier Lite</v>
      </c>
      <c r="F150" s="32">
        <f>'2021'!C13</f>
        <v>5.0428571428571427</v>
      </c>
      <c r="G150" s="32">
        <f t="shared" si="17"/>
        <v>30.8</v>
      </c>
      <c r="H150" s="33">
        <f t="shared" si="18"/>
        <v>-1.3990444217860547</v>
      </c>
      <c r="I150" s="34" t="str">
        <f>'2021'!D13</f>
        <v>Michigan</v>
      </c>
      <c r="J150" s="35">
        <f>'2021'!E13</f>
        <v>2</v>
      </c>
      <c r="K150" s="36">
        <f>'2021'!F13</f>
        <v>35390</v>
      </c>
      <c r="L150" s="37">
        <f>'2021'!G13</f>
        <v>28.86849315068493</v>
      </c>
      <c r="M150" s="37" t="str">
        <f>'2021'!H13</f>
        <v>RS SR</v>
      </c>
      <c r="N150" s="37">
        <f>'2021'!I13</f>
        <v>24.452054794520549</v>
      </c>
      <c r="O150" s="38">
        <f>'2021'!J13</f>
        <v>76</v>
      </c>
      <c r="P150" s="38">
        <f>'2021'!K13</f>
        <v>256</v>
      </c>
      <c r="Q150" s="193">
        <f t="shared" si="19"/>
        <v>31.160953180632124</v>
      </c>
      <c r="R150" s="35">
        <f>'2021'!L13</f>
        <v>4.6900000000000004</v>
      </c>
      <c r="S150" s="39">
        <f>'2021'!M13</f>
        <v>0</v>
      </c>
      <c r="T150" s="40">
        <f>'2021'!N13</f>
        <v>0</v>
      </c>
      <c r="U150" s="41">
        <f>'2021'!O13</f>
        <v>0.35672514619883039</v>
      </c>
      <c r="V150" s="41">
        <f>'2021'!P13</f>
        <v>0.1213104620615052</v>
      </c>
      <c r="W150" s="41">
        <f>'2021'!Q13</f>
        <v>8.4396597554492275E-2</v>
      </c>
      <c r="X150" s="41">
        <f>'2021'!R13</f>
        <v>9.348781462245305E-2</v>
      </c>
      <c r="Y150" s="42">
        <f>'2021'!S13</f>
        <v>0.22510648041064171</v>
      </c>
      <c r="Z150" s="43">
        <f>'2021'!T13</f>
        <v>0.22510648041064171</v>
      </c>
      <c r="AA150" s="44">
        <f>'2021'!U13</f>
        <v>20.789041095890411</v>
      </c>
      <c r="AB150" s="45">
        <f>'2021'!V13</f>
        <v>1.0900000000000001</v>
      </c>
      <c r="AC150" s="45">
        <f>CG150/CJ150</f>
        <v>9.7692307692307701</v>
      </c>
      <c r="AD150" s="45">
        <f>'2021'!X13</f>
        <v>4.0999999999999996</v>
      </c>
      <c r="AE150" s="45">
        <f>'2021'!Y13</f>
        <v>10.1</v>
      </c>
      <c r="AF150" s="45">
        <f>'2021'!Z13</f>
        <v>0</v>
      </c>
      <c r="AG150" s="45">
        <f>'2021'!AA13</f>
        <v>0</v>
      </c>
      <c r="AH150" s="45">
        <f t="shared" si="21"/>
        <v>50</v>
      </c>
      <c r="AI150" s="46">
        <f>'2021'!AB13</f>
        <v>0</v>
      </c>
      <c r="AJ150" s="45">
        <f>'2021'!AC13</f>
        <v>105.82263957725021</v>
      </c>
      <c r="AK150" s="47">
        <f>'2021'!AD13</f>
        <v>111.26740767581894</v>
      </c>
      <c r="AL150" s="48">
        <f>'2021'!AE13</f>
        <v>8</v>
      </c>
      <c r="AM150" s="49">
        <f>'2021'!AF13</f>
        <v>5</v>
      </c>
      <c r="AN150" s="49">
        <f>'2021'!AG13</f>
        <v>0</v>
      </c>
      <c r="AO150" s="49">
        <f>'2021'!AH13</f>
        <v>3</v>
      </c>
      <c r="AP150" s="49">
        <f>'2021'!AI13</f>
        <v>0</v>
      </c>
      <c r="AQ150" s="49">
        <f>'2021'!AK13</f>
        <v>6</v>
      </c>
      <c r="AR150" s="49">
        <f>'2021'!AL13</f>
        <v>0</v>
      </c>
      <c r="AS150" s="50">
        <f>'2021'!AM13</f>
        <v>0</v>
      </c>
      <c r="AT150" s="55">
        <f>'2021'!AN13</f>
        <v>0</v>
      </c>
      <c r="AU150" s="56">
        <f>'2021'!AO13</f>
        <v>1</v>
      </c>
      <c r="AV150" s="56">
        <f>'2021'!AP13</f>
        <v>0</v>
      </c>
      <c r="AW150" s="56">
        <f>'2021'!AQ13</f>
        <v>0</v>
      </c>
      <c r="AX150" s="56">
        <f>'2021'!AR13</f>
        <v>0</v>
      </c>
      <c r="AY150" s="56">
        <f>'2021'!AS13</f>
        <v>0</v>
      </c>
      <c r="AZ150" s="57">
        <f>'2021'!AT13</f>
        <v>0</v>
      </c>
      <c r="BA150" s="57">
        <f>'2021'!AU13</f>
        <v>0</v>
      </c>
      <c r="BB150" s="57">
        <f>'2021'!AV13</f>
        <v>0</v>
      </c>
      <c r="BC150" s="57">
        <f>'2021'!AW13</f>
        <v>0</v>
      </c>
      <c r="BD150" s="57">
        <f>'2021'!AX13</f>
        <v>0</v>
      </c>
      <c r="BE150" s="57">
        <f>'2021'!AY13</f>
        <v>0</v>
      </c>
      <c r="BF150" s="58">
        <f>'2021'!AZ13</f>
        <v>0</v>
      </c>
      <c r="BG150" s="55">
        <f>'2021'!BA13</f>
        <v>61</v>
      </c>
      <c r="BH150" s="56">
        <f>'2021'!BB13</f>
        <v>171</v>
      </c>
      <c r="BI150" s="56">
        <f>'2021'!BC13</f>
        <v>3</v>
      </c>
      <c r="BJ150" s="56">
        <f>'2021'!BD13</f>
        <v>2</v>
      </c>
      <c r="BK150" s="56">
        <f>'2021'!BE13</f>
        <v>0</v>
      </c>
      <c r="BL150" s="56">
        <f>'2021'!BF13</f>
        <v>1</v>
      </c>
      <c r="BM150" s="57">
        <f>'2021'!BG13</f>
        <v>0</v>
      </c>
      <c r="BN150" s="57">
        <f>'2021'!BH13</f>
        <v>0</v>
      </c>
      <c r="BO150" s="57">
        <f>'2021'!BI13</f>
        <v>5.55</v>
      </c>
      <c r="BP150" s="57">
        <f>'2021'!BJ13</f>
        <v>6</v>
      </c>
      <c r="BQ150" s="57">
        <f>'2021'!BK13</f>
        <v>21</v>
      </c>
      <c r="BR150" s="57">
        <f>'2021'!BL13</f>
        <v>100</v>
      </c>
      <c r="BS150" s="58">
        <f>'2021'!BM13</f>
        <v>0</v>
      </c>
      <c r="BT150" s="55">
        <f>'2021'!BN13</f>
        <v>157</v>
      </c>
      <c r="BU150" s="56">
        <f>'2021'!BO13</f>
        <v>1294.1999999999998</v>
      </c>
      <c r="BV150" s="56">
        <f>'2021'!BP13</f>
        <v>14</v>
      </c>
      <c r="BW150" s="56">
        <f>'2021'!BQ13</f>
        <v>8</v>
      </c>
      <c r="BX150" s="56">
        <f>'2021'!BR13</f>
        <v>1</v>
      </c>
      <c r="BY150" s="56">
        <f>'2021'!BS13</f>
        <v>10.8</v>
      </c>
      <c r="BZ150" s="57">
        <f>'2021'!BT13</f>
        <v>0</v>
      </c>
      <c r="CA150" s="57">
        <f>'2021'!BU13</f>
        <v>0</v>
      </c>
      <c r="CB150" s="57">
        <f>'2021'!BV13</f>
        <v>2.31</v>
      </c>
      <c r="CC150" s="57">
        <f>'2021'!BW13</f>
        <v>6.3</v>
      </c>
      <c r="CD150" s="57">
        <f>'2021'!BX13</f>
        <v>13.1</v>
      </c>
      <c r="CE150" s="57">
        <f>'2021'!BY13</f>
        <v>0</v>
      </c>
      <c r="CF150" s="58">
        <f>'2021'!BZ13</f>
        <v>0</v>
      </c>
      <c r="CG150" s="55">
        <f>'2021'!CA13</f>
        <v>254</v>
      </c>
      <c r="CH150" s="56">
        <f>'2021'!CB13</f>
        <v>3009.6000000000004</v>
      </c>
      <c r="CI150" s="56">
        <f>'2021'!CC13</f>
        <v>42</v>
      </c>
      <c r="CJ150" s="56">
        <f>'2021'!CD13</f>
        <v>26</v>
      </c>
      <c r="CK150" s="56">
        <f>'2021'!CE13</f>
        <v>4</v>
      </c>
      <c r="CL150" s="56">
        <f>'2021'!CF13</f>
        <v>22.799999999999997</v>
      </c>
      <c r="CM150" s="57">
        <f>'2021'!CG13</f>
        <v>0</v>
      </c>
      <c r="CN150" s="57">
        <f>'2021'!CH13</f>
        <v>0</v>
      </c>
      <c r="CO150" s="57">
        <f>'2021'!CI13</f>
        <v>1.0900000000000001</v>
      </c>
      <c r="CP150" s="57">
        <f>'2021'!CJ13</f>
        <v>4.0999999999999996</v>
      </c>
      <c r="CQ150" s="57">
        <f>'2021'!CK13</f>
        <v>9.4</v>
      </c>
      <c r="CR150" s="57">
        <f>'2021'!CL13</f>
        <v>50</v>
      </c>
      <c r="CS150" s="58">
        <f>'2021'!CM13</f>
        <v>10.3</v>
      </c>
      <c r="CT150" s="55">
        <f>'2021'!CN13</f>
        <v>117</v>
      </c>
      <c r="CU150" s="56">
        <f>'2021'!CO13</f>
        <v>1251.5</v>
      </c>
      <c r="CV150" s="56">
        <f>'2021'!CP13</f>
        <v>13</v>
      </c>
      <c r="CW150" s="56">
        <f>'2021'!CQ13</f>
        <v>10</v>
      </c>
      <c r="CX150" s="56">
        <f>'2021'!CR13</f>
        <v>1</v>
      </c>
      <c r="CY150" s="56">
        <f>'2021'!CS13</f>
        <v>7.5</v>
      </c>
      <c r="CZ150" s="57">
        <f>'2021'!CT13</f>
        <v>0</v>
      </c>
      <c r="DA150" s="57">
        <f>'2021'!CU13</f>
        <v>0</v>
      </c>
      <c r="DB150" s="57">
        <f>'2021'!CV13</f>
        <v>0.99</v>
      </c>
      <c r="DC150" s="57">
        <f>'2021'!CW13</f>
        <v>3.1</v>
      </c>
      <c r="DD150" s="57">
        <f>'2021'!CX13</f>
        <v>10.1</v>
      </c>
      <c r="DE150" s="57">
        <f>'2021'!CY13</f>
        <v>40</v>
      </c>
      <c r="DF150" s="58">
        <f>'2021'!CZ13</f>
        <v>0</v>
      </c>
    </row>
    <row r="151" spans="1:110" ht="15.75" customHeight="1" x14ac:dyDescent="0.2">
      <c r="A151" s="29">
        <f t="shared" si="16"/>
        <v>149</v>
      </c>
      <c r="B151" s="30">
        <f>'2024'!A13</f>
        <v>11</v>
      </c>
      <c r="C151" s="30">
        <v>2024</v>
      </c>
      <c r="D151" s="31" t="str">
        <f>'2024'!B13</f>
        <v>Thomas Yassmin</v>
      </c>
      <c r="E151" s="204" t="str" cm="1">
        <f t="array" ref="E151">_xlfn.IFS(F151&gt;=15,"Cornerstone",AND(F151&gt;=14,F151&lt;15),"Elite",AND(F151&gt;=11,F151&lt;14),"Elite Upside",AND(F151&gt;=9,F151&lt;11),"Upside",AND(F151&gt;=8,F151&lt;9),"Upside Lite",AND(F151&gt;=6,F151&lt;8),"Outlier",AND(F151&gt;=5,F151&lt;6),"Outlier Lite",F151&lt;5,"Purgatory")</f>
        <v>Purgatory</v>
      </c>
      <c r="F151" s="32">
        <f>'2024'!C13</f>
        <v>4.9071428571428566</v>
      </c>
      <c r="G151" s="32">
        <f t="shared" si="17"/>
        <v>30.3</v>
      </c>
      <c r="H151" s="33">
        <f t="shared" si="18"/>
        <v>-1.4551667860006166</v>
      </c>
      <c r="I151" s="34" t="str">
        <f>'2024'!D13</f>
        <v>Utah</v>
      </c>
      <c r="J151" s="35">
        <f>'2024'!E13</f>
        <v>5</v>
      </c>
      <c r="K151" s="36">
        <f>'2024'!F13</f>
        <v>36511</v>
      </c>
      <c r="L151" s="37">
        <f>'2024'!G13</f>
        <v>25.797260273972604</v>
      </c>
      <c r="M151" s="37" t="str">
        <f>'2024'!H13</f>
        <v>RS SR</v>
      </c>
      <c r="N151" s="37">
        <f>'2024'!I13</f>
        <v>24.378082191780823</v>
      </c>
      <c r="O151" s="38">
        <f>'2024'!J13</f>
        <v>77</v>
      </c>
      <c r="P151" s="38">
        <f>'2024'!K13</f>
        <v>252</v>
      </c>
      <c r="Q151" s="193">
        <f t="shared" si="19"/>
        <v>29.882507935027675</v>
      </c>
      <c r="R151" s="35">
        <f>'2024'!L13</f>
        <v>4.68</v>
      </c>
      <c r="S151" s="39">
        <f>'2024'!M13</f>
        <v>0</v>
      </c>
      <c r="T151" s="40">
        <f>'2024'!N13</f>
        <v>0</v>
      </c>
      <c r="U151" s="41">
        <f>'2024'!O13</f>
        <v>0</v>
      </c>
      <c r="V151" s="41">
        <f>'2024'!P13</f>
        <v>2.799813345776948E-2</v>
      </c>
      <c r="W151" s="41">
        <f>'2024'!Q13</f>
        <v>9.1060624768489945E-2</v>
      </c>
      <c r="X151" s="41">
        <f>'2024'!R13</f>
        <v>0.10735826296743065</v>
      </c>
      <c r="Y151" s="42">
        <f>'2024'!S13</f>
        <v>0.10735826296743065</v>
      </c>
      <c r="Z151" s="43">
        <f>'2024'!T13</f>
        <v>0.10199034981905911</v>
      </c>
      <c r="AA151" s="44" t="str">
        <f>'2024'!U13</f>
        <v>N/A</v>
      </c>
      <c r="AB151" s="45">
        <f>'2024'!V13</f>
        <v>2.02</v>
      </c>
      <c r="AC151" s="45">
        <f>'2024'!W13</f>
        <v>11.125</v>
      </c>
      <c r="AD151" s="45">
        <f>'2024'!X13</f>
        <v>15</v>
      </c>
      <c r="AE151" s="45">
        <f>'2024'!Y13</f>
        <v>6.3</v>
      </c>
      <c r="AF151" s="45">
        <f>'2024'!Z13</f>
        <v>0</v>
      </c>
      <c r="AG151" s="45">
        <f>'2024'!AA13</f>
        <v>0</v>
      </c>
      <c r="AH151" s="45">
        <f t="shared" si="21"/>
        <v>40</v>
      </c>
      <c r="AI151" s="46">
        <f>'2023'!AB29</f>
        <v>0</v>
      </c>
      <c r="AJ151" s="45">
        <f>'2024'!AC13</f>
        <v>105.06235324590324</v>
      </c>
      <c r="AK151" s="47">
        <f>'2024'!AD13</f>
        <v>112.65544911539962</v>
      </c>
      <c r="AL151" s="48">
        <f>'2024'!AF13</f>
        <v>0</v>
      </c>
      <c r="AM151" s="49">
        <f>'2024'!AG13</f>
        <v>6</v>
      </c>
      <c r="AN151" s="49">
        <f>'2024'!AH13</f>
        <v>2</v>
      </c>
      <c r="AO151" s="49">
        <f>'2024'!AI13</f>
        <v>10</v>
      </c>
      <c r="AP151" s="49">
        <f>'2024'!AJ13</f>
        <v>5</v>
      </c>
      <c r="AQ151" s="49">
        <f>'2024'!AK13</f>
        <v>7</v>
      </c>
      <c r="AR151" s="49">
        <f>'2024'!AL13</f>
        <v>0</v>
      </c>
      <c r="AS151" s="50">
        <f>'2024'!AM13</f>
        <v>0.25</v>
      </c>
      <c r="AT151" s="55">
        <f>'2024'!AN13</f>
        <v>0</v>
      </c>
      <c r="AU151" s="56">
        <f>'2024'!AO13</f>
        <v>1</v>
      </c>
      <c r="AV151" s="56">
        <f>'2024'!AP13</f>
        <v>0</v>
      </c>
      <c r="AW151" s="56">
        <f>'2024'!AQ13</f>
        <v>0</v>
      </c>
      <c r="AX151" s="56">
        <f>'2024'!AR13</f>
        <v>0</v>
      </c>
      <c r="AY151" s="56">
        <f>'2024'!AS13</f>
        <v>1</v>
      </c>
      <c r="AZ151" s="57">
        <f>'2024'!AT13</f>
        <v>0</v>
      </c>
      <c r="BA151" s="57">
        <f>'2024'!AU13</f>
        <v>0</v>
      </c>
      <c r="BB151" s="57">
        <f>'2024'!AV13</f>
        <v>0</v>
      </c>
      <c r="BC151" s="57">
        <f>'2024'!AW13</f>
        <v>0</v>
      </c>
      <c r="BD151" s="57">
        <f>'2024'!AX13</f>
        <v>0</v>
      </c>
      <c r="BE151" s="57">
        <f>'2024'!AY13</f>
        <v>0</v>
      </c>
      <c r="BF151" s="58">
        <f>'2024'!AZ13</f>
        <v>0</v>
      </c>
      <c r="BG151" s="55">
        <f>'2024'!BA13</f>
        <v>0</v>
      </c>
      <c r="BH151" s="56">
        <f>'2024'!BB13</f>
        <v>1</v>
      </c>
      <c r="BI151" s="56">
        <f>'2024'!BC13</f>
        <v>1</v>
      </c>
      <c r="BJ151" s="56">
        <f>'2024'!BD13</f>
        <v>0</v>
      </c>
      <c r="BK151" s="56">
        <f>'2024'!BE13</f>
        <v>0</v>
      </c>
      <c r="BL151" s="56">
        <f>'2024'!BF13</f>
        <v>1</v>
      </c>
      <c r="BM151" s="57">
        <f>'2024'!BG13</f>
        <v>0</v>
      </c>
      <c r="BN151" s="57">
        <f>'2024'!BH13</f>
        <v>0</v>
      </c>
      <c r="BO151" s="57">
        <f>'2024'!BI13</f>
        <v>0</v>
      </c>
      <c r="BP151" s="57">
        <f>'2024'!BJ13</f>
        <v>0</v>
      </c>
      <c r="BQ151" s="57">
        <f>'2024'!BK13</f>
        <v>27</v>
      </c>
      <c r="BR151" s="57">
        <f>'2024'!BL13</f>
        <v>0</v>
      </c>
      <c r="BS151" s="58">
        <f>'2024'!BM13</f>
        <v>0</v>
      </c>
      <c r="BT151" s="55">
        <f>'2024'!BN13</f>
        <v>6</v>
      </c>
      <c r="BU151" s="56">
        <f>'2024'!BO13</f>
        <v>214.3</v>
      </c>
      <c r="BV151" s="56">
        <f>'2024'!BP13</f>
        <v>1</v>
      </c>
      <c r="BW151" s="56">
        <f>'2024'!BQ13</f>
        <v>1</v>
      </c>
      <c r="BX151" s="56">
        <f>'2024'!BR13</f>
        <v>0</v>
      </c>
      <c r="BY151" s="56">
        <f>'2024'!BS13</f>
        <v>1.7</v>
      </c>
      <c r="BZ151" s="57">
        <f>'2024'!BT13</f>
        <v>0</v>
      </c>
      <c r="CA151" s="57">
        <f>'2024'!BU13</f>
        <v>0</v>
      </c>
      <c r="CB151" s="57">
        <f>'2024'!BV13</f>
        <v>3</v>
      </c>
      <c r="CC151" s="57">
        <f>'2024'!BW13</f>
        <v>5</v>
      </c>
      <c r="CD151" s="57">
        <f>'2024'!BX13</f>
        <v>1</v>
      </c>
      <c r="CE151" s="57">
        <f>'2024'!BY13</f>
        <v>0</v>
      </c>
      <c r="CF151" s="58">
        <f>'2024'!BZ13</f>
        <v>0</v>
      </c>
      <c r="CG151" s="55">
        <f>'2024'!CA13</f>
        <v>295</v>
      </c>
      <c r="CH151" s="56">
        <f>'2024'!CB13</f>
        <v>3239.6</v>
      </c>
      <c r="CI151" s="56">
        <f>'2024'!CC13</f>
        <v>21</v>
      </c>
      <c r="CJ151" s="56">
        <f>'2024'!CD13</f>
        <v>13</v>
      </c>
      <c r="CK151" s="56">
        <f>'2024'!CE13</f>
        <v>6</v>
      </c>
      <c r="CL151" s="56">
        <f>'2024'!CF13</f>
        <v>28.6</v>
      </c>
      <c r="CM151" s="57">
        <f>'2024'!CG13</f>
        <v>0</v>
      </c>
      <c r="CN151" s="57">
        <f>'2024'!CH13</f>
        <v>0</v>
      </c>
      <c r="CO151" s="57">
        <f>'2024'!CI13</f>
        <v>2.02</v>
      </c>
      <c r="CP151" s="57">
        <f>'2024'!CJ13</f>
        <v>15</v>
      </c>
      <c r="CQ151" s="57">
        <f>'2024'!CK13</f>
        <v>11.1</v>
      </c>
      <c r="CR151" s="57">
        <f>'2024'!CL13</f>
        <v>40</v>
      </c>
      <c r="CS151" s="58">
        <f>'2024'!CM13</f>
        <v>13.3</v>
      </c>
      <c r="CT151" s="55">
        <f>'2024'!CN13</f>
        <v>89</v>
      </c>
      <c r="CU151" s="56">
        <f>'2024'!CO13</f>
        <v>829</v>
      </c>
      <c r="CV151" s="56">
        <f>'2024'!CP13</f>
        <v>12</v>
      </c>
      <c r="CW151" s="56">
        <f>'2024'!CQ13</f>
        <v>8</v>
      </c>
      <c r="CX151" s="56">
        <f>'2024'!CR13</f>
        <v>1</v>
      </c>
      <c r="CY151" s="56">
        <f>'2024'!CS13</f>
        <v>6</v>
      </c>
      <c r="CZ151" s="57">
        <f>'2024'!CT13</f>
        <v>0</v>
      </c>
      <c r="DA151" s="57">
        <f>'2024'!CU13</f>
        <v>0</v>
      </c>
      <c r="DB151" s="57">
        <f>'2024'!CV13</f>
        <v>0.85</v>
      </c>
      <c r="DC151" s="57">
        <f>'2024'!CW13</f>
        <v>8.6</v>
      </c>
      <c r="DD151" s="57">
        <f>'2024'!CX13</f>
        <v>6.3</v>
      </c>
      <c r="DE151" s="57">
        <f>'2024'!CY13</f>
        <v>0</v>
      </c>
      <c r="DF151" s="58">
        <f>'2024'!CZ13</f>
        <v>0</v>
      </c>
    </row>
    <row r="152" spans="1:110" ht="15.75" customHeight="1" x14ac:dyDescent="0.2">
      <c r="A152" s="29">
        <f t="shared" si="16"/>
        <v>150</v>
      </c>
      <c r="B152" s="30">
        <f>'2018'!A15</f>
        <v>13</v>
      </c>
      <c r="C152" s="30">
        <v>2018</v>
      </c>
      <c r="D152" s="31" t="str">
        <f>'2018'!B15</f>
        <v>Ryan Izzo</v>
      </c>
      <c r="E152" s="204" t="str" cm="1">
        <f t="array" ref="E152">_xlfn.IFS(F152&gt;=15,"Cornerstone",AND(F152&gt;=14,F152&lt;15),"Elite",AND(F152&gt;=11,F152&lt;14),"Elite Upside",AND(F152&gt;=9,F152&lt;11),"Upside",AND(F152&gt;=8,F152&lt;9),"Upside Lite",AND(F152&gt;=6,F152&lt;8),"Outlier",AND(F152&gt;=5,F152&lt;6),"Outlier Lite",F152&lt;5,"Purgatory")</f>
        <v>Purgatory</v>
      </c>
      <c r="F152" s="32">
        <f>'2018'!C15</f>
        <v>4.8999999999999995</v>
      </c>
      <c r="G152" s="32">
        <f t="shared" si="17"/>
        <v>29.9</v>
      </c>
      <c r="H152" s="33">
        <f t="shared" si="18"/>
        <v>-1.4581205946434883</v>
      </c>
      <c r="I152" s="34" t="str">
        <f>'2018'!D15</f>
        <v>Florida State</v>
      </c>
      <c r="J152" s="35">
        <f>'2018'!E15</f>
        <v>4</v>
      </c>
      <c r="K152" s="36">
        <f>'2018'!F15</f>
        <v>35054</v>
      </c>
      <c r="L152" s="37">
        <f>'2018'!G15</f>
        <v>29.789041095890411</v>
      </c>
      <c r="M152" s="37" t="str">
        <f>'2018'!H15</f>
        <v>RS JR</v>
      </c>
      <c r="N152" s="37">
        <f>'2018'!I15</f>
        <v>22.361643835616437</v>
      </c>
      <c r="O152" s="38">
        <f>'2018'!J15</f>
        <v>77</v>
      </c>
      <c r="P152" s="38">
        <f>'2018'!K15</f>
        <v>256</v>
      </c>
      <c r="Q152" s="193">
        <f t="shared" si="19"/>
        <v>30.356833457805894</v>
      </c>
      <c r="R152" s="35">
        <f>'2018'!L15</f>
        <v>4.9400000000000004</v>
      </c>
      <c r="S152" s="39">
        <f>'2018'!M15</f>
        <v>6</v>
      </c>
      <c r="T152" s="40">
        <f>'2018'!N15</f>
        <v>0</v>
      </c>
      <c r="U152" s="41">
        <f>'2018'!O15</f>
        <v>2.3079459281239695E-2</v>
      </c>
      <c r="V152" s="41">
        <f>'2018'!P15</f>
        <v>9.1217096690122484E-2</v>
      </c>
      <c r="W152" s="41">
        <f>'2018'!Q15</f>
        <v>8.595229079893979E-2</v>
      </c>
      <c r="X152" s="41">
        <f>'2018'!R15</f>
        <v>0.1800883452259599</v>
      </c>
      <c r="Y152" s="42">
        <f>'2018'!S15</f>
        <v>0.1800883452259599</v>
      </c>
      <c r="Z152" s="43">
        <f>'2018'!T15</f>
        <v>0.1710839279646619</v>
      </c>
      <c r="AA152" s="44">
        <f>'2018'!U15</f>
        <v>21.723287671232878</v>
      </c>
      <c r="AB152" s="45">
        <f>'2018'!V15</f>
        <v>1.06</v>
      </c>
      <c r="AC152" s="45">
        <f>CT152/CW152</f>
        <v>15.9</v>
      </c>
      <c r="AD152" s="45">
        <f>'2018'!X15</f>
        <v>6.8</v>
      </c>
      <c r="AE152" s="45">
        <f>'2018'!Y15</f>
        <v>9.6999999999999993</v>
      </c>
      <c r="AF152" s="45">
        <f>'2018'!Z15</f>
        <v>0</v>
      </c>
      <c r="AG152" s="45">
        <f>'2018'!AA15</f>
        <v>0</v>
      </c>
      <c r="AH152" s="45">
        <f t="shared" si="21"/>
        <v>0</v>
      </c>
      <c r="AI152" s="46">
        <f>'2018'!AB15</f>
        <v>0</v>
      </c>
      <c r="AJ152" s="45">
        <f>'2018'!AC15</f>
        <v>85.973016571886475</v>
      </c>
      <c r="AK152" s="47">
        <f>'2018'!AD15</f>
        <v>92.186482545680377</v>
      </c>
      <c r="AL152" s="48">
        <f>'2018'!AE15</f>
        <v>5</v>
      </c>
      <c r="AM152" s="49">
        <f>'2018'!AF15</f>
        <v>2</v>
      </c>
      <c r="AN152" s="49">
        <f>'2018'!AG15</f>
        <v>0</v>
      </c>
      <c r="AO152" s="49">
        <f>'2018'!AH15</f>
        <v>8</v>
      </c>
      <c r="AP152" s="49">
        <f>'2018'!AI15</f>
        <v>4</v>
      </c>
      <c r="AQ152" s="49">
        <f>'2018'!AK15</f>
        <v>0</v>
      </c>
      <c r="AR152" s="49">
        <f>'2018'!AL15</f>
        <v>2</v>
      </c>
      <c r="AS152" s="50">
        <f>'2018'!AM15</f>
        <v>0</v>
      </c>
      <c r="AT152" s="55">
        <f>'2018'!AN15</f>
        <v>0</v>
      </c>
      <c r="AU152" s="56">
        <f>'2018'!AO15</f>
        <v>1</v>
      </c>
      <c r="AV152" s="56">
        <f>'2018'!AP15</f>
        <v>0</v>
      </c>
      <c r="AW152" s="56">
        <f>'2018'!AQ15</f>
        <v>0</v>
      </c>
      <c r="AX152" s="56">
        <f>'2018'!AR15</f>
        <v>0</v>
      </c>
      <c r="AY152" s="56">
        <f>'2018'!AS15</f>
        <v>0</v>
      </c>
      <c r="AZ152" s="57">
        <f>'2018'!AT15</f>
        <v>0</v>
      </c>
      <c r="BA152" s="57">
        <f>'2018'!AU15</f>
        <v>0</v>
      </c>
      <c r="BB152" s="57">
        <f>'2018'!AV15</f>
        <v>0</v>
      </c>
      <c r="BC152" s="57">
        <f>'2018'!AW15</f>
        <v>0</v>
      </c>
      <c r="BD152" s="57">
        <f>'2018'!AX15</f>
        <v>0</v>
      </c>
      <c r="BE152" s="57">
        <f>'2018'!AY15</f>
        <v>0</v>
      </c>
      <c r="BF152" s="58">
        <f>'2018'!AZ15</f>
        <v>0</v>
      </c>
      <c r="BG152" s="55">
        <f>'2018'!BA15</f>
        <v>7</v>
      </c>
      <c r="BH152" s="56">
        <f>'2018'!BB15</f>
        <v>303.3</v>
      </c>
      <c r="BI152" s="56">
        <f>'2018'!BC15</f>
        <v>1</v>
      </c>
      <c r="BJ152" s="56">
        <f>'2018'!BD15</f>
        <v>1</v>
      </c>
      <c r="BK152" s="56">
        <f>'2018'!BE15</f>
        <v>0</v>
      </c>
      <c r="BL152" s="56">
        <f>'2018'!BF15</f>
        <v>1.9</v>
      </c>
      <c r="BM152" s="57">
        <f>'2018'!BG15</f>
        <v>0</v>
      </c>
      <c r="BN152" s="57">
        <f>'2018'!BH15</f>
        <v>0</v>
      </c>
      <c r="BO152" s="57">
        <f>'2018'!BI15</f>
        <v>2.33</v>
      </c>
      <c r="BP152" s="57">
        <f>'2018'!BJ15</f>
        <v>1</v>
      </c>
      <c r="BQ152" s="57">
        <f>'2018'!BK15</f>
        <v>6</v>
      </c>
      <c r="BR152" s="57">
        <f>'2018'!BL15</f>
        <v>0</v>
      </c>
      <c r="BS152" s="58">
        <f>'2018'!BM15</f>
        <v>0</v>
      </c>
      <c r="BT152" s="55">
        <f>'2018'!BN15</f>
        <v>210</v>
      </c>
      <c r="BU152" s="56">
        <f>'2018'!BO15</f>
        <v>2302.2000000000003</v>
      </c>
      <c r="BV152" s="56">
        <f>'2018'!BP15</f>
        <v>23</v>
      </c>
      <c r="BW152" s="56">
        <f>'2018'!BQ15</f>
        <v>14</v>
      </c>
      <c r="BX152" s="56">
        <f>'2018'!BR15</f>
        <v>2</v>
      </c>
      <c r="BY152" s="56">
        <f>'2018'!BS15</f>
        <v>15.299999999999999</v>
      </c>
      <c r="BZ152" s="57">
        <f>'2018'!BT15</f>
        <v>0</v>
      </c>
      <c r="CA152" s="57">
        <f>'2018'!BU15</f>
        <v>0</v>
      </c>
      <c r="CB152" s="57">
        <f>'2018'!BV15</f>
        <v>1.02</v>
      </c>
      <c r="CC152" s="57">
        <f>'2018'!BW15</f>
        <v>4.9000000000000004</v>
      </c>
      <c r="CD152" s="57">
        <f>'2018'!BX15</f>
        <v>9.8000000000000007</v>
      </c>
      <c r="CE152" s="57">
        <f>'2018'!BY15</f>
        <v>0</v>
      </c>
      <c r="CF152" s="58">
        <f>'2018'!BZ15</f>
        <v>6.7</v>
      </c>
      <c r="CG152" s="55">
        <f>'2018'!CA15</f>
        <v>227</v>
      </c>
      <c r="CH152" s="56">
        <f>'2018'!CB15</f>
        <v>2641</v>
      </c>
      <c r="CI152" s="56">
        <f>'2018'!CC15</f>
        <v>32</v>
      </c>
      <c r="CJ152" s="56">
        <f>'2018'!CD15</f>
        <v>19</v>
      </c>
      <c r="CK152" s="56">
        <f>'2018'!CE15</f>
        <v>1</v>
      </c>
      <c r="CL152" s="56">
        <f>'2018'!CF15</f>
        <v>18</v>
      </c>
      <c r="CM152" s="57">
        <f>'2018'!CG15</f>
        <v>0</v>
      </c>
      <c r="CN152" s="57">
        <f>'2018'!CH15</f>
        <v>0</v>
      </c>
      <c r="CO152" s="57">
        <f>'2018'!CI15</f>
        <v>0.89</v>
      </c>
      <c r="CP152" s="57">
        <f>'2018'!CJ15</f>
        <v>6.2</v>
      </c>
      <c r="CQ152" s="57">
        <f>'2018'!CK15</f>
        <v>8.8000000000000007</v>
      </c>
      <c r="CR152" s="57">
        <f>'2018'!CL15</f>
        <v>0</v>
      </c>
      <c r="CS152" s="58">
        <f>'2018'!CM15</f>
        <v>0</v>
      </c>
      <c r="CT152" s="55">
        <f>'2018'!CN15</f>
        <v>318</v>
      </c>
      <c r="CU152" s="56">
        <f>'2018'!CO15</f>
        <v>1765.8</v>
      </c>
      <c r="CV152" s="56">
        <f>'2018'!CP15</f>
        <v>35</v>
      </c>
      <c r="CW152" s="56">
        <f>'2018'!CQ15</f>
        <v>20</v>
      </c>
      <c r="CX152" s="56">
        <f>'2018'!CR15</f>
        <v>3</v>
      </c>
      <c r="CY152" s="56">
        <f>'2018'!CS15</f>
        <v>14.4</v>
      </c>
      <c r="CZ152" s="57">
        <f>'2018'!CT15</f>
        <v>0</v>
      </c>
      <c r="DA152" s="57">
        <f>'2018'!CU15</f>
        <v>0</v>
      </c>
      <c r="DB152" s="57">
        <f>'2018'!CV15</f>
        <v>1.06</v>
      </c>
      <c r="DC152" s="57">
        <f>'2018'!CW15</f>
        <v>6.8</v>
      </c>
      <c r="DD152" s="57">
        <f>'2018'!CX15</f>
        <v>9.6999999999999993</v>
      </c>
      <c r="DE152" s="57">
        <f>'2018'!CY15</f>
        <v>16.7</v>
      </c>
      <c r="DF152" s="58">
        <f>'2018'!CZ15</f>
        <v>9.1</v>
      </c>
    </row>
    <row r="153" spans="1:110" ht="15.75" customHeight="1" x14ac:dyDescent="0.2">
      <c r="A153" s="29">
        <f t="shared" si="16"/>
        <v>151</v>
      </c>
      <c r="B153" s="30">
        <f>'2015'!A11</f>
        <v>9</v>
      </c>
      <c r="C153" s="30">
        <v>2015</v>
      </c>
      <c r="D153" s="31" t="str">
        <f>'2015'!B11</f>
        <v>James O'Shaughnessy</v>
      </c>
      <c r="E153" s="204" t="str" cm="1">
        <f t="array" ref="E153">_xlfn.IFS(F153&gt;=15,"Cornerstone",AND(F153&gt;=14,F153&lt;15),"Elite",AND(F153&gt;=11,F153&lt;14),"Elite Upside",AND(F153&gt;=9,F153&lt;11),"Upside",AND(F153&gt;=8,F153&lt;9),"Upside Lite",AND(F153&gt;=6,F153&lt;8),"Outlier",AND(F153&gt;=5,F153&lt;6),"Outlier Lite",F153&lt;5,"Purgatory")</f>
        <v>Purgatory</v>
      </c>
      <c r="F153" s="32">
        <f>'2015'!C11</f>
        <v>4.8928571428571432</v>
      </c>
      <c r="G153" s="32">
        <f t="shared" si="17"/>
        <v>29.4</v>
      </c>
      <c r="H153" s="33">
        <f t="shared" si="18"/>
        <v>-1.4610744032863594</v>
      </c>
      <c r="I153" s="34" t="str">
        <f>'2015'!D11</f>
        <v>Illinois State</v>
      </c>
      <c r="J153" s="35">
        <f>'2015'!E11</f>
        <v>11</v>
      </c>
      <c r="K153" s="36">
        <f>'2015'!F11</f>
        <v>34017</v>
      </c>
      <c r="L153" s="37">
        <f>'2015'!G11</f>
        <v>32.630136986301373</v>
      </c>
      <c r="M153" s="37" t="str">
        <f>'2015'!H11</f>
        <v>SR</v>
      </c>
      <c r="N153" s="37">
        <f>'2015'!I11</f>
        <v>22.202739726027396</v>
      </c>
      <c r="O153" s="38">
        <f>'2015'!J11</f>
        <v>76</v>
      </c>
      <c r="P153" s="38">
        <f>'2015'!K11</f>
        <v>245</v>
      </c>
      <c r="Q153" s="193">
        <f t="shared" si="19"/>
        <v>29.822005973651837</v>
      </c>
      <c r="R153" s="35">
        <f>'2015'!L11</f>
        <v>4.68</v>
      </c>
      <c r="S153" s="39">
        <f>'2015'!M11</f>
        <v>5</v>
      </c>
      <c r="T153" s="40">
        <f>'2015'!N11</f>
        <v>0</v>
      </c>
      <c r="U153" s="41">
        <f>'2015'!O11</f>
        <v>0</v>
      </c>
      <c r="V153" s="41">
        <f>'2015'!P11</f>
        <v>0</v>
      </c>
      <c r="W153" s="41">
        <f>'2015'!Q11</f>
        <v>0</v>
      </c>
      <c r="X153" s="41">
        <f>'2015'!R11</f>
        <v>0.16311844077961019</v>
      </c>
      <c r="Y153" s="42">
        <f>'2015'!S11</f>
        <v>0.16311844077961019</v>
      </c>
      <c r="Z153" s="43">
        <f>'2015'!T11</f>
        <v>9.7871064467766111E-2</v>
      </c>
      <c r="AA153" s="44">
        <f>'2015'!U11</f>
        <v>21.550684931506851</v>
      </c>
      <c r="AB153" s="45">
        <f>'2015'!V11</f>
        <v>0</v>
      </c>
      <c r="AC153" s="45">
        <f>'2015'!W11</f>
        <v>18.758620689655171</v>
      </c>
      <c r="AD153" s="45">
        <f>'2015'!X11</f>
        <v>0</v>
      </c>
      <c r="AE153" s="45">
        <f>'2015'!Y11</f>
        <v>0</v>
      </c>
      <c r="AF153" s="45">
        <f>'2015'!Z11</f>
        <v>0</v>
      </c>
      <c r="AG153" s="45">
        <f>'2015'!AA11</f>
        <v>0</v>
      </c>
      <c r="AH153" s="45">
        <f>'2015'!AB11</f>
        <v>0</v>
      </c>
      <c r="AI153" s="46">
        <f>'2015'!AC11</f>
        <v>102.14395454462814</v>
      </c>
      <c r="AJ153" s="45">
        <f>'2015'!AD11</f>
        <v>107.39944757889761</v>
      </c>
      <c r="AK153" s="47">
        <f>'2015'!AE11</f>
        <v>1</v>
      </c>
      <c r="AL153" s="48">
        <f>'2015'!AF11</f>
        <v>3</v>
      </c>
      <c r="AM153" s="49">
        <f>'2015'!AG11</f>
        <v>0</v>
      </c>
      <c r="AN153" s="49">
        <f>'2015'!AH11</f>
        <v>10</v>
      </c>
      <c r="AO153" s="49">
        <f>'2015'!AI11</f>
        <v>0</v>
      </c>
      <c r="AP153" s="49">
        <f>'2015'!AJ11</f>
        <v>5</v>
      </c>
      <c r="AQ153" s="49">
        <f>'2015'!AK11</f>
        <v>4</v>
      </c>
      <c r="AR153" s="49">
        <f>'2015'!AL11</f>
        <v>3</v>
      </c>
      <c r="AS153" s="50">
        <f>'2015'!AM11</f>
        <v>0</v>
      </c>
      <c r="AT153" s="55">
        <f>'2015'!AN11</f>
        <v>0</v>
      </c>
      <c r="AU153" s="56">
        <f>'2015'!AO11</f>
        <v>1</v>
      </c>
      <c r="AV153" s="56">
        <f>'2015'!AP11</f>
        <v>0</v>
      </c>
      <c r="AW153" s="56">
        <f>'2015'!AQ11</f>
        <v>0</v>
      </c>
      <c r="AX153" s="56">
        <f>'2015'!AR11</f>
        <v>0</v>
      </c>
      <c r="AY153" s="56">
        <f>'2015'!AS11</f>
        <v>0</v>
      </c>
      <c r="AZ153" s="57">
        <f>'2015'!AT11</f>
        <v>0</v>
      </c>
      <c r="BA153" s="57">
        <f>'2015'!AU11</f>
        <v>0</v>
      </c>
      <c r="BB153" s="57">
        <f>'2015'!AV11</f>
        <v>0</v>
      </c>
      <c r="BC153" s="57">
        <f>'2015'!AW11</f>
        <v>0</v>
      </c>
      <c r="BD153" s="57">
        <f>'2015'!AX11</f>
        <v>0</v>
      </c>
      <c r="BE153" s="57">
        <f>'2015'!AY11</f>
        <v>0</v>
      </c>
      <c r="BF153" s="58">
        <f>'2015'!AZ11</f>
        <v>0</v>
      </c>
      <c r="BG153" s="55">
        <f>'2015'!BA11</f>
        <v>0</v>
      </c>
      <c r="BH153" s="56">
        <f>'2015'!BB11</f>
        <v>1</v>
      </c>
      <c r="BI153" s="56">
        <f>'2015'!BC11</f>
        <v>0</v>
      </c>
      <c r="BJ153" s="56">
        <f>'2015'!BD11</f>
        <v>0</v>
      </c>
      <c r="BK153" s="56">
        <f>'2015'!BE11</f>
        <v>0</v>
      </c>
      <c r="BL153" s="56">
        <f>'2015'!BF11</f>
        <v>0</v>
      </c>
      <c r="BM153" s="57">
        <f>'2015'!BG11</f>
        <v>0</v>
      </c>
      <c r="BN153" s="57">
        <f>'2015'!BH11</f>
        <v>0</v>
      </c>
      <c r="BO153" s="57">
        <f>'2015'!BI11</f>
        <v>0</v>
      </c>
      <c r="BP153" s="57">
        <f>'2015'!BJ11</f>
        <v>0</v>
      </c>
      <c r="BQ153" s="57">
        <f>'2015'!BK11</f>
        <v>0</v>
      </c>
      <c r="BR153" s="57">
        <f>'2015'!BL11</f>
        <v>0</v>
      </c>
      <c r="BS153" s="58">
        <f>'2015'!BM11</f>
        <v>0</v>
      </c>
      <c r="BT153" s="55">
        <f>'2015'!BN11</f>
        <v>0</v>
      </c>
      <c r="BU153" s="56">
        <f>'2015'!BO11</f>
        <v>1</v>
      </c>
      <c r="BV153" s="56">
        <f>'2015'!BP11</f>
        <v>0</v>
      </c>
      <c r="BW153" s="56">
        <f>'2015'!BQ11</f>
        <v>0</v>
      </c>
      <c r="BX153" s="56">
        <f>'2015'!BR11</f>
        <v>0</v>
      </c>
      <c r="BY153" s="56">
        <f>'2015'!BS11</f>
        <v>0</v>
      </c>
      <c r="BZ153" s="57">
        <f>'2015'!BT11</f>
        <v>0</v>
      </c>
      <c r="CA153" s="57">
        <f>'2015'!BU11</f>
        <v>0</v>
      </c>
      <c r="CB153" s="57">
        <f>'2015'!BV11</f>
        <v>0</v>
      </c>
      <c r="CC153" s="57">
        <f>'2015'!BW11</f>
        <v>0</v>
      </c>
      <c r="CD153" s="57">
        <f>'2015'!BX11</f>
        <v>0</v>
      </c>
      <c r="CE153" s="57">
        <f>'2015'!BY11</f>
        <v>0</v>
      </c>
      <c r="CF153" s="58">
        <f>'2015'!BZ11</f>
        <v>0</v>
      </c>
      <c r="CG153" s="55">
        <f>'2015'!CA11</f>
        <v>0</v>
      </c>
      <c r="CH153" s="56">
        <f>'2015'!CB11</f>
        <v>1</v>
      </c>
      <c r="CI153" s="56">
        <f>'2015'!CC11</f>
        <v>0</v>
      </c>
      <c r="CJ153" s="56">
        <f>'2015'!CD11</f>
        <v>0</v>
      </c>
      <c r="CK153" s="56">
        <f>'2015'!CE11</f>
        <v>0</v>
      </c>
      <c r="CL153" s="56">
        <f>'2015'!CF11</f>
        <v>0</v>
      </c>
      <c r="CM153" s="57">
        <f>'2015'!CG11</f>
        <v>0</v>
      </c>
      <c r="CN153" s="57">
        <f>'2015'!CH11</f>
        <v>0</v>
      </c>
      <c r="CO153" s="57">
        <f>'2015'!CI11</f>
        <v>0</v>
      </c>
      <c r="CP153" s="57">
        <f>'2015'!CJ11</f>
        <v>0</v>
      </c>
      <c r="CQ153" s="57">
        <f>'2015'!CK11</f>
        <v>0</v>
      </c>
      <c r="CR153" s="57">
        <f>'2015'!CL11</f>
        <v>0</v>
      </c>
      <c r="CS153" s="58">
        <f>'2015'!CM11</f>
        <v>0</v>
      </c>
      <c r="CT153" s="55">
        <f>'2015'!CN11</f>
        <v>544</v>
      </c>
      <c r="CU153" s="56">
        <f>'2015'!CO11</f>
        <v>3335</v>
      </c>
      <c r="CV153" s="56">
        <f>'2015'!CP11</f>
        <v>0</v>
      </c>
      <c r="CW153" s="56">
        <f>'2015'!CQ11</f>
        <v>29</v>
      </c>
      <c r="CX153" s="56">
        <f>'2015'!CR11</f>
        <v>9</v>
      </c>
      <c r="CY153" s="56">
        <f>'2015'!CS11</f>
        <v>0</v>
      </c>
      <c r="CZ153" s="57">
        <f>'2015'!CT11</f>
        <v>0</v>
      </c>
      <c r="DA153" s="57">
        <f>'2015'!CU11</f>
        <v>0</v>
      </c>
      <c r="DB153" s="57">
        <f>'2015'!CV11</f>
        <v>0</v>
      </c>
      <c r="DC153" s="57">
        <f>'2015'!CW11</f>
        <v>0</v>
      </c>
      <c r="DD153" s="57">
        <f>'2015'!CX11</f>
        <v>0</v>
      </c>
      <c r="DE153" s="57">
        <f>'2015'!CY11</f>
        <v>0</v>
      </c>
      <c r="DF153" s="58">
        <f>'2015'!CZ11</f>
        <v>0</v>
      </c>
    </row>
    <row r="154" spans="1:110" ht="15.75" customHeight="1" x14ac:dyDescent="0.2">
      <c r="A154" s="29">
        <f t="shared" si="16"/>
        <v>152</v>
      </c>
      <c r="B154" s="30">
        <f>'2025'!A17</f>
        <v>15</v>
      </c>
      <c r="C154" s="30">
        <v>2025</v>
      </c>
      <c r="D154" s="31" t="str">
        <f>'2025'!B17</f>
        <v>Jalin Conyers</v>
      </c>
      <c r="E154" s="204" t="str" cm="1">
        <f t="array" ref="E154">_xlfn.IFS(F154&gt;=15,"Cornerstone",AND(F154&gt;=14,F154&lt;15),"Elite",AND(F154&gt;=11,F154&lt;14),"Elite Upside",AND(F154&gt;=9,F154&lt;11),"Upside",AND(F154&gt;=8,F154&lt;9),"Upside Lite",AND(F154&gt;=6,F154&lt;8),"Outlier",AND(F154&gt;=5,F154&lt;6),"Outlier Lite",F154&lt;5,"Purgatory")</f>
        <v>Purgatory</v>
      </c>
      <c r="F154" s="32">
        <f>'2025'!C17</f>
        <v>4.8428571428571425</v>
      </c>
      <c r="G154" s="32">
        <f t="shared" si="17"/>
        <v>28.9</v>
      </c>
      <c r="H154" s="33">
        <f t="shared" si="18"/>
        <v>-1.4817510637864615</v>
      </c>
      <c r="I154" s="34" t="str">
        <f>'2025'!D17</f>
        <v>Texas Tech</v>
      </c>
      <c r="J154" s="35">
        <f>'2025'!E17</f>
        <v>3</v>
      </c>
      <c r="K154" s="36">
        <f>'2025'!F17</f>
        <v>37462</v>
      </c>
      <c r="L154" s="37">
        <f>'2025'!G17</f>
        <v>23.19178082191781</v>
      </c>
      <c r="M154" s="37" t="str">
        <f>'2025'!H17</f>
        <v>RS SR</v>
      </c>
      <c r="N154" s="37">
        <f>'2025'!I17</f>
        <v>22.772602739726029</v>
      </c>
      <c r="O154" s="38">
        <f>'2025'!J17</f>
        <v>75</v>
      </c>
      <c r="P154" s="38">
        <f>'2025'!K17</f>
        <v>260</v>
      </c>
      <c r="Q154" s="193">
        <f t="shared" si="19"/>
        <v>32.497411839268125</v>
      </c>
      <c r="R154" s="35">
        <f>'2025'!L17</f>
        <v>4.75</v>
      </c>
      <c r="S154" s="39">
        <f>'2025'!M17</f>
        <v>0</v>
      </c>
      <c r="T154" s="40">
        <f>'2025'!N17</f>
        <v>0</v>
      </c>
      <c r="U154" s="41">
        <f>'2025'!O17</f>
        <v>2.8948965774851756E-2</v>
      </c>
      <c r="V154" s="41">
        <f>'2025'!P17</f>
        <v>0.13596665343390232</v>
      </c>
      <c r="W154" s="41">
        <f>'2025'!Q17</f>
        <v>0.1564864047032378</v>
      </c>
      <c r="X154" s="41">
        <f>'2025'!R17</f>
        <v>8.2966035779102928E-2</v>
      </c>
      <c r="Y154" s="42">
        <f>'2025'!S17</f>
        <v>0.11972622024117036</v>
      </c>
      <c r="Z154" s="43">
        <f>'2025'!T17</f>
        <v>0.11373990922911183</v>
      </c>
      <c r="AA154" s="44">
        <f>'2025'!U17</f>
        <v>21.106849315068494</v>
      </c>
      <c r="AB154" s="45">
        <f>'2025'!V17</f>
        <v>1.98</v>
      </c>
      <c r="AC154" s="45">
        <f>'2025'!W17</f>
        <v>12.066666666666666</v>
      </c>
      <c r="AD154" s="45">
        <f>'2025'!X17</f>
        <v>9.6</v>
      </c>
      <c r="AE154" s="45">
        <f>'2025'!Y17</f>
        <v>7.4</v>
      </c>
      <c r="AF154" s="45">
        <f>'2025'!Z17</f>
        <v>0</v>
      </c>
      <c r="AG154" s="45">
        <f>'2025'!AA17</f>
        <v>0</v>
      </c>
      <c r="AH154" s="45">
        <f t="shared" ref="AH154:AH159" si="22">CR154</f>
        <v>30</v>
      </c>
      <c r="AI154" s="46">
        <f>'2025'!AB17</f>
        <v>6.3E-2</v>
      </c>
      <c r="AJ154" s="45">
        <f>'2025'!AC17</f>
        <v>102.14777357448148</v>
      </c>
      <c r="AK154" s="47">
        <f>'2025'!AD17</f>
        <v>105.29064632306687</v>
      </c>
      <c r="AL154" s="48">
        <f>'2025'!AE17</f>
        <v>2</v>
      </c>
      <c r="AM154" s="49">
        <f>'2025'!AF17</f>
        <v>4</v>
      </c>
      <c r="AN154" s="49">
        <f>'2025'!AG17</f>
        <v>5</v>
      </c>
      <c r="AO154" s="49">
        <f>'2025'!AH17</f>
        <v>4</v>
      </c>
      <c r="AP154" s="49">
        <f>'2025'!AI17</f>
        <v>8</v>
      </c>
      <c r="AQ154" s="49">
        <f>'2025'!AK17</f>
        <v>4</v>
      </c>
      <c r="AR154" s="49">
        <f>'2025'!AL17</f>
        <v>0</v>
      </c>
      <c r="AS154" s="50">
        <f>'2025'!AM17</f>
        <v>0</v>
      </c>
      <c r="AT154" s="55">
        <f>'2025'!AN17</f>
        <v>0</v>
      </c>
      <c r="AU154" s="56">
        <f>'2025'!AO17</f>
        <v>1</v>
      </c>
      <c r="AV154" s="56">
        <f>'2025'!AP17</f>
        <v>0</v>
      </c>
      <c r="AW154" s="56">
        <f>'2025'!AQ17</f>
        <v>0</v>
      </c>
      <c r="AX154" s="56">
        <f>'2025'!AR17</f>
        <v>0</v>
      </c>
      <c r="AY154" s="56">
        <f>'2025'!AS17</f>
        <v>0</v>
      </c>
      <c r="AZ154" s="57">
        <f>'2025'!AT17</f>
        <v>0</v>
      </c>
      <c r="BA154" s="57">
        <f>'2025'!AU17</f>
        <v>0</v>
      </c>
      <c r="BB154" s="57">
        <f>'2025'!AV17</f>
        <v>0</v>
      </c>
      <c r="BC154" s="57">
        <f>'2025'!AW17</f>
        <v>0</v>
      </c>
      <c r="BD154" s="57">
        <f>'2025'!AX17</f>
        <v>0</v>
      </c>
      <c r="BE154" s="57">
        <f>'2025'!AY17</f>
        <v>0</v>
      </c>
      <c r="BF154" s="58">
        <f>'2025'!AZ17</f>
        <v>0</v>
      </c>
      <c r="BG154" s="55">
        <f>'2025'!BA17</f>
        <v>62</v>
      </c>
      <c r="BH154" s="56">
        <f>'2025'!BB17</f>
        <v>2141.6999999999998</v>
      </c>
      <c r="BI154" s="56">
        <f>'2025'!BC17</f>
        <v>9</v>
      </c>
      <c r="BJ154" s="56">
        <f>'2025'!BD17</f>
        <v>6</v>
      </c>
      <c r="BK154" s="56">
        <f>'2025'!BE17</f>
        <v>1</v>
      </c>
      <c r="BL154" s="56">
        <f>'2025'!BF17</f>
        <v>0</v>
      </c>
      <c r="BM154" s="57">
        <f>'2025'!BG17</f>
        <v>0</v>
      </c>
      <c r="BN154" s="57">
        <f>'2025'!BH17</f>
        <v>0</v>
      </c>
      <c r="BO154" s="57">
        <f>'2025'!BI17</f>
        <v>0.89</v>
      </c>
      <c r="BP154" s="57">
        <f>'2025'!BJ17</f>
        <v>0.3</v>
      </c>
      <c r="BQ154" s="57">
        <f>'2025'!BK17</f>
        <v>10.4</v>
      </c>
      <c r="BR154" s="57">
        <f>'2025'!BL17</f>
        <v>100</v>
      </c>
      <c r="BS154" s="58">
        <f>'2025'!BM17</f>
        <v>14.3</v>
      </c>
      <c r="BT154" s="55">
        <f>'2025'!BN17</f>
        <v>411</v>
      </c>
      <c r="BU154" s="56">
        <f>'2025'!BO17</f>
        <v>3022.8</v>
      </c>
      <c r="BV154" s="56">
        <f>'2025'!BP17</f>
        <v>46</v>
      </c>
      <c r="BW154" s="56">
        <f>'2025'!BQ17</f>
        <v>37</v>
      </c>
      <c r="BX154" s="56">
        <f>'2025'!BR17</f>
        <v>5</v>
      </c>
      <c r="BY154" s="56">
        <f>'2025'!BS17</f>
        <v>0</v>
      </c>
      <c r="BZ154" s="57">
        <f>'2025'!BT17</f>
        <v>0</v>
      </c>
      <c r="CA154" s="57">
        <f>'2025'!BU17</f>
        <v>0</v>
      </c>
      <c r="CB154" s="57">
        <f>'2025'!BV17</f>
        <v>2.12</v>
      </c>
      <c r="CC154" s="57">
        <f>'2025'!BW17</f>
        <v>6.2</v>
      </c>
      <c r="CD154" s="57">
        <f>'2025'!BX17</f>
        <v>5.7</v>
      </c>
      <c r="CE154" s="57">
        <f>'2025'!BY17</f>
        <v>66.7</v>
      </c>
      <c r="CF154" s="58">
        <f>'2025'!BZ17</f>
        <v>5.0999999999999996</v>
      </c>
      <c r="CG154" s="55">
        <f>'2025'!CA17</f>
        <v>362</v>
      </c>
      <c r="CH154" s="56">
        <f>'2025'!CB17</f>
        <v>2313.3000000000002</v>
      </c>
      <c r="CI154" s="56">
        <f>'2025'!CC17</f>
        <v>50</v>
      </c>
      <c r="CJ154" s="56">
        <f>'2025'!CD17</f>
        <v>30</v>
      </c>
      <c r="CK154" s="56">
        <f>'2025'!CE17</f>
        <v>0</v>
      </c>
      <c r="CL154" s="56">
        <f>'2025'!CF17</f>
        <v>0</v>
      </c>
      <c r="CM154" s="57">
        <f>'2025'!CG17</f>
        <v>0</v>
      </c>
      <c r="CN154" s="57">
        <f>'2025'!CH17</f>
        <v>0</v>
      </c>
      <c r="CO154" s="57">
        <f>'2025'!CI17</f>
        <v>1.98</v>
      </c>
      <c r="CP154" s="57">
        <f>'2025'!CJ17</f>
        <v>9.6</v>
      </c>
      <c r="CQ154" s="57">
        <f>'2025'!CK17</f>
        <v>6.9</v>
      </c>
      <c r="CR154" s="57">
        <f>'2025'!CL17</f>
        <v>30</v>
      </c>
      <c r="CS154" s="58">
        <f>'2025'!CM17</f>
        <v>6.3</v>
      </c>
      <c r="CT154" s="55">
        <f>'2025'!CN17</f>
        <v>320</v>
      </c>
      <c r="CU154" s="56">
        <f>'2025'!CO17</f>
        <v>3857</v>
      </c>
      <c r="CV154" s="56">
        <f>'2025'!CP17</f>
        <v>42</v>
      </c>
      <c r="CW154" s="56">
        <f>'2025'!CQ17</f>
        <v>30</v>
      </c>
      <c r="CX154" s="56">
        <f>'2025'!CR17</f>
        <v>5</v>
      </c>
      <c r="CY154" s="56">
        <f>'2025'!CS17</f>
        <v>30</v>
      </c>
      <c r="CZ154" s="57">
        <f>'2025'!CT17</f>
        <v>0</v>
      </c>
      <c r="DA154" s="57">
        <f>'2025'!CU17</f>
        <v>0</v>
      </c>
      <c r="DB154" s="57">
        <f>'2025'!CV17</f>
        <v>1.42</v>
      </c>
      <c r="DC154" s="57">
        <f>'2025'!CW17</f>
        <v>5.5</v>
      </c>
      <c r="DD154" s="57">
        <f>'2025'!CX17</f>
        <v>7.4</v>
      </c>
      <c r="DE154" s="57">
        <f>'2025'!CY17</f>
        <v>60</v>
      </c>
      <c r="DF154" s="58">
        <f>'2025'!CZ17</f>
        <v>6.3</v>
      </c>
    </row>
    <row r="155" spans="1:110" ht="15.75" customHeight="1" x14ac:dyDescent="0.2">
      <c r="A155" s="29">
        <f t="shared" si="16"/>
        <v>153</v>
      </c>
      <c r="B155" s="30">
        <f>'2025'!A18</f>
        <v>16</v>
      </c>
      <c r="C155" s="30">
        <v>2025</v>
      </c>
      <c r="D155" s="31" t="str">
        <f>'2025'!B18</f>
        <v>Rivaldo Fairweather</v>
      </c>
      <c r="E155" s="204" t="str" cm="1">
        <f t="array" ref="E155">_xlfn.IFS(F155&gt;=15,"Cornerstone",AND(F155&gt;=14,F155&lt;15),"Elite",AND(F155&gt;=11,F155&lt;14),"Elite Upside",AND(F155&gt;=9,F155&lt;11),"Upside",AND(F155&gt;=8,F155&lt;9),"Upside Lite",AND(F155&gt;=6,F155&lt;8),"Outlier",AND(F155&gt;=5,F155&lt;6),"Outlier Lite",F155&lt;5,"Purgatory")</f>
        <v>Purgatory</v>
      </c>
      <c r="F155" s="32">
        <f>'2025'!C18</f>
        <v>4.8285714285714283</v>
      </c>
      <c r="G155" s="32">
        <f t="shared" si="17"/>
        <v>28.499999999999996</v>
      </c>
      <c r="H155" s="33">
        <f t="shared" si="18"/>
        <v>-1.4876586810722048</v>
      </c>
      <c r="I155" s="34" t="str">
        <f>'2025'!D18</f>
        <v>Auburn</v>
      </c>
      <c r="J155" s="35">
        <f>'2025'!E18</f>
        <v>1</v>
      </c>
      <c r="K155" s="36">
        <f>'2025'!F18</f>
        <v>37456</v>
      </c>
      <c r="L155" s="37">
        <f>'2025'!G18</f>
        <v>23.208219178082192</v>
      </c>
      <c r="M155" s="37" t="str">
        <f>'2025'!H18</f>
        <v>RS SR</v>
      </c>
      <c r="N155" s="37">
        <f>'2025'!I18</f>
        <v>22.789041095890411</v>
      </c>
      <c r="O155" s="38">
        <f>'2025'!J18</f>
        <v>76</v>
      </c>
      <c r="P155" s="38">
        <f>'2025'!K18</f>
        <v>251</v>
      </c>
      <c r="Q155" s="193">
        <f t="shared" si="19"/>
        <v>30.552340813822902</v>
      </c>
      <c r="R155" s="35">
        <f>'2025'!L18</f>
        <v>4.72</v>
      </c>
      <c r="S155" s="39">
        <f>'2025'!M18</f>
        <v>0</v>
      </c>
      <c r="T155" s="40">
        <f>'2025'!N18</f>
        <v>0.26742301458670986</v>
      </c>
      <c r="U155" s="41">
        <f>'2025'!O18</f>
        <v>0.10348583877995644</v>
      </c>
      <c r="V155" s="41">
        <f>'2025'!P18</f>
        <v>0.16380952380952382</v>
      </c>
      <c r="W155" s="41">
        <f>'2025'!Q18</f>
        <v>0.18634423897581792</v>
      </c>
      <c r="X155" s="41">
        <f>'2025'!R18</f>
        <v>0.11746131986106725</v>
      </c>
      <c r="Y155" s="42">
        <f>'2025'!S18</f>
        <v>0.19244216722388857</v>
      </c>
      <c r="Z155" s="43">
        <f>'2025'!T18</f>
        <v>0.19244216722388857</v>
      </c>
      <c r="AA155" s="44">
        <f>'2025'!U18</f>
        <v>17.13150684931507</v>
      </c>
      <c r="AB155" s="45">
        <f>'2025'!V18</f>
        <v>1.42</v>
      </c>
      <c r="AC155" s="45">
        <f>'2025'!W18</f>
        <v>12</v>
      </c>
      <c r="AD155" s="45">
        <f>'2025'!X18</f>
        <v>4.3</v>
      </c>
      <c r="AE155" s="45">
        <f>'2025'!Y18</f>
        <v>10.199999999999999</v>
      </c>
      <c r="AF155" s="45">
        <f>'2025'!Z18</f>
        <v>0</v>
      </c>
      <c r="AG155" s="45">
        <f>'2025'!AA18</f>
        <v>0</v>
      </c>
      <c r="AH155" s="45">
        <f t="shared" si="22"/>
        <v>64.7</v>
      </c>
      <c r="AI155" s="46">
        <f>'2025'!AB18</f>
        <v>6.0999999999999999E-2</v>
      </c>
      <c r="AJ155" s="45">
        <f>'2025'!AC18</f>
        <v>101.14297473682598</v>
      </c>
      <c r="AK155" s="47">
        <f>'2025'!AD18</f>
        <v>106.34696553162566</v>
      </c>
      <c r="AL155" s="48">
        <f>'2025'!AE18</f>
        <v>6</v>
      </c>
      <c r="AM155" s="49">
        <f>'2025'!AF18</f>
        <v>10</v>
      </c>
      <c r="AN155" s="49">
        <f>'2025'!AG18</f>
        <v>1</v>
      </c>
      <c r="AO155" s="49">
        <f>'2025'!AH18</f>
        <v>4</v>
      </c>
      <c r="AP155" s="49">
        <f>'2025'!AI18</f>
        <v>0</v>
      </c>
      <c r="AQ155" s="49">
        <f>'2025'!AK18</f>
        <v>4</v>
      </c>
      <c r="AR155" s="49">
        <f>'2025'!AL18</f>
        <v>0</v>
      </c>
      <c r="AS155" s="50">
        <f>'2025'!AM18</f>
        <v>0</v>
      </c>
      <c r="AT155" s="55">
        <f>'2025'!AN18</f>
        <v>165</v>
      </c>
      <c r="AU155" s="56">
        <f>'2025'!AO18</f>
        <v>617</v>
      </c>
      <c r="AV155" s="56">
        <f>'2025'!AP18</f>
        <v>16</v>
      </c>
      <c r="AW155" s="56">
        <f>'2025'!AQ18</f>
        <v>10</v>
      </c>
      <c r="AX155" s="56">
        <f>'2025'!AR18</f>
        <v>1</v>
      </c>
      <c r="AY155" s="56">
        <f>'2025'!AS18</f>
        <v>5</v>
      </c>
      <c r="AZ155" s="57">
        <f>'2025'!AT18</f>
        <v>0</v>
      </c>
      <c r="BA155" s="57">
        <f>'2025'!AU18</f>
        <v>0</v>
      </c>
      <c r="BB155" s="57">
        <f>'2025'!AV18</f>
        <v>3.44</v>
      </c>
      <c r="BC155" s="57">
        <f>'2025'!AW18</f>
        <v>8.1999999999999993</v>
      </c>
      <c r="BD155" s="57">
        <f>'2025'!AX18</f>
        <v>7.9</v>
      </c>
      <c r="BE155" s="57">
        <f>'2025'!AY18</f>
        <v>33.299999999999997</v>
      </c>
      <c r="BF155" s="58">
        <f>'2025'!AZ18</f>
        <v>0</v>
      </c>
      <c r="BG155" s="55">
        <f>'2025'!BA18</f>
        <v>247</v>
      </c>
      <c r="BH155" s="56">
        <f>'2025'!BB18</f>
        <v>2386.7999999999997</v>
      </c>
      <c r="BI155" s="56">
        <f>'2025'!BC18</f>
        <v>28</v>
      </c>
      <c r="BJ155" s="56">
        <f>'2025'!BD18</f>
        <v>16</v>
      </c>
      <c r="BK155" s="56">
        <f>'2025'!BE18</f>
        <v>1</v>
      </c>
      <c r="BL155" s="56">
        <f>'2025'!BF18</f>
        <v>15.299999999999999</v>
      </c>
      <c r="BM155" s="57">
        <f>'2025'!BG18</f>
        <v>0</v>
      </c>
      <c r="BN155" s="57">
        <f>'2025'!BH18</f>
        <v>0</v>
      </c>
      <c r="BO155" s="57">
        <f>'2025'!BI18</f>
        <v>1.31</v>
      </c>
      <c r="BP155" s="57">
        <f>'2025'!BJ18</f>
        <v>7.7</v>
      </c>
      <c r="BQ155" s="57">
        <f>'2025'!BK18</f>
        <v>9.1</v>
      </c>
      <c r="BR155" s="57">
        <f>'2025'!BL18</f>
        <v>20</v>
      </c>
      <c r="BS155" s="58">
        <f>'2025'!BM18</f>
        <v>11.1</v>
      </c>
      <c r="BT155" s="55">
        <f>'2025'!BN18</f>
        <v>430</v>
      </c>
      <c r="BU155" s="56">
        <f>'2025'!BO18</f>
        <v>2625</v>
      </c>
      <c r="BV155" s="56">
        <f>'2025'!BP18</f>
        <v>48</v>
      </c>
      <c r="BW155" s="56">
        <f>'2025'!BQ18</f>
        <v>28</v>
      </c>
      <c r="BX155" s="56">
        <f>'2025'!BR18</f>
        <v>3</v>
      </c>
      <c r="BY155" s="56">
        <f>'2025'!BS18</f>
        <v>16</v>
      </c>
      <c r="BZ155" s="57">
        <f>'2025'!BT18</f>
        <v>0</v>
      </c>
      <c r="CA155" s="57">
        <f>'2025'!BU18</f>
        <v>0</v>
      </c>
      <c r="CB155" s="57">
        <f>'2025'!BV18</f>
        <v>1.68</v>
      </c>
      <c r="CC155" s="57">
        <f>'2025'!BW18</f>
        <v>7.3</v>
      </c>
      <c r="CD155" s="57">
        <f>'2025'!BX18</f>
        <v>9.3000000000000007</v>
      </c>
      <c r="CE155" s="57">
        <f>'2025'!BY18</f>
        <v>64.7</v>
      </c>
      <c r="CF155" s="58">
        <f>'2025'!BZ18</f>
        <v>15.2</v>
      </c>
      <c r="CG155" s="55">
        <f>'2025'!CA18</f>
        <v>393</v>
      </c>
      <c r="CH155" s="56">
        <f>'2025'!CB18</f>
        <v>2109</v>
      </c>
      <c r="CI155" s="56">
        <f>'2025'!CC18</f>
        <v>53</v>
      </c>
      <c r="CJ155" s="56">
        <f>'2025'!CD18</f>
        <v>38</v>
      </c>
      <c r="CK155" s="56">
        <f>'2025'!CE18</f>
        <v>6</v>
      </c>
      <c r="CL155" s="56">
        <f>'2025'!CF18</f>
        <v>18</v>
      </c>
      <c r="CM155" s="57">
        <f>'2025'!CG18</f>
        <v>0</v>
      </c>
      <c r="CN155" s="57">
        <f>'2025'!CH18</f>
        <v>0</v>
      </c>
      <c r="CO155" s="57">
        <f>'2025'!CI18</f>
        <v>1.42</v>
      </c>
      <c r="CP155" s="57">
        <f>'2025'!CJ18</f>
        <v>4</v>
      </c>
      <c r="CQ155" s="57">
        <f>'2025'!CK18</f>
        <v>8.8000000000000007</v>
      </c>
      <c r="CR155" s="57">
        <f>'2025'!CL18</f>
        <v>64.7</v>
      </c>
      <c r="CS155" s="58">
        <f>'2025'!CM18</f>
        <v>13.6</v>
      </c>
      <c r="CT155" s="55">
        <f>'2025'!CN18</f>
        <v>372</v>
      </c>
      <c r="CU155" s="56">
        <f>'2025'!CO18</f>
        <v>3167</v>
      </c>
      <c r="CV155" s="56">
        <f>'2025'!CP18</f>
        <v>50</v>
      </c>
      <c r="CW155" s="56">
        <f>'2025'!CQ18</f>
        <v>31</v>
      </c>
      <c r="CX155" s="56">
        <f>'2025'!CR18</f>
        <v>2</v>
      </c>
      <c r="CY155" s="56">
        <f>'2025'!CS18</f>
        <v>27</v>
      </c>
      <c r="CZ155" s="57">
        <f>'2025'!CT18</f>
        <v>0</v>
      </c>
      <c r="DA155" s="57">
        <f>'2025'!CU18</f>
        <v>0</v>
      </c>
      <c r="DB155" s="57">
        <f>'2025'!CV18</f>
        <v>1.29</v>
      </c>
      <c r="DC155" s="57">
        <f>'2025'!CW18</f>
        <v>4.3</v>
      </c>
      <c r="DD155" s="57">
        <f>'2025'!CX18</f>
        <v>10.199999999999999</v>
      </c>
      <c r="DE155" s="57">
        <f>'2025'!CY18</f>
        <v>37.5</v>
      </c>
      <c r="DF155" s="58">
        <f>'2025'!CZ18</f>
        <v>6.1</v>
      </c>
    </row>
    <row r="156" spans="1:110" ht="15.75" customHeight="1" x14ac:dyDescent="0.2">
      <c r="A156" s="29">
        <f t="shared" si="16"/>
        <v>154</v>
      </c>
      <c r="B156" s="30">
        <f>'2024'!A14</f>
        <v>12</v>
      </c>
      <c r="C156" s="30">
        <v>2024</v>
      </c>
      <c r="D156" s="31" t="str">
        <f>'2024'!B14</f>
        <v>Tanner McLachlan</v>
      </c>
      <c r="E156" s="204" t="str" cm="1">
        <f t="array" ref="E156">_xlfn.IFS(F156&gt;=15,"Cornerstone",AND(F156&gt;=14,F156&lt;15),"Elite",AND(F156&gt;=11,F156&lt;14),"Elite Upside",AND(F156&gt;=9,F156&lt;11),"Upside",AND(F156&gt;=8,F156&lt;9),"Upside Lite",AND(F156&gt;=6,F156&lt;8),"Outlier",AND(F156&gt;=5,F156&lt;6),"Outlier Lite",F156&lt;5,"Purgatory")</f>
        <v>Purgatory</v>
      </c>
      <c r="F156" s="32">
        <f>'2024'!C14</f>
        <v>4.8214285714285712</v>
      </c>
      <c r="G156" s="32">
        <f t="shared" si="17"/>
        <v>28.000000000000004</v>
      </c>
      <c r="H156" s="33">
        <f t="shared" si="18"/>
        <v>-1.4906124897150763</v>
      </c>
      <c r="I156" s="34" t="str">
        <f>'2024'!D14</f>
        <v>Arizona</v>
      </c>
      <c r="J156" s="35">
        <f>'2024'!E14</f>
        <v>5</v>
      </c>
      <c r="K156" s="36">
        <f>'2024'!F14</f>
        <v>36234</v>
      </c>
      <c r="L156" s="37">
        <f>'2024'!G14</f>
        <v>26.556164383561644</v>
      </c>
      <c r="M156" s="37" t="str">
        <f>'2024'!H14</f>
        <v>SR</v>
      </c>
      <c r="N156" s="37">
        <f>'2024'!I14</f>
        <v>25.136986301369863</v>
      </c>
      <c r="O156" s="38">
        <f>'2024'!J14</f>
        <v>77</v>
      </c>
      <c r="P156" s="38">
        <f>'2024'!K14</f>
        <v>244</v>
      </c>
      <c r="Q156" s="193">
        <f t="shared" si="19"/>
        <v>28.93385688947124</v>
      </c>
      <c r="R156" s="35">
        <f>'2024'!L14</f>
        <v>4.6100000000000003</v>
      </c>
      <c r="S156" s="39">
        <f>'2024'!M14</f>
        <v>6</v>
      </c>
      <c r="T156" s="40">
        <f>'2024'!N14</f>
        <v>0</v>
      </c>
      <c r="U156" s="41">
        <f>'2024'!O14</f>
        <v>0</v>
      </c>
      <c r="V156" s="41">
        <f>'2024'!P14</f>
        <v>0</v>
      </c>
      <c r="W156" s="41">
        <f>'2024'!Q14</f>
        <v>0.11934673366834171</v>
      </c>
      <c r="X156" s="41">
        <f>'2024'!R14</f>
        <v>0.13223882831407968</v>
      </c>
      <c r="Y156" s="42">
        <f>'2024'!S14</f>
        <v>0.13223882831407968</v>
      </c>
      <c r="Z156" s="43">
        <f>'2024'!T14</f>
        <v>0.1256268868983757</v>
      </c>
      <c r="AA156" s="44" t="str">
        <f>'2024'!U14</f>
        <v>N/A</v>
      </c>
      <c r="AB156" s="45">
        <f>'2024'!V14</f>
        <v>1.36</v>
      </c>
      <c r="AC156" s="45">
        <f>'2024'!W14</f>
        <v>13.411764705882353</v>
      </c>
      <c r="AD156" s="45">
        <f>'2024'!X14</f>
        <v>6.3</v>
      </c>
      <c r="AE156" s="45">
        <f>'2024'!Y14</f>
        <v>6.9</v>
      </c>
      <c r="AF156" s="45">
        <f>'2024'!Z14</f>
        <v>0</v>
      </c>
      <c r="AG156" s="45">
        <f>'2024'!AA14</f>
        <v>0</v>
      </c>
      <c r="AH156" s="45">
        <f t="shared" si="22"/>
        <v>42.9</v>
      </c>
      <c r="AI156" s="46">
        <f>'2023'!AB35</f>
        <v>0</v>
      </c>
      <c r="AJ156" s="45">
        <f>'2024'!AC14</f>
        <v>108.04784775772259</v>
      </c>
      <c r="AK156" s="47">
        <f>'2024'!AD14</f>
        <v>115.8567121241709</v>
      </c>
      <c r="AL156" s="48">
        <f>'2024'!AF14</f>
        <v>0</v>
      </c>
      <c r="AM156" s="49">
        <f>'2024'!AG14</f>
        <v>1</v>
      </c>
      <c r="AN156" s="49">
        <f>'2024'!AH14</f>
        <v>6</v>
      </c>
      <c r="AO156" s="49">
        <f>'2024'!AI14</f>
        <v>3</v>
      </c>
      <c r="AP156" s="49">
        <f>'2024'!AJ14</f>
        <v>5</v>
      </c>
      <c r="AQ156" s="49">
        <f>'2024'!AK14</f>
        <v>7</v>
      </c>
      <c r="AR156" s="49">
        <f>'2024'!AL14</f>
        <v>2</v>
      </c>
      <c r="AS156" s="50">
        <f>'2024'!AM14</f>
        <v>0</v>
      </c>
      <c r="AT156" s="55">
        <f>'2024'!AN14</f>
        <v>0</v>
      </c>
      <c r="AU156" s="56">
        <f>'2024'!AO14</f>
        <v>1</v>
      </c>
      <c r="AV156" s="56">
        <f>'2024'!AP14</f>
        <v>0</v>
      </c>
      <c r="AW156" s="56">
        <f>'2024'!AQ14</f>
        <v>0</v>
      </c>
      <c r="AX156" s="56">
        <f>'2024'!AR14</f>
        <v>0</v>
      </c>
      <c r="AY156" s="56">
        <f>'2024'!AS14</f>
        <v>0</v>
      </c>
      <c r="AZ156" s="57">
        <f>'2024'!AT14</f>
        <v>0</v>
      </c>
      <c r="BA156" s="57">
        <f>'2024'!AU14</f>
        <v>0</v>
      </c>
      <c r="BB156" s="57">
        <f>'2024'!AV14</f>
        <v>0</v>
      </c>
      <c r="BC156" s="57">
        <f>'2024'!AW14</f>
        <v>0</v>
      </c>
      <c r="BD156" s="57">
        <f>'2024'!AX14</f>
        <v>0</v>
      </c>
      <c r="BE156" s="57">
        <f>'2024'!AY14</f>
        <v>0</v>
      </c>
      <c r="BF156" s="58">
        <f>'2024'!AZ14</f>
        <v>0</v>
      </c>
      <c r="BG156" s="55">
        <f>'2024'!BA14</f>
        <v>0</v>
      </c>
      <c r="BH156" s="56">
        <f>'2024'!BB14</f>
        <v>1</v>
      </c>
      <c r="BI156" s="56">
        <f>'2024'!BC14</f>
        <v>0</v>
      </c>
      <c r="BJ156" s="56">
        <f>'2024'!BD14</f>
        <v>0</v>
      </c>
      <c r="BK156" s="56">
        <f>'2024'!BE14</f>
        <v>0</v>
      </c>
      <c r="BL156" s="56">
        <f>'2024'!BF14</f>
        <v>0</v>
      </c>
      <c r="BM156" s="57">
        <f>'2024'!BG14</f>
        <v>0</v>
      </c>
      <c r="BN156" s="57">
        <f>'2024'!BH14</f>
        <v>0</v>
      </c>
      <c r="BO156" s="57">
        <f>'2024'!BI14</f>
        <v>0</v>
      </c>
      <c r="BP156" s="57">
        <f>'2024'!BJ14</f>
        <v>0</v>
      </c>
      <c r="BQ156" s="57">
        <f>'2024'!BK14</f>
        <v>0</v>
      </c>
      <c r="BR156" s="57">
        <f>'2024'!BL14</f>
        <v>0</v>
      </c>
      <c r="BS156" s="58">
        <f>'2024'!BM14</f>
        <v>0</v>
      </c>
      <c r="BT156" s="55">
        <f>'2024'!BN14</f>
        <v>0</v>
      </c>
      <c r="BU156" s="56">
        <f>'2024'!BO14</f>
        <v>1</v>
      </c>
      <c r="BV156" s="56">
        <f>'2024'!BP14</f>
        <v>0</v>
      </c>
      <c r="BW156" s="56">
        <f>'2024'!BQ14</f>
        <v>0</v>
      </c>
      <c r="BX156" s="56">
        <f>'2024'!BR14</f>
        <v>0</v>
      </c>
      <c r="BY156" s="56">
        <f>'2024'!BS14</f>
        <v>0</v>
      </c>
      <c r="BZ156" s="57">
        <f>'2024'!BT14</f>
        <v>0</v>
      </c>
      <c r="CA156" s="57">
        <f>'2024'!BU14</f>
        <v>0</v>
      </c>
      <c r="CB156" s="57">
        <f>'2024'!BV14</f>
        <v>0</v>
      </c>
      <c r="CC156" s="57">
        <f>'2024'!BW14</f>
        <v>0</v>
      </c>
      <c r="CD156" s="57">
        <f>'2024'!BX14</f>
        <v>0</v>
      </c>
      <c r="CE156" s="57">
        <f>'2024'!BY14</f>
        <v>0</v>
      </c>
      <c r="CF156" s="58">
        <f>'2024'!BZ14</f>
        <v>0</v>
      </c>
      <c r="CG156" s="55">
        <f>'2024'!CA14</f>
        <v>456</v>
      </c>
      <c r="CH156" s="56">
        <f>'2024'!CB14</f>
        <v>3820.7999999999997</v>
      </c>
      <c r="CI156" s="56">
        <f>'2024'!CC14</f>
        <v>51</v>
      </c>
      <c r="CJ156" s="56">
        <f>'2024'!CD14</f>
        <v>34</v>
      </c>
      <c r="CK156" s="56">
        <f>'2024'!CE14</f>
        <v>2</v>
      </c>
      <c r="CL156" s="56">
        <f>'2024'!CF14</f>
        <v>26.400000000000002</v>
      </c>
      <c r="CM156" s="57">
        <f>'2024'!CG14</f>
        <v>0</v>
      </c>
      <c r="CN156" s="57">
        <f>'2024'!CH14</f>
        <v>0</v>
      </c>
      <c r="CO156" s="57">
        <f>'2024'!CI14</f>
        <v>1.1200000000000001</v>
      </c>
      <c r="CP156" s="57">
        <f>'2024'!CJ14</f>
        <v>5.2</v>
      </c>
      <c r="CQ156" s="57">
        <f>'2024'!CK14</f>
        <v>10</v>
      </c>
      <c r="CR156" s="57">
        <f>'2024'!CL14</f>
        <v>42.9</v>
      </c>
      <c r="CS156" s="58">
        <f>'2024'!CM14</f>
        <v>10.5</v>
      </c>
      <c r="CT156" s="55">
        <f>'2024'!CN14</f>
        <v>530</v>
      </c>
      <c r="CU156" s="56">
        <f>'2024'!CO14</f>
        <v>4007.9</v>
      </c>
      <c r="CV156" s="56">
        <f>'2024'!CP14</f>
        <v>55</v>
      </c>
      <c r="CW156" s="56">
        <f>'2024'!CQ14</f>
        <v>45</v>
      </c>
      <c r="CX156" s="56">
        <f>'2024'!CR14</f>
        <v>4</v>
      </c>
      <c r="CY156" s="56">
        <f>'2024'!CS14</f>
        <v>36.4</v>
      </c>
      <c r="CZ156" s="57">
        <f>'2024'!CT14</f>
        <v>0</v>
      </c>
      <c r="DA156" s="57">
        <f>'2024'!CU14</f>
        <v>0</v>
      </c>
      <c r="DB156" s="57">
        <f>'2024'!CV14</f>
        <v>1.36</v>
      </c>
      <c r="DC156" s="57">
        <f>'2024'!CW14</f>
        <v>6.3</v>
      </c>
      <c r="DD156" s="57">
        <f>'2024'!CX14</f>
        <v>6.9</v>
      </c>
      <c r="DE156" s="57">
        <f>'2024'!CY14</f>
        <v>44.4</v>
      </c>
      <c r="DF156" s="58">
        <f>'2024'!CZ14</f>
        <v>0</v>
      </c>
    </row>
    <row r="157" spans="1:110" ht="15.75" customHeight="1" x14ac:dyDescent="0.2">
      <c r="A157" s="29">
        <f t="shared" si="16"/>
        <v>155</v>
      </c>
      <c r="B157" s="30">
        <f>'2023'!A14</f>
        <v>12</v>
      </c>
      <c r="C157" s="30">
        <v>2023</v>
      </c>
      <c r="D157" s="31" t="str">
        <f>'2023'!B14</f>
        <v>Marshon Ford</v>
      </c>
      <c r="E157" s="204" t="str" cm="1">
        <f t="array" ref="E157">_xlfn.IFS(F157&gt;=15,"Cornerstone",AND(F157&gt;=14,F157&lt;15),"Elite",AND(F157&gt;=11,F157&lt;14),"Elite Upside",AND(F157&gt;=9,F157&lt;11),"Upside",AND(F157&gt;=8,F157&lt;9),"Upside Lite",AND(F157&gt;=6,F157&lt;8),"Outlier",AND(F157&gt;=5,F157&lt;6),"Outlier Lite",F157&lt;5,"Purgatory")</f>
        <v>Purgatory</v>
      </c>
      <c r="F157" s="32">
        <f>'2023'!C14</f>
        <v>4.75</v>
      </c>
      <c r="G157" s="32">
        <f t="shared" si="17"/>
        <v>27.500000000000004</v>
      </c>
      <c r="H157" s="33">
        <f t="shared" si="18"/>
        <v>-1.520150576143793</v>
      </c>
      <c r="I157" s="34" t="str">
        <f>'2023'!D14</f>
        <v>Louisville</v>
      </c>
      <c r="J157" s="35">
        <f>'2023'!E14</f>
        <v>4</v>
      </c>
      <c r="K157" s="36">
        <f>'2023'!F14</f>
        <v>36699</v>
      </c>
      <c r="L157" s="37">
        <f>'2023'!G14</f>
        <v>25.282191780821918</v>
      </c>
      <c r="M157" s="37" t="str">
        <f>'2023'!H14</f>
        <v>RS SR</v>
      </c>
      <c r="N157" s="37">
        <f>'2023'!I14</f>
        <v>22.860273972602741</v>
      </c>
      <c r="O157" s="35">
        <f>'2023'!J14</f>
        <v>74</v>
      </c>
      <c r="P157" s="35">
        <f>'2023'!K14</f>
        <v>240</v>
      </c>
      <c r="Q157" s="193">
        <f t="shared" si="19"/>
        <v>30.813835185011492</v>
      </c>
      <c r="R157" s="35">
        <f>'2023'!L14</f>
        <v>4.79</v>
      </c>
      <c r="S157" s="59">
        <f>'2023'!M14</f>
        <v>0</v>
      </c>
      <c r="T157" s="40">
        <f>'2023'!N14</f>
        <v>0</v>
      </c>
      <c r="U157" s="41">
        <f>'2023'!O14</f>
        <v>0.13853306765347759</v>
      </c>
      <c r="V157" s="41">
        <f>'2023'!P14</f>
        <v>0.12653562653562653</v>
      </c>
      <c r="W157" s="41">
        <f>'2023'!Q14</f>
        <v>0.17824036428687592</v>
      </c>
      <c r="X157" s="41">
        <f>'2023'!R14</f>
        <v>0.16245554931686318</v>
      </c>
      <c r="Y157" s="42">
        <f>'2023'!S14</f>
        <v>0.17034795680186954</v>
      </c>
      <c r="Z157" s="43">
        <f>'2023'!T14</f>
        <v>0.16183055896177606</v>
      </c>
      <c r="AA157" s="44">
        <f>'2023'!U14</f>
        <v>21.197260273972603</v>
      </c>
      <c r="AB157" s="45">
        <f>'2023'!V14</f>
        <v>1.99</v>
      </c>
      <c r="AC157" s="45">
        <f>CT157/CW157</f>
        <v>13.151515151515152</v>
      </c>
      <c r="AD157" s="45">
        <f>'2023'!X14</f>
        <v>6.6</v>
      </c>
      <c r="AE157" s="45">
        <f>'2023'!Y14</f>
        <v>9.1</v>
      </c>
      <c r="AF157" s="45">
        <f>'2023'!Z14</f>
        <v>0</v>
      </c>
      <c r="AG157" s="45">
        <f>'2023'!AA14</f>
        <v>0</v>
      </c>
      <c r="AH157" s="45">
        <f t="shared" si="22"/>
        <v>72.7</v>
      </c>
      <c r="AI157" s="46">
        <f>'2023'!AB14</f>
        <v>0.10800000000000001</v>
      </c>
      <c r="AJ157" s="45">
        <f>'2023'!AC14</f>
        <v>91.179915149156685</v>
      </c>
      <c r="AK157" s="47">
        <f>'2023'!AD14</f>
        <v>92.111902982474277</v>
      </c>
      <c r="AL157" s="48">
        <f>'2023'!AE14</f>
        <v>4</v>
      </c>
      <c r="AM157" s="49">
        <f>'2023'!AF14</f>
        <v>3</v>
      </c>
      <c r="AN157" s="49">
        <f>'2023'!AG14</f>
        <v>6</v>
      </c>
      <c r="AO157" s="49">
        <f>'2023'!AH14</f>
        <v>6</v>
      </c>
      <c r="AP157" s="49">
        <f>'2023'!AI14</f>
        <v>4</v>
      </c>
      <c r="AQ157" s="49">
        <f>'2023'!AK14</f>
        <v>0</v>
      </c>
      <c r="AR157" s="49">
        <f>'2023'!AL14</f>
        <v>0</v>
      </c>
      <c r="AS157" s="50">
        <f>'2023'!AM14</f>
        <v>0</v>
      </c>
      <c r="AT157" s="55">
        <f>'2023'!AN14</f>
        <v>0</v>
      </c>
      <c r="AU157" s="56">
        <f>'2023'!AO14</f>
        <v>1</v>
      </c>
      <c r="AV157" s="56">
        <f>'2023'!AP14</f>
        <v>0</v>
      </c>
      <c r="AW157" s="56">
        <f>'2023'!AQ14</f>
        <v>0</v>
      </c>
      <c r="AX157" s="56">
        <f>'2023'!AR14</f>
        <v>0</v>
      </c>
      <c r="AY157" s="56">
        <f>'2023'!AS14</f>
        <v>0</v>
      </c>
      <c r="AZ157" s="57">
        <f>'2023'!AT14</f>
        <v>0</v>
      </c>
      <c r="BA157" s="57">
        <f>'2023'!AU14</f>
        <v>0</v>
      </c>
      <c r="BB157" s="57">
        <f>'2023'!AV14</f>
        <v>0</v>
      </c>
      <c r="BC157" s="57">
        <f>'2023'!AW14</f>
        <v>0</v>
      </c>
      <c r="BD157" s="57">
        <f>'2023'!AX14</f>
        <v>0</v>
      </c>
      <c r="BE157" s="57">
        <f>'2023'!AY14</f>
        <v>0</v>
      </c>
      <c r="BF157" s="58">
        <f>'2023'!AZ14</f>
        <v>0</v>
      </c>
      <c r="BG157" s="55">
        <f>'2023'!BA14</f>
        <v>292</v>
      </c>
      <c r="BH157" s="56">
        <f>'2023'!BB14</f>
        <v>2107.7999999999997</v>
      </c>
      <c r="BI157" s="56">
        <f>'2023'!BC14</f>
        <v>24</v>
      </c>
      <c r="BJ157" s="56">
        <f>'2023'!BD14</f>
        <v>20</v>
      </c>
      <c r="BK157" s="56">
        <f>'2023'!BE14</f>
        <v>7</v>
      </c>
      <c r="BL157" s="56">
        <f>'2023'!BF14</f>
        <v>22.5</v>
      </c>
      <c r="BM157" s="57">
        <f>'2023'!BG14</f>
        <v>0</v>
      </c>
      <c r="BN157" s="57">
        <f>'2023'!BH14</f>
        <v>0</v>
      </c>
      <c r="BO157" s="57">
        <f>'2023'!BI14</f>
        <v>2.25</v>
      </c>
      <c r="BP157" s="57">
        <f>'2023'!BJ14</f>
        <v>10</v>
      </c>
      <c r="BQ157" s="57">
        <f>'2023'!BK14</f>
        <v>6.9</v>
      </c>
      <c r="BR157" s="57">
        <f>'2023'!BL14</f>
        <v>0</v>
      </c>
      <c r="BS157" s="58">
        <f>'2023'!BM14</f>
        <v>0</v>
      </c>
      <c r="BT157" s="55">
        <f>'2023'!BN14</f>
        <v>309</v>
      </c>
      <c r="BU157" s="56">
        <f>'2023'!BO14</f>
        <v>2442</v>
      </c>
      <c r="BV157" s="56">
        <f>'2023'!BP14</f>
        <v>31</v>
      </c>
      <c r="BW157" s="56">
        <f>'2023'!BQ14</f>
        <v>25</v>
      </c>
      <c r="BX157" s="56">
        <f>'2023'!BR14</f>
        <v>6</v>
      </c>
      <c r="BY157" s="56">
        <f>'2023'!BS14</f>
        <v>18</v>
      </c>
      <c r="BZ157" s="57">
        <f>'2023'!BT14</f>
        <v>0</v>
      </c>
      <c r="CA157" s="57">
        <f>'2023'!BU14</f>
        <v>0</v>
      </c>
      <c r="CB157" s="57">
        <f>'2023'!BV14</f>
        <v>1.99</v>
      </c>
      <c r="CC157" s="57">
        <f>'2023'!BW14</f>
        <v>6.6</v>
      </c>
      <c r="CD157" s="57">
        <f>'2023'!BX14</f>
        <v>7.7</v>
      </c>
      <c r="CE157" s="57">
        <f>'2023'!BY14</f>
        <v>0</v>
      </c>
      <c r="CF157" s="58">
        <f>'2023'!BZ14</f>
        <v>3.8</v>
      </c>
      <c r="CG157" s="55">
        <f>'2023'!CA14</f>
        <v>548</v>
      </c>
      <c r="CH157" s="56">
        <f>'2023'!CB14</f>
        <v>3074.5</v>
      </c>
      <c r="CI157" s="56">
        <f>'2023'!CC14</f>
        <v>65</v>
      </c>
      <c r="CJ157" s="56">
        <f>'2023'!CD14</f>
        <v>49</v>
      </c>
      <c r="CK157" s="56">
        <f>'2023'!CE14</f>
        <v>2</v>
      </c>
      <c r="CL157" s="56">
        <f>'2023'!CF14</f>
        <v>20.8</v>
      </c>
      <c r="CM157" s="57">
        <f>'2023'!CG14</f>
        <v>0</v>
      </c>
      <c r="CN157" s="57">
        <f>'2023'!CH14</f>
        <v>0</v>
      </c>
      <c r="CO157" s="57">
        <f>'2023'!CI14</f>
        <v>1.69</v>
      </c>
      <c r="CP157" s="57">
        <f>'2023'!CJ14</f>
        <v>3.7</v>
      </c>
      <c r="CQ157" s="57">
        <f>'2023'!CK14</f>
        <v>8.4</v>
      </c>
      <c r="CR157" s="57">
        <f>'2023'!CL14</f>
        <v>72.7</v>
      </c>
      <c r="CS157" s="58">
        <f>'2023'!CM14</f>
        <v>0</v>
      </c>
      <c r="CT157" s="55">
        <f>'2023'!CN14</f>
        <v>434</v>
      </c>
      <c r="CU157" s="56">
        <f>'2023'!CO14</f>
        <v>2671.5</v>
      </c>
      <c r="CV157" s="56">
        <f>'2023'!CP14</f>
        <v>49</v>
      </c>
      <c r="CW157" s="56">
        <f>'2023'!CQ14</f>
        <v>33</v>
      </c>
      <c r="CX157" s="56">
        <f>'2023'!CR14</f>
        <v>3</v>
      </c>
      <c r="CY157" s="56">
        <f>'2023'!CS14</f>
        <v>13</v>
      </c>
      <c r="CZ157" s="57">
        <f>'2023'!CT14</f>
        <v>0</v>
      </c>
      <c r="DA157" s="57">
        <f>'2023'!CU14</f>
        <v>0</v>
      </c>
      <c r="DB157" s="57">
        <f>'2023'!CV14</f>
        <v>1.38</v>
      </c>
      <c r="DC157" s="57">
        <f>'2023'!CW14</f>
        <v>6.3</v>
      </c>
      <c r="DD157" s="57">
        <f>'2023'!CX14</f>
        <v>9.1</v>
      </c>
      <c r="DE157" s="57">
        <f>'2023'!CY14</f>
        <v>20</v>
      </c>
      <c r="DF157" s="58">
        <f>'2023'!CZ14</f>
        <v>10.8</v>
      </c>
    </row>
    <row r="158" spans="1:110" ht="15.75" customHeight="1" x14ac:dyDescent="0.2">
      <c r="A158" s="29">
        <f t="shared" si="16"/>
        <v>156</v>
      </c>
      <c r="B158" s="30">
        <f>'2017'!A18</f>
        <v>16</v>
      </c>
      <c r="C158" s="30">
        <v>2017</v>
      </c>
      <c r="D158" s="31" t="str">
        <f>'2017'!B19</f>
        <v>Blake Jarwin</v>
      </c>
      <c r="E158" s="204" t="str" cm="1">
        <f t="array" ref="E158">_xlfn.IFS(F158&gt;=15,"Cornerstone",AND(F158&gt;=14,F158&lt;15),"Elite",AND(F158&gt;=11,F158&lt;14),"Elite Upside",AND(F158&gt;=9,F158&lt;11),"Upside",AND(F158&gt;=8,F158&lt;9),"Upside Lite",AND(F158&gt;=6,F158&lt;8),"Outlier",AND(F158&gt;=5,F158&lt;6),"Outlier Lite",F158&lt;5,"Purgatory")</f>
        <v>Purgatory</v>
      </c>
      <c r="F158" s="32">
        <f>'2017'!C19</f>
        <v>4.7071428571428573</v>
      </c>
      <c r="G158" s="32">
        <f t="shared" si="17"/>
        <v>27.1</v>
      </c>
      <c r="H158" s="33">
        <f t="shared" si="18"/>
        <v>-1.5378734280010229</v>
      </c>
      <c r="I158" s="34" t="str">
        <f>'2017'!D19</f>
        <v>Oregon State</v>
      </c>
      <c r="J158" s="35">
        <f>'2017'!E19</f>
        <v>5</v>
      </c>
      <c r="K158" s="36">
        <f>'2017'!F19</f>
        <v>34531</v>
      </c>
      <c r="L158" s="37">
        <f>'2017'!G19</f>
        <v>31.221917808219178</v>
      </c>
      <c r="M158" s="37" t="str">
        <f>'2017'!H19</f>
        <v>SR</v>
      </c>
      <c r="N158" s="37">
        <f>'2017'!I19</f>
        <v>22.797260273972604</v>
      </c>
      <c r="O158" s="38">
        <f>'2017'!J19</f>
        <v>77</v>
      </c>
      <c r="P158" s="38">
        <f>'2017'!K19</f>
        <v>246</v>
      </c>
      <c r="Q158" s="193">
        <f t="shared" si="19"/>
        <v>29.171019650860352</v>
      </c>
      <c r="R158" s="37">
        <f>'2017'!L19</f>
        <v>4.7300000000000004</v>
      </c>
      <c r="S158" s="39">
        <f>'2017'!M19</f>
        <v>0</v>
      </c>
      <c r="T158" s="40">
        <f>'2017'!N19</f>
        <v>0</v>
      </c>
      <c r="U158" s="41">
        <f>'2017'!O19</f>
        <v>0</v>
      </c>
      <c r="V158" s="41">
        <f>'2017'!P19</f>
        <v>6.3111949982305071E-2</v>
      </c>
      <c r="W158" s="41">
        <f>'2017'!Q19</f>
        <v>6.3231408078520207E-2</v>
      </c>
      <c r="X158" s="41">
        <f>'2017'!R19</f>
        <v>0.11056247316444826</v>
      </c>
      <c r="Y158" s="42">
        <f>'2017'!S19</f>
        <v>0.11056247316444826</v>
      </c>
      <c r="Z158" s="43">
        <f>'2017'!T19</f>
        <v>0.10503434950622584</v>
      </c>
      <c r="AA158" s="44" t="str">
        <f>'2017'!U19</f>
        <v>N/A</v>
      </c>
      <c r="AB158" s="45">
        <f>'2017'!V19</f>
        <v>1.53</v>
      </c>
      <c r="AC158" s="45">
        <f>CT158/CW158</f>
        <v>16.263157894736842</v>
      </c>
      <c r="AD158" s="45">
        <f>'2017'!X19</f>
        <v>9.6</v>
      </c>
      <c r="AE158" s="45">
        <f>'2017'!Y19</f>
        <v>14.2</v>
      </c>
      <c r="AF158" s="45">
        <f>'2017'!Z19</f>
        <v>0</v>
      </c>
      <c r="AG158" s="45">
        <f>'2017'!AA19</f>
        <v>0</v>
      </c>
      <c r="AH158" s="45">
        <f t="shared" si="22"/>
        <v>0</v>
      </c>
      <c r="AI158" s="46">
        <f>'2017'!AB19</f>
        <v>0</v>
      </c>
      <c r="AJ158" s="45">
        <f>'2017'!AC19</f>
        <v>98.292535903556441</v>
      </c>
      <c r="AK158" s="47">
        <f>'2017'!AD19</f>
        <v>105.39636163478451</v>
      </c>
      <c r="AL158" s="48">
        <f>'2017'!AE19</f>
        <v>1</v>
      </c>
      <c r="AM158" s="49">
        <f>'2017'!AF19</f>
        <v>0</v>
      </c>
      <c r="AN158" s="49">
        <f>'2017'!AG19</f>
        <v>2</v>
      </c>
      <c r="AO158" s="49">
        <f>'2017'!AH19</f>
        <v>9</v>
      </c>
      <c r="AP158" s="49">
        <f>'2017'!AI19</f>
        <v>8</v>
      </c>
      <c r="AQ158" s="49">
        <f>'2017'!AK19</f>
        <v>4</v>
      </c>
      <c r="AR158" s="49">
        <f>'2017'!AL19</f>
        <v>0</v>
      </c>
      <c r="AS158" s="50">
        <f>'2017'!AM19</f>
        <v>0</v>
      </c>
      <c r="AT158" s="55">
        <f>'2017'!AN19</f>
        <v>0</v>
      </c>
      <c r="AU158" s="56">
        <f>'2017'!AO19</f>
        <v>1</v>
      </c>
      <c r="AV158" s="56">
        <f>'2017'!AP19</f>
        <v>0</v>
      </c>
      <c r="AW158" s="56">
        <f>'2017'!AQ19</f>
        <v>0</v>
      </c>
      <c r="AX158" s="56">
        <f>'2017'!AR19</f>
        <v>0</v>
      </c>
      <c r="AY158" s="56">
        <f>'2017'!AS19</f>
        <v>0</v>
      </c>
      <c r="AZ158" s="57">
        <f>'2017'!AT19</f>
        <v>0</v>
      </c>
      <c r="BA158" s="57">
        <f>'2017'!AU19</f>
        <v>0</v>
      </c>
      <c r="BB158" s="57">
        <f>'2017'!AV19</f>
        <v>0</v>
      </c>
      <c r="BC158" s="57">
        <f>'2017'!AW19</f>
        <v>0</v>
      </c>
      <c r="BD158" s="57">
        <f>'2017'!AX19</f>
        <v>0</v>
      </c>
      <c r="BE158" s="57">
        <f>'2017'!AY19</f>
        <v>0</v>
      </c>
      <c r="BF158" s="58">
        <f>'2017'!AZ19</f>
        <v>0</v>
      </c>
      <c r="BG158" s="55">
        <f>'2017'!BA19</f>
        <v>0</v>
      </c>
      <c r="BH158" s="56">
        <f>'2017'!BB19</f>
        <v>1</v>
      </c>
      <c r="BI158" s="56">
        <f>'2017'!BC19</f>
        <v>0</v>
      </c>
      <c r="BJ158" s="56">
        <f>'2017'!BD19</f>
        <v>0</v>
      </c>
      <c r="BK158" s="56">
        <f>'2017'!BE19</f>
        <v>0</v>
      </c>
      <c r="BL158" s="56">
        <f>'2017'!BF19</f>
        <v>0</v>
      </c>
      <c r="BM158" s="57">
        <f>'2017'!BG19</f>
        <v>0</v>
      </c>
      <c r="BN158" s="57">
        <f>'2017'!BH19</f>
        <v>0</v>
      </c>
      <c r="BO158" s="57">
        <f>'2017'!BI19</f>
        <v>0</v>
      </c>
      <c r="BP158" s="57">
        <f>'2017'!BJ19</f>
        <v>0</v>
      </c>
      <c r="BQ158" s="57">
        <f>'2017'!BK19</f>
        <v>0</v>
      </c>
      <c r="BR158" s="57">
        <f>'2017'!BL19</f>
        <v>0</v>
      </c>
      <c r="BS158" s="58">
        <f>'2017'!BM19</f>
        <v>0</v>
      </c>
      <c r="BT158" s="55">
        <f>'2017'!BN19</f>
        <v>107</v>
      </c>
      <c r="BU158" s="56">
        <f>'2017'!BO19</f>
        <v>1695.3999999999999</v>
      </c>
      <c r="BV158" s="56">
        <f>'2017'!BP19</f>
        <v>11</v>
      </c>
      <c r="BW158" s="56">
        <f>'2017'!BQ19</f>
        <v>5</v>
      </c>
      <c r="BX158" s="56">
        <f>'2017'!BR19</f>
        <v>1</v>
      </c>
      <c r="BY158" s="56">
        <f>'2017'!BS19</f>
        <v>10.5</v>
      </c>
      <c r="BZ158" s="57">
        <f>'2017'!BT19</f>
        <v>0</v>
      </c>
      <c r="CA158" s="57">
        <f>'2017'!BU19</f>
        <v>0</v>
      </c>
      <c r="CB158" s="57">
        <f>'2017'!BV19</f>
        <v>1.53</v>
      </c>
      <c r="CC158" s="57">
        <f>'2017'!BW19</f>
        <v>7.6</v>
      </c>
      <c r="CD158" s="57">
        <f>'2017'!BX19</f>
        <v>14.2</v>
      </c>
      <c r="CE158" s="57">
        <f>'2017'!BY19</f>
        <v>0</v>
      </c>
      <c r="CF158" s="58">
        <f>'2017'!BZ19</f>
        <v>28.6</v>
      </c>
      <c r="CG158" s="55">
        <f>'2017'!CA19</f>
        <v>201</v>
      </c>
      <c r="CH158" s="56">
        <f>'2017'!CB19</f>
        <v>3178.7999999999997</v>
      </c>
      <c r="CI158" s="56">
        <f>'2017'!CC19</f>
        <v>23</v>
      </c>
      <c r="CJ158" s="56">
        <f>'2017'!CD19</f>
        <v>17</v>
      </c>
      <c r="CK158" s="56">
        <f>'2017'!CE19</f>
        <v>2</v>
      </c>
      <c r="CL158" s="56">
        <f>'2017'!CF19</f>
        <v>24.3</v>
      </c>
      <c r="CM158" s="57">
        <f>'2017'!CG19</f>
        <v>0</v>
      </c>
      <c r="CN158" s="57">
        <f>'2017'!CH19</f>
        <v>0</v>
      </c>
      <c r="CO158" s="57">
        <f>'2017'!CI19</f>
        <v>1.48</v>
      </c>
      <c r="CP158" s="57">
        <f>'2017'!CJ19</f>
        <v>4.0999999999999996</v>
      </c>
      <c r="CQ158" s="57">
        <f>'2017'!CK19</f>
        <v>9.1</v>
      </c>
      <c r="CR158" s="57">
        <f>'2017'!CL19</f>
        <v>0</v>
      </c>
      <c r="CS158" s="58">
        <f>'2017'!CM19</f>
        <v>5.6</v>
      </c>
      <c r="CT158" s="55">
        <f>'2017'!CN19</f>
        <v>309</v>
      </c>
      <c r="CU158" s="56">
        <f>'2017'!CO19</f>
        <v>2794.8</v>
      </c>
      <c r="CV158" s="56">
        <f>'2017'!CP19</f>
        <v>23</v>
      </c>
      <c r="CW158" s="56">
        <f>'2017'!CQ19</f>
        <v>19</v>
      </c>
      <c r="CX158" s="56">
        <f>'2017'!CR19</f>
        <v>2</v>
      </c>
      <c r="CY158" s="56">
        <f>'2017'!CS19</f>
        <v>26.400000000000002</v>
      </c>
      <c r="CZ158" s="57">
        <f>'2017'!CT19</f>
        <v>0</v>
      </c>
      <c r="DA158" s="57">
        <f>'2017'!CU19</f>
        <v>0</v>
      </c>
      <c r="DB158" s="57">
        <f>'2017'!CV19</f>
        <v>1.43</v>
      </c>
      <c r="DC158" s="57">
        <f>'2017'!CW19</f>
        <v>9.6</v>
      </c>
      <c r="DD158" s="57">
        <f>'2017'!CX19</f>
        <v>8.3000000000000007</v>
      </c>
      <c r="DE158" s="57">
        <f>'2017'!CY19</f>
        <v>0</v>
      </c>
      <c r="DF158" s="58">
        <f>'2017'!CZ19</f>
        <v>0</v>
      </c>
    </row>
    <row r="159" spans="1:110" ht="15.75" customHeight="1" x14ac:dyDescent="0.2">
      <c r="A159" s="29">
        <f t="shared" si="16"/>
        <v>157</v>
      </c>
      <c r="B159" s="30">
        <f>'2025'!A19</f>
        <v>17</v>
      </c>
      <c r="C159" s="30">
        <v>2025</v>
      </c>
      <c r="D159" s="31" t="str">
        <f>'2025'!B19</f>
        <v>Gavin Bartholomew</v>
      </c>
      <c r="E159" s="204" t="str" cm="1">
        <f t="array" ref="E159">_xlfn.IFS(F159&gt;=15,"Cornerstone",AND(F159&gt;=14,F159&lt;15),"Elite",AND(F159&gt;=11,F159&lt;14),"Elite Upside",AND(F159&gt;=9,F159&lt;11),"Upside",AND(F159&gt;=8,F159&lt;9),"Upside Lite",AND(F159&gt;=6,F159&lt;8),"Outlier",AND(F159&gt;=5,F159&lt;6),"Outlier Lite",F159&lt;5,"Purgatory")</f>
        <v>Purgatory</v>
      </c>
      <c r="F159" s="32">
        <f>'2025'!C19</f>
        <v>4.5785714285714283</v>
      </c>
      <c r="G159" s="32">
        <f t="shared" si="17"/>
        <v>26.6</v>
      </c>
      <c r="H159" s="33">
        <f t="shared" si="18"/>
        <v>-1.591041983572713</v>
      </c>
      <c r="I159" s="34" t="str">
        <f>'2025'!D19</f>
        <v>Pitt</v>
      </c>
      <c r="J159" s="35">
        <f>'2025'!E19</f>
        <v>4</v>
      </c>
      <c r="K159" s="36">
        <f>'2025'!F19</f>
        <v>37741</v>
      </c>
      <c r="L159" s="37">
        <f>'2025'!G19</f>
        <v>22.427397260273974</v>
      </c>
      <c r="M159" s="37" t="str">
        <f>'2025'!H19</f>
        <v>SR</v>
      </c>
      <c r="N159" s="37">
        <f>'2025'!I19</f>
        <v>22.008219178082193</v>
      </c>
      <c r="O159" s="38">
        <f>'2025'!J19</f>
        <v>77</v>
      </c>
      <c r="P159" s="38">
        <f>'2025'!K19</f>
        <v>246</v>
      </c>
      <c r="Q159" s="193">
        <f t="shared" si="19"/>
        <v>29.171019650860352</v>
      </c>
      <c r="R159" s="35">
        <f>'2025'!L19</f>
        <v>4.71</v>
      </c>
      <c r="S159" s="39">
        <f>'2025'!M19</f>
        <v>6</v>
      </c>
      <c r="T159" s="40">
        <f>'2025'!N19</f>
        <v>0</v>
      </c>
      <c r="U159" s="41">
        <f>'2025'!O19</f>
        <v>6.9015157930392076E-2</v>
      </c>
      <c r="V159" s="41">
        <f>'2025'!P19</f>
        <v>9.7707498964231462E-2</v>
      </c>
      <c r="W159" s="41">
        <f>'2025'!Q19</f>
        <v>0.15092592592592594</v>
      </c>
      <c r="X159" s="41">
        <f>'2025'!R19</f>
        <v>9.2795389048991359E-2</v>
      </c>
      <c r="Y159" s="42">
        <f>'2025'!S19</f>
        <v>0.12186065748745864</v>
      </c>
      <c r="Z159" s="43">
        <f>'2025'!T19</f>
        <v>0.11576762461308571</v>
      </c>
      <c r="AA159" s="44">
        <f>'2025'!U19</f>
        <v>19.342465753424658</v>
      </c>
      <c r="AB159" s="45">
        <f>'2025'!V19</f>
        <v>1.56</v>
      </c>
      <c r="AC159" s="45">
        <f>'2025'!W19</f>
        <v>8.473684210526315</v>
      </c>
      <c r="AD159" s="45">
        <f>'2025'!X19</f>
        <v>6.7</v>
      </c>
      <c r="AE159" s="45">
        <f>'2025'!Y19</f>
        <v>4.8</v>
      </c>
      <c r="AF159" s="45">
        <f>'2025'!Z19</f>
        <v>0</v>
      </c>
      <c r="AG159" s="45">
        <f>'2025'!AA19</f>
        <v>0</v>
      </c>
      <c r="AH159" s="45">
        <f t="shared" si="22"/>
        <v>75</v>
      </c>
      <c r="AI159" s="46">
        <f>'2025'!AB19</f>
        <v>7.2999999999999995E-2</v>
      </c>
      <c r="AJ159" s="45">
        <f>'2025'!AC19</f>
        <v>99.972712161708287</v>
      </c>
      <c r="AK159" s="47">
        <f>'2025'!AD19</f>
        <v>107.19796806284639</v>
      </c>
      <c r="AL159" s="48">
        <f>'2025'!AE19</f>
        <v>2</v>
      </c>
      <c r="AM159" s="49">
        <f>'2025'!AF19</f>
        <v>8</v>
      </c>
      <c r="AN159" s="49">
        <f>'2025'!AG19</f>
        <v>2</v>
      </c>
      <c r="AO159" s="49">
        <f>'2025'!AH19</f>
        <v>0</v>
      </c>
      <c r="AP159" s="49">
        <f>'2025'!AI19</f>
        <v>4</v>
      </c>
      <c r="AQ159" s="49">
        <f>'2025'!AK19</f>
        <v>4</v>
      </c>
      <c r="AR159" s="49">
        <f>'2025'!AL19</f>
        <v>2</v>
      </c>
      <c r="AS159" s="50">
        <f>'2025'!AM19</f>
        <v>0</v>
      </c>
      <c r="AT159" s="55">
        <f>'2025'!AN19</f>
        <v>0</v>
      </c>
      <c r="AU159" s="56">
        <f>'2025'!AO19</f>
        <v>1</v>
      </c>
      <c r="AV159" s="56">
        <f>'2025'!AP19</f>
        <v>0</v>
      </c>
      <c r="AW159" s="56">
        <f>'2025'!AQ19</f>
        <v>0</v>
      </c>
      <c r="AX159" s="56">
        <f>'2025'!AR19</f>
        <v>0</v>
      </c>
      <c r="AY159" s="56">
        <f>'2025'!AS19</f>
        <v>0</v>
      </c>
      <c r="AZ159" s="57">
        <f>'2025'!AT19</f>
        <v>0</v>
      </c>
      <c r="BA159" s="57">
        <f>'2025'!AU19</f>
        <v>0</v>
      </c>
      <c r="BB159" s="57">
        <f>'2025'!AV19</f>
        <v>0</v>
      </c>
      <c r="BC159" s="57">
        <f>'2025'!AW19</f>
        <v>0</v>
      </c>
      <c r="BD159" s="57">
        <f>'2025'!AX19</f>
        <v>0</v>
      </c>
      <c r="BE159" s="57">
        <f>'2025'!AY19</f>
        <v>0</v>
      </c>
      <c r="BF159" s="58">
        <f>'2025'!AZ19</f>
        <v>0</v>
      </c>
      <c r="BG159" s="55">
        <f>'2025'!BA19</f>
        <v>326</v>
      </c>
      <c r="BH159" s="56">
        <f>'2025'!BB19</f>
        <v>4723.5999999999995</v>
      </c>
      <c r="BI159" s="56">
        <f>'2025'!BC19</f>
        <v>29</v>
      </c>
      <c r="BJ159" s="56">
        <f>'2025'!BD19</f>
        <v>28</v>
      </c>
      <c r="BK159" s="56">
        <f>'2025'!BE19</f>
        <v>4</v>
      </c>
      <c r="BL159" s="56">
        <f>'2025'!BF19</f>
        <v>0</v>
      </c>
      <c r="BM159" s="57">
        <f>'2025'!BG19</f>
        <v>0</v>
      </c>
      <c r="BN159" s="57">
        <f>'2025'!BH19</f>
        <v>0</v>
      </c>
      <c r="BO159" s="57">
        <f>'2025'!BI19</f>
        <v>1.85</v>
      </c>
      <c r="BP159" s="57">
        <f>'2025'!BJ19</f>
        <v>10.199999999999999</v>
      </c>
      <c r="BQ159" s="57">
        <f>'2025'!BK19</f>
        <v>1.8</v>
      </c>
      <c r="BR159" s="57">
        <f>'2025'!BL19</f>
        <v>100</v>
      </c>
      <c r="BS159" s="58">
        <f>'2025'!BM19</f>
        <v>0</v>
      </c>
      <c r="BT159" s="55">
        <f>'2025'!BN19</f>
        <v>283</v>
      </c>
      <c r="BU159" s="56">
        <f>'2025'!BO19</f>
        <v>2896.4</v>
      </c>
      <c r="BV159" s="56">
        <f>'2025'!BP19</f>
        <v>36</v>
      </c>
      <c r="BW159" s="56">
        <f>'2025'!BQ19</f>
        <v>21</v>
      </c>
      <c r="BX159" s="56">
        <f>'2025'!BR19</f>
        <v>2</v>
      </c>
      <c r="BY159" s="56">
        <f>'2025'!BS19</f>
        <v>0</v>
      </c>
      <c r="BZ159" s="57">
        <f>'2025'!BT19</f>
        <v>0</v>
      </c>
      <c r="CA159" s="57">
        <f>'2025'!BU19</f>
        <v>0</v>
      </c>
      <c r="CB159" s="57">
        <f>'2025'!BV19</f>
        <v>0.99</v>
      </c>
      <c r="CC159" s="57">
        <f>'2025'!BW19</f>
        <v>6.3</v>
      </c>
      <c r="CD159" s="57">
        <f>'2025'!BX19</f>
        <v>8</v>
      </c>
      <c r="CE159" s="57">
        <f>'2025'!BY19</f>
        <v>28.6</v>
      </c>
      <c r="CF159" s="58">
        <f>'2025'!BZ19</f>
        <v>8.6999999999999993</v>
      </c>
      <c r="CG159" s="55">
        <f>'2025'!CA19</f>
        <v>326</v>
      </c>
      <c r="CH159" s="56">
        <f>'2025'!CB19</f>
        <v>2160</v>
      </c>
      <c r="CI159" s="56">
        <f>'2025'!CC19</f>
        <v>27</v>
      </c>
      <c r="CJ159" s="56">
        <f>'2025'!CD19</f>
        <v>18</v>
      </c>
      <c r="CK159" s="56">
        <f>'2025'!CE19</f>
        <v>1</v>
      </c>
      <c r="CL159" s="56">
        <f>'2025'!CF19</f>
        <v>0</v>
      </c>
      <c r="CM159" s="57">
        <f>'2025'!CG19</f>
        <v>0</v>
      </c>
      <c r="CN159" s="57">
        <f>'2025'!CH19</f>
        <v>0</v>
      </c>
      <c r="CO159" s="57">
        <f>'2025'!CI19</f>
        <v>1.56</v>
      </c>
      <c r="CP159" s="57">
        <f>'2025'!CJ19</f>
        <v>6.7</v>
      </c>
      <c r="CQ159" s="57">
        <f>'2025'!CK19</f>
        <v>11.4</v>
      </c>
      <c r="CR159" s="57">
        <f>'2025'!CL19</f>
        <v>75</v>
      </c>
      <c r="CS159" s="58">
        <f>'2025'!CM19</f>
        <v>10</v>
      </c>
      <c r="CT159" s="55">
        <f>'2025'!CN19</f>
        <v>322</v>
      </c>
      <c r="CU159" s="56">
        <f>'2025'!CO19</f>
        <v>3470</v>
      </c>
      <c r="CV159" s="56">
        <f>'2025'!CP19</f>
        <v>51</v>
      </c>
      <c r="CW159" s="56">
        <f>'2025'!CQ19</f>
        <v>38</v>
      </c>
      <c r="CX159" s="56">
        <f>'2025'!CR19</f>
        <v>4</v>
      </c>
      <c r="CY159" s="56">
        <f>'2025'!CS19</f>
        <v>27.599999999999998</v>
      </c>
      <c r="CZ159" s="57">
        <f>'2025'!CT19</f>
        <v>0</v>
      </c>
      <c r="DA159" s="57">
        <f>'2025'!CU19</f>
        <v>0</v>
      </c>
      <c r="DB159" s="57">
        <f>'2025'!CV19</f>
        <v>0.8</v>
      </c>
      <c r="DC159" s="57">
        <f>'2025'!CW19</f>
        <v>4.4000000000000004</v>
      </c>
      <c r="DD159" s="57">
        <f>'2025'!CX19</f>
        <v>4.8</v>
      </c>
      <c r="DE159" s="57">
        <f>'2025'!CY19</f>
        <v>100</v>
      </c>
      <c r="DF159" s="58">
        <f>'2025'!CZ19</f>
        <v>7.3</v>
      </c>
    </row>
    <row r="160" spans="1:110" ht="15.75" customHeight="1" x14ac:dyDescent="0.2">
      <c r="A160" s="29">
        <f t="shared" si="16"/>
        <v>158</v>
      </c>
      <c r="B160" s="30">
        <f>'2016'!A9</f>
        <v>7</v>
      </c>
      <c r="C160" s="30">
        <v>2016</v>
      </c>
      <c r="D160" s="31" t="str">
        <f>'2016'!B9</f>
        <v>Nick Vannett</v>
      </c>
      <c r="E160" s="204" t="str" cm="1">
        <f t="array" ref="E160">_xlfn.IFS(F160&gt;=15,"Cornerstone",AND(F160&gt;=14,F160&lt;15),"Elite",AND(F160&gt;=11,F160&lt;14),"Elite Upside",AND(F160&gt;=9,F160&lt;11),"Upside",AND(F160&gt;=8,F160&lt;9),"Upside Lite",AND(F160&gt;=6,F160&lt;8),"Outlier",AND(F160&gt;=5,F160&lt;6),"Outlier Lite",F160&lt;5,"Purgatory")</f>
        <v>Purgatory</v>
      </c>
      <c r="F160" s="32">
        <f>'2016'!C9</f>
        <v>4.5571428571428569</v>
      </c>
      <c r="G160" s="32">
        <f t="shared" si="17"/>
        <v>26.1</v>
      </c>
      <c r="H160" s="33">
        <f t="shared" si="18"/>
        <v>-1.599903409501328</v>
      </c>
      <c r="I160" s="34" t="str">
        <f>'2016'!D9</f>
        <v>Ohio State</v>
      </c>
      <c r="J160" s="35">
        <f>'2016'!E9</f>
        <v>2</v>
      </c>
      <c r="K160" s="36">
        <f>'2016'!F9</f>
        <v>34034</v>
      </c>
      <c r="L160" s="37">
        <f>'2016'!G9</f>
        <v>32.583561643835615</v>
      </c>
      <c r="M160" s="37" t="str">
        <f>'2016'!H9</f>
        <v>SR</v>
      </c>
      <c r="N160" s="37">
        <f>'2016'!I9</f>
        <v>23.158904109589042</v>
      </c>
      <c r="O160" s="38">
        <f>'2016'!J9</f>
        <v>78</v>
      </c>
      <c r="P160" s="38">
        <f>'2016'!K9</f>
        <v>261</v>
      </c>
      <c r="Q160" s="193">
        <f t="shared" si="19"/>
        <v>30.161244346157336</v>
      </c>
      <c r="R160" s="35">
        <f>'2016'!L9</f>
        <v>4.8499999999999996</v>
      </c>
      <c r="S160" s="39">
        <f>'2016'!M9</f>
        <v>3</v>
      </c>
      <c r="T160" s="40">
        <f>'2016'!N9</f>
        <v>0</v>
      </c>
      <c r="U160" s="41">
        <f>'2016'!O9</f>
        <v>5.647382920110193E-2</v>
      </c>
      <c r="V160" s="41">
        <f>'2016'!P9</f>
        <v>7.8701426463354651E-2</v>
      </c>
      <c r="W160" s="41">
        <f>'2016'!Q9</f>
        <v>6.3594843036364687E-2</v>
      </c>
      <c r="X160" s="41">
        <f>'2016'!R9</f>
        <v>6.6014669926650366E-2</v>
      </c>
      <c r="Y160" s="42">
        <f>'2016'!S9</f>
        <v>7.2358048195002508E-2</v>
      </c>
      <c r="Z160" s="43">
        <f>'2016'!T9</f>
        <v>7.2358048195002508E-2</v>
      </c>
      <c r="AA160" s="44" t="str">
        <f>'2016'!U9</f>
        <v>N/A</v>
      </c>
      <c r="AB160" s="45">
        <f>'2016'!V9</f>
        <v>1.29</v>
      </c>
      <c r="AC160" s="45">
        <f>'2016'!W9</f>
        <v>8.526315789473685</v>
      </c>
      <c r="AD160" s="45">
        <f>'2016'!X9</f>
        <v>5.2</v>
      </c>
      <c r="AE160" s="45">
        <f>'2016'!Y9</f>
        <v>8.1999999999999993</v>
      </c>
      <c r="AF160" s="45">
        <f>'2016'!Z9</f>
        <v>0</v>
      </c>
      <c r="AG160" s="45">
        <f>'2016'!AA9</f>
        <v>0</v>
      </c>
      <c r="AH160" s="45">
        <f>'2016'!AB9</f>
        <v>0.05</v>
      </c>
      <c r="AI160" s="46">
        <f>'2016'!AC9</f>
        <v>94.341667589054552</v>
      </c>
      <c r="AJ160" s="45">
        <f>'2016'!AD9</f>
        <v>103.13698795956851</v>
      </c>
      <c r="AK160" s="47">
        <f>'2016'!AE9</f>
        <v>0</v>
      </c>
      <c r="AL160" s="48">
        <f>'2016'!AF9</f>
        <v>0</v>
      </c>
      <c r="AM160" s="49">
        <f>'2016'!AG9</f>
        <v>1</v>
      </c>
      <c r="AN160" s="49">
        <f>'2016'!AH9</f>
        <v>0</v>
      </c>
      <c r="AO160" s="49">
        <f>'2016'!AI9</f>
        <v>2</v>
      </c>
      <c r="AP160" s="49">
        <f>'2016'!AJ9</f>
        <v>5</v>
      </c>
      <c r="AQ160" s="49">
        <f>'2016'!AK9</f>
        <v>2</v>
      </c>
      <c r="AR160" s="49">
        <f>'2016'!AL9</f>
        <v>6</v>
      </c>
      <c r="AS160" s="50">
        <f>'2016'!AM9</f>
        <v>1</v>
      </c>
      <c r="AT160" s="55">
        <f>'2016'!AN9</f>
        <v>0</v>
      </c>
      <c r="AU160" s="56">
        <f>'2016'!AO9</f>
        <v>1</v>
      </c>
      <c r="AV160" s="56">
        <f>'2016'!AP9</f>
        <v>0</v>
      </c>
      <c r="AW160" s="56">
        <f>'2016'!AQ9</f>
        <v>0</v>
      </c>
      <c r="AX160" s="56">
        <f>'2016'!AR9</f>
        <v>0</v>
      </c>
      <c r="AY160" s="56">
        <f>'2016'!AS9</f>
        <v>0</v>
      </c>
      <c r="AZ160" s="57">
        <f>'2016'!AT9</f>
        <v>0</v>
      </c>
      <c r="BA160" s="57">
        <f>'2016'!AU9</f>
        <v>0</v>
      </c>
      <c r="BB160" s="57">
        <f>'2016'!AV9</f>
        <v>0</v>
      </c>
      <c r="BC160" s="57">
        <f>'2016'!AW9</f>
        <v>0</v>
      </c>
      <c r="BD160" s="57">
        <f>'2016'!AX9</f>
        <v>0</v>
      </c>
      <c r="BE160" s="57">
        <f>'2016'!AY9</f>
        <v>0</v>
      </c>
      <c r="BF160" s="58">
        <f>'2016'!AZ9</f>
        <v>0</v>
      </c>
      <c r="BG160" s="55">
        <f>'2016'!BA9</f>
        <v>123</v>
      </c>
      <c r="BH160" s="56">
        <f>'2016'!BB9</f>
        <v>2178</v>
      </c>
      <c r="BI160" s="56">
        <f>'2016'!BC9</f>
        <v>0</v>
      </c>
      <c r="BJ160" s="56">
        <f>'2016'!BD9</f>
        <v>9</v>
      </c>
      <c r="BK160" s="56">
        <f>'2016'!BE9</f>
        <v>0</v>
      </c>
      <c r="BL160" s="56">
        <f>'2016'!BF9</f>
        <v>0</v>
      </c>
      <c r="BM160" s="57">
        <f>'2016'!BG9</f>
        <v>0</v>
      </c>
      <c r="BN160" s="57">
        <f>'2016'!BH9</f>
        <v>0</v>
      </c>
      <c r="BO160" s="57">
        <f>'2016'!BI9</f>
        <v>0</v>
      </c>
      <c r="BP160" s="57">
        <f>'2016'!BJ9</f>
        <v>0</v>
      </c>
      <c r="BQ160" s="57">
        <f>'2016'!BK9</f>
        <v>0</v>
      </c>
      <c r="BR160" s="57">
        <f>'2016'!BL9</f>
        <v>0</v>
      </c>
      <c r="BS160" s="58">
        <f>'2016'!BM9</f>
        <v>0</v>
      </c>
      <c r="BT160" s="55">
        <f>'2016'!BN9</f>
        <v>80</v>
      </c>
      <c r="BU160" s="56">
        <f>'2016'!BO9</f>
        <v>1016.5</v>
      </c>
      <c r="BV160" s="56">
        <f>'2016'!BP9</f>
        <v>0</v>
      </c>
      <c r="BW160" s="56">
        <f>'2016'!BQ9</f>
        <v>8</v>
      </c>
      <c r="BX160" s="56">
        <f>'2016'!BR9</f>
        <v>1</v>
      </c>
      <c r="BY160" s="56">
        <f>'2016'!BS9</f>
        <v>0</v>
      </c>
      <c r="BZ160" s="57">
        <f>'2016'!BT9</f>
        <v>0</v>
      </c>
      <c r="CA160" s="57">
        <f>'2016'!BU9</f>
        <v>0</v>
      </c>
      <c r="CB160" s="57">
        <f>'2016'!BV9</f>
        <v>0</v>
      </c>
      <c r="CC160" s="57">
        <f>'2016'!BW9</f>
        <v>0</v>
      </c>
      <c r="CD160" s="57">
        <f>'2016'!BX9</f>
        <v>0</v>
      </c>
      <c r="CE160" s="57">
        <f>'2016'!BY9</f>
        <v>0</v>
      </c>
      <c r="CF160" s="58">
        <f>'2016'!BZ9</f>
        <v>0</v>
      </c>
      <c r="CG160" s="55">
        <f>'2016'!CA9</f>
        <v>220</v>
      </c>
      <c r="CH160" s="56">
        <f>'2016'!CB9</f>
        <v>3459.4</v>
      </c>
      <c r="CI160" s="56">
        <f>'2016'!CC9</f>
        <v>23</v>
      </c>
      <c r="CJ160" s="56">
        <f>'2016'!CD9</f>
        <v>19</v>
      </c>
      <c r="CK160" s="56">
        <f>'2016'!CE9</f>
        <v>5</v>
      </c>
      <c r="CL160" s="56">
        <f>'2016'!CF9</f>
        <v>39.199999999999996</v>
      </c>
      <c r="CM160" s="57">
        <f>'2016'!CG9</f>
        <v>0</v>
      </c>
      <c r="CN160" s="57">
        <f>'2016'!CH9</f>
        <v>0</v>
      </c>
      <c r="CO160" s="57">
        <f>'2016'!CI9</f>
        <v>1.29</v>
      </c>
      <c r="CP160" s="57">
        <f>'2016'!CJ9</f>
        <v>5.2</v>
      </c>
      <c r="CQ160" s="57">
        <f>'2016'!CK9</f>
        <v>8.1999999999999993</v>
      </c>
      <c r="CR160" s="57">
        <f>'2016'!CL9</f>
        <v>0</v>
      </c>
      <c r="CS160" s="58">
        <f>'2016'!CM9</f>
        <v>5</v>
      </c>
      <c r="CT160" s="55">
        <f>'2016'!CN9</f>
        <v>162</v>
      </c>
      <c r="CU160" s="56">
        <f>'2016'!CO9</f>
        <v>2454</v>
      </c>
      <c r="CV160" s="56">
        <f>'2016'!CP9</f>
        <v>28</v>
      </c>
      <c r="CW160" s="56">
        <f>'2016'!CQ9</f>
        <v>19</v>
      </c>
      <c r="CX160" s="56">
        <f>'2016'!CR9</f>
        <v>0</v>
      </c>
      <c r="CY160" s="56">
        <f>'2016'!CS9</f>
        <v>19</v>
      </c>
      <c r="CZ160" s="57">
        <f>'2016'!CT9</f>
        <v>0</v>
      </c>
      <c r="DA160" s="57">
        <f>'2016'!CU9</f>
        <v>0</v>
      </c>
      <c r="DB160" s="57">
        <f>'2016'!CV9</f>
        <v>0.74</v>
      </c>
      <c r="DC160" s="57">
        <f>'2016'!CW9</f>
        <v>3.1</v>
      </c>
      <c r="DD160" s="57">
        <f>'2016'!CX9</f>
        <v>7.3</v>
      </c>
      <c r="DE160" s="57">
        <f>'2016'!CY9</f>
        <v>0</v>
      </c>
      <c r="DF160" s="58">
        <f>'2016'!CZ9</f>
        <v>5</v>
      </c>
    </row>
    <row r="161" spans="1:110" ht="15.75" customHeight="1" x14ac:dyDescent="0.2">
      <c r="A161" s="29">
        <f t="shared" si="16"/>
        <v>159</v>
      </c>
      <c r="B161" s="30">
        <f>'2023'!A15</f>
        <v>13</v>
      </c>
      <c r="C161" s="30">
        <v>2023</v>
      </c>
      <c r="D161" s="31" t="str">
        <f>'2023'!B15</f>
        <v>Payne Durham</v>
      </c>
      <c r="E161" s="204" t="str" cm="1">
        <f t="array" ref="E161">_xlfn.IFS(F161&gt;=15,"Cornerstone",AND(F161&gt;=14,F161&lt;15),"Elite",AND(F161&gt;=11,F161&lt;14),"Elite Upside",AND(F161&gt;=9,F161&lt;11),"Upside",AND(F161&gt;=8,F161&lt;9),"Upside Lite",AND(F161&gt;=6,F161&lt;8),"Outlier",AND(F161&gt;=5,F161&lt;6),"Outlier Lite",F161&lt;5,"Purgatory")</f>
        <v>Purgatory</v>
      </c>
      <c r="F161" s="32">
        <f>'2023'!C15</f>
        <v>4.5428571428571427</v>
      </c>
      <c r="G161" s="32">
        <f t="shared" si="17"/>
        <v>25.7</v>
      </c>
      <c r="H161" s="33">
        <f t="shared" si="18"/>
        <v>-1.6058110267870713</v>
      </c>
      <c r="I161" s="34" t="str">
        <f>'2023'!D15</f>
        <v>Purdue</v>
      </c>
      <c r="J161" s="35">
        <f>'2023'!E15</f>
        <v>2</v>
      </c>
      <c r="K161" s="36">
        <f>'2023'!F15</f>
        <v>36692</v>
      </c>
      <c r="L161" s="37">
        <f>'2023'!G15</f>
        <v>25.301369863013697</v>
      </c>
      <c r="M161" s="37" t="str">
        <f>'2023'!H15</f>
        <v>SR</v>
      </c>
      <c r="N161" s="37">
        <f>'2023'!I15</f>
        <v>22.87945205479452</v>
      </c>
      <c r="O161" s="35">
        <f>'2023'!J15</f>
        <v>78</v>
      </c>
      <c r="P161" s="35">
        <f>'2023'!K15</f>
        <v>255</v>
      </c>
      <c r="Q161" s="193">
        <f t="shared" si="19"/>
        <v>29.467882407165213</v>
      </c>
      <c r="R161" s="35">
        <f>'2023'!L15</f>
        <v>4.87</v>
      </c>
      <c r="S161" s="59">
        <f>'2023'!M15</f>
        <v>5</v>
      </c>
      <c r="T161" s="40">
        <f>'2023'!N15</f>
        <v>0</v>
      </c>
      <c r="U161" s="41">
        <f>'2023'!O15</f>
        <v>3.7800212049970042E-2</v>
      </c>
      <c r="V161" s="41">
        <f>'2023'!P15</f>
        <v>8.9536138079827396E-2</v>
      </c>
      <c r="W161" s="41">
        <f>'2023'!Q15</f>
        <v>0.13140123804164322</v>
      </c>
      <c r="X161" s="41">
        <f>'2023'!R15</f>
        <v>0.15450833241364087</v>
      </c>
      <c r="Y161" s="42">
        <f>'2023'!S15</f>
        <v>0.15450833241364087</v>
      </c>
      <c r="Z161" s="43">
        <f>'2023'!T15</f>
        <v>0.15450833241364087</v>
      </c>
      <c r="AA161" s="44">
        <f>'2023'!U15</f>
        <v>22.213698630136985</v>
      </c>
      <c r="AB161" s="45">
        <f>'2023'!V15</f>
        <v>1.66</v>
      </c>
      <c r="AC161" s="45">
        <f>CT161/CW161</f>
        <v>10</v>
      </c>
      <c r="AD161" s="45">
        <f>'2023'!X15</f>
        <v>6.4</v>
      </c>
      <c r="AE161" s="45">
        <f>'2023'!Y15</f>
        <v>7.2</v>
      </c>
      <c r="AF161" s="45">
        <f>'2023'!Z15</f>
        <v>0</v>
      </c>
      <c r="AG161" s="45">
        <f>'2023'!AA15</f>
        <v>0</v>
      </c>
      <c r="AH161" s="45">
        <f>CR161</f>
        <v>40</v>
      </c>
      <c r="AI161" s="46">
        <f>'2023'!AB15</f>
        <v>3.4000000000000002E-2</v>
      </c>
      <c r="AJ161" s="45">
        <f>'2023'!AC15</f>
        <v>90.668061647584054</v>
      </c>
      <c r="AK161" s="47">
        <f>'2023'!AD15</f>
        <v>99.120897705535313</v>
      </c>
      <c r="AL161" s="48">
        <f>'2023'!AE15</f>
        <v>4</v>
      </c>
      <c r="AM161" s="49">
        <f>'2023'!AF15</f>
        <v>1</v>
      </c>
      <c r="AN161" s="49">
        <f>'2023'!AG15</f>
        <v>3</v>
      </c>
      <c r="AO161" s="49">
        <f>'2023'!AH15</f>
        <v>1</v>
      </c>
      <c r="AP161" s="49">
        <f>'2023'!AI15</f>
        <v>4</v>
      </c>
      <c r="AQ161" s="49">
        <f>'2023'!AK15</f>
        <v>2</v>
      </c>
      <c r="AR161" s="49">
        <f>'2023'!AL15</f>
        <v>3</v>
      </c>
      <c r="AS161" s="50">
        <f>'2023'!AM15</f>
        <v>0</v>
      </c>
      <c r="AT161" s="55">
        <f>'2023'!AN15</f>
        <v>0</v>
      </c>
      <c r="AU161" s="56">
        <f>'2023'!AO15</f>
        <v>1</v>
      </c>
      <c r="AV161" s="56">
        <f>'2023'!AP15</f>
        <v>0</v>
      </c>
      <c r="AW161" s="56">
        <f>'2023'!AQ15</f>
        <v>0</v>
      </c>
      <c r="AX161" s="56">
        <f>'2023'!AR15</f>
        <v>0</v>
      </c>
      <c r="AY161" s="56">
        <f>'2023'!AS15</f>
        <v>0</v>
      </c>
      <c r="AZ161" s="57">
        <f>'2023'!AT15</f>
        <v>0</v>
      </c>
      <c r="BA161" s="57">
        <f>'2023'!AU15</f>
        <v>0</v>
      </c>
      <c r="BB161" s="57">
        <f>'2023'!AV15</f>
        <v>0</v>
      </c>
      <c r="BC161" s="57">
        <f>'2023'!AW15</f>
        <v>0</v>
      </c>
      <c r="BD161" s="57">
        <f>'2023'!AX15</f>
        <v>0</v>
      </c>
      <c r="BE161" s="57">
        <f>'2023'!AY15</f>
        <v>0</v>
      </c>
      <c r="BF161" s="58">
        <f>'2023'!AZ15</f>
        <v>0</v>
      </c>
      <c r="BG161" s="55">
        <f>'2023'!BA15</f>
        <v>82</v>
      </c>
      <c r="BH161" s="56">
        <f>'2023'!BB15</f>
        <v>2169.2999999999997</v>
      </c>
      <c r="BI161" s="56">
        <f>'2023'!BC15</f>
        <v>12</v>
      </c>
      <c r="BJ161" s="56">
        <f>'2023'!BD15</f>
        <v>9</v>
      </c>
      <c r="BK161" s="56">
        <f>'2023'!BE15</f>
        <v>4</v>
      </c>
      <c r="BL161" s="56">
        <f>'2023'!BF15</f>
        <v>16.8</v>
      </c>
      <c r="BM161" s="57">
        <f>'2023'!BG15</f>
        <v>0</v>
      </c>
      <c r="BN161" s="57">
        <f>'2023'!BH15</f>
        <v>0</v>
      </c>
      <c r="BO161" s="57">
        <f>'2023'!BI15</f>
        <v>0.99</v>
      </c>
      <c r="BP161" s="57">
        <f>'2023'!BJ15</f>
        <v>4.7</v>
      </c>
      <c r="BQ161" s="57">
        <f>'2023'!BK15</f>
        <v>7.6</v>
      </c>
      <c r="BR161" s="57">
        <f>'2023'!BL15</f>
        <v>0</v>
      </c>
      <c r="BS161" s="58">
        <f>'2023'!BM15</f>
        <v>0</v>
      </c>
      <c r="BT161" s="55">
        <f>'2023'!BN15</f>
        <v>166</v>
      </c>
      <c r="BU161" s="56">
        <f>'2023'!BO15</f>
        <v>1854</v>
      </c>
      <c r="BV161" s="56">
        <f>'2023'!BP15</f>
        <v>26</v>
      </c>
      <c r="BW161" s="56">
        <f>'2023'!BQ15</f>
        <v>16</v>
      </c>
      <c r="BX161" s="56">
        <f>'2023'!BR15</f>
        <v>3</v>
      </c>
      <c r="BY161" s="56">
        <f>'2023'!BS15</f>
        <v>15</v>
      </c>
      <c r="BZ161" s="57">
        <f>'2023'!BT15</f>
        <v>0</v>
      </c>
      <c r="CA161" s="57">
        <f>'2023'!BU15</f>
        <v>0</v>
      </c>
      <c r="CB161" s="57">
        <f>'2023'!BV15</f>
        <v>0.74</v>
      </c>
      <c r="CC161" s="57">
        <f>'2023'!BW15</f>
        <v>4.5999999999999996</v>
      </c>
      <c r="CD161" s="57">
        <f>'2023'!BX15</f>
        <v>8.3000000000000007</v>
      </c>
      <c r="CE161" s="57">
        <f>'2023'!BY15</f>
        <v>50</v>
      </c>
      <c r="CF161" s="58">
        <f>'2023'!BZ15</f>
        <v>20</v>
      </c>
      <c r="CG161" s="55">
        <f>'2023'!CA15</f>
        <v>467</v>
      </c>
      <c r="CH161" s="56">
        <f>'2023'!CB15</f>
        <v>3554</v>
      </c>
      <c r="CI161" s="56">
        <f>'2023'!CC15</f>
        <v>59</v>
      </c>
      <c r="CJ161" s="56">
        <f>'2023'!CD15</f>
        <v>45</v>
      </c>
      <c r="CK161" s="56">
        <f>'2023'!CE15</f>
        <v>6</v>
      </c>
      <c r="CL161" s="56">
        <f>'2023'!CF15</f>
        <v>27</v>
      </c>
      <c r="CM161" s="57">
        <f>'2023'!CG15</f>
        <v>0</v>
      </c>
      <c r="CN161" s="57">
        <f>'2023'!CH15</f>
        <v>0</v>
      </c>
      <c r="CO161" s="57">
        <f>'2023'!CI15</f>
        <v>1.66</v>
      </c>
      <c r="CP161" s="57">
        <f>'2023'!CJ15</f>
        <v>6.4</v>
      </c>
      <c r="CQ161" s="57">
        <f>'2023'!CK15</f>
        <v>6.4</v>
      </c>
      <c r="CR161" s="57">
        <f>'2023'!CL15</f>
        <v>40</v>
      </c>
      <c r="CS161" s="58">
        <f>'2023'!CM15</f>
        <v>4.3</v>
      </c>
      <c r="CT161" s="55">
        <f>'2023'!CN15</f>
        <v>560</v>
      </c>
      <c r="CU161" s="56">
        <f>'2023'!CO15</f>
        <v>3624.4</v>
      </c>
      <c r="CV161" s="56">
        <f>'2023'!CP15</f>
        <v>77</v>
      </c>
      <c r="CW161" s="56">
        <f>'2023'!CQ15</f>
        <v>56</v>
      </c>
      <c r="CX161" s="56">
        <f>'2023'!CR15</f>
        <v>8</v>
      </c>
      <c r="CY161" s="56">
        <f>'2023'!CS15</f>
        <v>24.7</v>
      </c>
      <c r="CZ161" s="57">
        <f>'2023'!CT15</f>
        <v>0</v>
      </c>
      <c r="DA161" s="57">
        <f>'2023'!CU15</f>
        <v>0</v>
      </c>
      <c r="DB161" s="57">
        <f>'2023'!CV15</f>
        <v>1.23</v>
      </c>
      <c r="DC161" s="57">
        <f>'2023'!CW15</f>
        <v>4.7</v>
      </c>
      <c r="DD161" s="57">
        <f>'2023'!CX15</f>
        <v>7.2</v>
      </c>
      <c r="DE161" s="57">
        <f>'2023'!CY15</f>
        <v>57.1</v>
      </c>
      <c r="DF161" s="58">
        <f>'2023'!CZ15</f>
        <v>3.4</v>
      </c>
    </row>
    <row r="162" spans="1:110" ht="15.75" customHeight="1" x14ac:dyDescent="0.2">
      <c r="A162" s="29">
        <f t="shared" si="16"/>
        <v>160</v>
      </c>
      <c r="B162" s="30">
        <f>'2026-WIP'!A17</f>
        <v>15</v>
      </c>
      <c r="C162" s="30">
        <v>2026</v>
      </c>
      <c r="D162" s="31" t="str">
        <f>'2026-WIP'!B17</f>
        <v>Matt Lauter</v>
      </c>
      <c r="E162" s="204" t="str" cm="1">
        <f t="array" ref="E162">_xlfn.IFS(F162&gt;=15,"Cornerstone",AND(F162&gt;=14,F162&lt;15),"Elite",AND(F162&gt;=11,F162&lt;14),"Elite Upside",AND(F162&gt;=9,F162&lt;11),"Upside",AND(F162&gt;=8,F162&lt;9),"Upside Lite",AND(F162&gt;=6,F162&lt;8),"Outlier",AND(F162&gt;=5,F162&lt;6),"Outlier Lite",F162&lt;5,"Purgatory")</f>
        <v>Purgatory</v>
      </c>
      <c r="F162" s="32">
        <f>'2026-WIP'!C17</f>
        <v>4.5071428571428571</v>
      </c>
      <c r="G162" s="32">
        <f t="shared" si="17"/>
        <v>25.2</v>
      </c>
      <c r="H162" s="33">
        <f t="shared" si="18"/>
        <v>-1.6205800700014297</v>
      </c>
      <c r="I162" s="34" t="str">
        <f>'2026-WIP'!D17</f>
        <v>Boise State</v>
      </c>
      <c r="J162" s="35">
        <f>'2026-WIP'!E17</f>
        <v>7</v>
      </c>
      <c r="K162" s="36">
        <f>'2026-WIP'!F17</f>
        <v>37773</v>
      </c>
      <c r="L162" s="37">
        <f>'2026-WIP'!G17</f>
        <v>22.339726027397262</v>
      </c>
      <c r="M162" s="37" t="str">
        <f>'2026-WIP'!H17</f>
        <v>SR</v>
      </c>
      <c r="N162" s="37">
        <f>'2026-WIP'!I17</f>
        <v>22.920547945205481</v>
      </c>
      <c r="O162" s="38">
        <f>'2026-WIP'!J17</f>
        <v>75</v>
      </c>
      <c r="P162" s="38">
        <f>'2026-WIP'!K17</f>
        <v>240</v>
      </c>
      <c r="Q162" s="193">
        <f t="shared" si="19"/>
        <v>29.99761092855519</v>
      </c>
      <c r="R162" s="35">
        <f>'2026-WIP'!L17</f>
        <v>4.7</v>
      </c>
      <c r="S162" s="39">
        <f>'2026-WIP'!M17</f>
        <v>0</v>
      </c>
      <c r="T162" s="40">
        <f>'2026-WIP'!N17</f>
        <v>0</v>
      </c>
      <c r="U162" s="41">
        <f>'2026-WIP'!O17</f>
        <v>1.4992503748125937E-2</v>
      </c>
      <c r="V162" s="41">
        <f>'2026-WIP'!P17</f>
        <v>5.4572630261740064E-2</v>
      </c>
      <c r="W162" s="41">
        <f>'2026-WIP'!Q17</f>
        <v>0.19404874960430515</v>
      </c>
      <c r="X162" s="41">
        <f>'2026-WIP'!R17</f>
        <v>0.11771428571428572</v>
      </c>
      <c r="Y162" s="42">
        <f>'2026-WIP'!S17</f>
        <v>0.15588151765929542</v>
      </c>
      <c r="Z162" s="43">
        <f>'2026-WIP'!T17</f>
        <v>0.11846995342106452</v>
      </c>
      <c r="AA162" s="44">
        <f>'2026-WIP'!U17</f>
        <v>21.254794520547946</v>
      </c>
      <c r="AB162" s="45">
        <f>'2026-WIP'!V17</f>
        <v>1.99</v>
      </c>
      <c r="AC162" s="45">
        <f>'2026-WIP'!W17</f>
        <v>13.042553191489361</v>
      </c>
      <c r="AD162" s="45">
        <f>'2026-WIP'!X17</f>
        <v>8.1</v>
      </c>
      <c r="AE162" s="45">
        <f>'2026-WIP'!Y17</f>
        <v>6.3</v>
      </c>
      <c r="AF162" s="45">
        <f>'2026-WIP'!Z17</f>
        <v>0</v>
      </c>
      <c r="AG162" s="45">
        <f>'2026-WIP'!AA17</f>
        <v>0</v>
      </c>
      <c r="AH162" s="45">
        <f>'2026-WIP'!AB17</f>
        <v>0.16699999999999998</v>
      </c>
      <c r="AI162" s="46">
        <f>'2026-WIP'!AC17</f>
        <v>98.367085881228675</v>
      </c>
      <c r="AJ162" s="45">
        <f>'2026-WIP'!AD17</f>
        <v>101.3936347990908</v>
      </c>
      <c r="AK162" s="47">
        <f>'2026-WIP'!AE17</f>
        <v>2</v>
      </c>
      <c r="AL162" s="48">
        <f>'2026-WIP'!AF17</f>
        <v>3</v>
      </c>
      <c r="AM162" s="49">
        <f>'2026-WIP'!AG17</f>
        <v>6</v>
      </c>
      <c r="AN162" s="49">
        <f>'2026-WIP'!AH17</f>
        <v>4</v>
      </c>
      <c r="AO162" s="49">
        <f>'2026-WIP'!AI17</f>
        <v>7</v>
      </c>
      <c r="AP162" s="49">
        <f>'2026-WIP'!AJ17</f>
        <v>5</v>
      </c>
      <c r="AQ162" s="49">
        <f>'2026-WIP'!AK17</f>
        <v>2</v>
      </c>
      <c r="AR162" s="49">
        <f>'2026-WIP'!AL17</f>
        <v>0</v>
      </c>
      <c r="AS162" s="50">
        <f>'2026-WIP'!AM17</f>
        <v>0</v>
      </c>
      <c r="AT162" s="55">
        <f>'2026-WIP'!AN17</f>
        <v>0</v>
      </c>
      <c r="AU162" s="56">
        <f>'2026-WIP'!AO17</f>
        <v>1</v>
      </c>
      <c r="AV162" s="56">
        <f>'2026-WIP'!AP17</f>
        <v>0</v>
      </c>
      <c r="AW162" s="56">
        <f>'2026-WIP'!AQ17</f>
        <v>0</v>
      </c>
      <c r="AX162" s="56">
        <f>'2026-WIP'!AR17</f>
        <v>0</v>
      </c>
      <c r="AY162" s="56">
        <f>'2026-WIP'!AS17</f>
        <v>0</v>
      </c>
      <c r="AZ162" s="57">
        <f>'2026-WIP'!AT17</f>
        <v>0</v>
      </c>
      <c r="BA162" s="57">
        <f>'2026-WIP'!AU17</f>
        <v>0</v>
      </c>
      <c r="BB162" s="57">
        <f>'2026-WIP'!AV17</f>
        <v>0</v>
      </c>
      <c r="BC162" s="57">
        <f>'2026-WIP'!AW17</f>
        <v>0</v>
      </c>
      <c r="BD162" s="57">
        <f>'2026-WIP'!AX17</f>
        <v>0</v>
      </c>
      <c r="BE162" s="57">
        <f>'2026-WIP'!AY17</f>
        <v>0</v>
      </c>
      <c r="BF162" s="58">
        <f>'2026-WIP'!AZ17</f>
        <v>0</v>
      </c>
      <c r="BG162" s="55">
        <f>'2026-WIP'!BA17</f>
        <v>40</v>
      </c>
      <c r="BH162" s="56">
        <f>'2026-WIP'!BB17</f>
        <v>2668</v>
      </c>
      <c r="BI162" s="56">
        <f>'2026-WIP'!BC17</f>
        <v>4</v>
      </c>
      <c r="BJ162" s="56">
        <f>'2026-WIP'!BD17</f>
        <v>4</v>
      </c>
      <c r="BK162" s="56">
        <f>'2026-WIP'!BE17</f>
        <v>0</v>
      </c>
      <c r="BL162" s="56">
        <f>'2026-WIP'!BF17</f>
        <v>20</v>
      </c>
      <c r="BM162" s="57">
        <f>'2026-WIP'!BG17</f>
        <v>0</v>
      </c>
      <c r="BN162" s="57">
        <f>'2026-WIP'!BH17</f>
        <v>0</v>
      </c>
      <c r="BO162" s="57">
        <f>'2026-WIP'!BI17</f>
        <v>2.11</v>
      </c>
      <c r="BP162" s="57">
        <f>'2026-WIP'!BJ17</f>
        <v>5.8</v>
      </c>
      <c r="BQ162" s="57">
        <f>'2026-WIP'!BK17</f>
        <v>4.3</v>
      </c>
      <c r="BR162" s="57">
        <f>'2026-WIP'!BL17</f>
        <v>0</v>
      </c>
      <c r="BS162" s="58">
        <f>'2026-WIP'!BM17</f>
        <v>0</v>
      </c>
      <c r="BT162" s="55">
        <f>'2026-WIP'!BN17</f>
        <v>157</v>
      </c>
      <c r="BU162" s="56">
        <f>'2026-WIP'!BO17</f>
        <v>2876.9</v>
      </c>
      <c r="BV162" s="56">
        <f>'2026-WIP'!BP17</f>
        <v>11</v>
      </c>
      <c r="BW162" s="56">
        <f>'2026-WIP'!BQ17</f>
        <v>9</v>
      </c>
      <c r="BX162" s="56">
        <f>'2026-WIP'!BR17</f>
        <v>3</v>
      </c>
      <c r="BY162" s="56">
        <f>'2026-WIP'!BS17</f>
        <v>18.2</v>
      </c>
      <c r="BZ162" s="57">
        <f>'2026-WIP'!BT17</f>
        <v>0</v>
      </c>
      <c r="CA162" s="57">
        <f>'2026-WIP'!BU17</f>
        <v>0</v>
      </c>
      <c r="CB162" s="57">
        <f>'2026-WIP'!BV17</f>
        <v>1.08</v>
      </c>
      <c r="CC162" s="57">
        <f>'2026-WIP'!BW17</f>
        <v>5.7</v>
      </c>
      <c r="CD162" s="57">
        <f>'2026-WIP'!BX17</f>
        <v>9.9</v>
      </c>
      <c r="CE162" s="57">
        <f>'2026-WIP'!BY17</f>
        <v>0</v>
      </c>
      <c r="CF162" s="58">
        <f>'2026-WIP'!BZ17</f>
        <v>0</v>
      </c>
      <c r="CG162" s="55">
        <f>'2026-WIP'!CA17</f>
        <v>613</v>
      </c>
      <c r="CH162" s="56">
        <f>'2026-WIP'!CB17</f>
        <v>3159</v>
      </c>
      <c r="CI162" s="56">
        <f>'2026-WIP'!CC17</f>
        <v>65</v>
      </c>
      <c r="CJ162" s="56">
        <f>'2026-WIP'!CD17</f>
        <v>47</v>
      </c>
      <c r="CK162" s="56">
        <f>'2026-WIP'!CE17</f>
        <v>7</v>
      </c>
      <c r="CL162" s="56">
        <f>'2026-WIP'!CF17</f>
        <v>23</v>
      </c>
      <c r="CM162" s="57">
        <f>'2026-WIP'!CG17</f>
        <v>0</v>
      </c>
      <c r="CN162" s="57">
        <f>'2026-WIP'!CH17</f>
        <v>0</v>
      </c>
      <c r="CO162" s="57">
        <f>'2026-WIP'!CI17</f>
        <v>1.99</v>
      </c>
      <c r="CP162" s="57">
        <f>'2026-WIP'!CJ17</f>
        <v>8.1</v>
      </c>
      <c r="CQ162" s="57">
        <f>'2026-WIP'!CK17</f>
        <v>5.9</v>
      </c>
      <c r="CR162" s="57">
        <f>'2026-WIP'!CL17</f>
        <v>30</v>
      </c>
      <c r="CS162" s="58">
        <f>'2026-WIP'!CM17</f>
        <v>6</v>
      </c>
      <c r="CT162" s="55">
        <f>'2026-WIP'!CN17</f>
        <v>103</v>
      </c>
      <c r="CU162" s="56">
        <f>'2026-WIP'!CO17</f>
        <v>875</v>
      </c>
      <c r="CV162" s="56">
        <f>'2026-WIP'!CP17</f>
        <v>14</v>
      </c>
      <c r="CW162" s="56">
        <f>'2026-WIP'!CQ17</f>
        <v>10</v>
      </c>
      <c r="CX162" s="56">
        <f>'2026-WIP'!CR17</f>
        <v>1</v>
      </c>
      <c r="CY162" s="56">
        <f>'2026-WIP'!CS17</f>
        <v>0</v>
      </c>
      <c r="CZ162" s="57">
        <f>'2026-WIP'!CT17</f>
        <v>0</v>
      </c>
      <c r="DA162" s="57">
        <f>'2026-WIP'!CU17</f>
        <v>0</v>
      </c>
      <c r="DB162" s="57">
        <f>'2026-WIP'!CV17</f>
        <v>1.32</v>
      </c>
      <c r="DC162" s="57">
        <f>'2026-WIP'!CW17</f>
        <v>5.0999999999999996</v>
      </c>
      <c r="DD162" s="57">
        <f>'2026-WIP'!CX17</f>
        <v>6.3</v>
      </c>
      <c r="DE162" s="57">
        <f>'2026-WIP'!CY17</f>
        <v>50</v>
      </c>
      <c r="DF162" s="58">
        <f>'2026-WIP'!CZ17</f>
        <v>16.7</v>
      </c>
    </row>
    <row r="163" spans="1:110" ht="15.75" customHeight="1" x14ac:dyDescent="0.2">
      <c r="A163" s="29">
        <f t="shared" si="16"/>
        <v>161</v>
      </c>
      <c r="B163" s="30">
        <f>'2026-WIP'!A18</f>
        <v>16</v>
      </c>
      <c r="C163" s="30">
        <v>2026</v>
      </c>
      <c r="D163" s="31" t="str">
        <f>'2026-WIP'!B18</f>
        <v>Chamon Metayer</v>
      </c>
      <c r="E163" s="204" t="str" cm="1">
        <f t="array" ref="E163">_xlfn.IFS(F163&gt;=15,"Cornerstone",AND(F163&gt;=14,F163&lt;15),"Elite",AND(F163&gt;=11,F163&lt;14),"Elite Upside",AND(F163&gt;=9,F163&lt;11),"Upside",AND(F163&gt;=8,F163&lt;9),"Upside Lite",AND(F163&gt;=6,F163&lt;8),"Outlier",AND(F163&gt;=5,F163&lt;6),"Outlier Lite",F163&lt;5,"Purgatory")</f>
        <v>Purgatory</v>
      </c>
      <c r="F163" s="32">
        <f>'2026-WIP'!C18</f>
        <v>4.4785714285714286</v>
      </c>
      <c r="G163" s="32">
        <f t="shared" si="17"/>
        <v>24.7</v>
      </c>
      <c r="H163" s="33">
        <f t="shared" si="18"/>
        <v>-1.6323953045729163</v>
      </c>
      <c r="I163" s="34" t="str">
        <f>'2026-WIP'!D18</f>
        <v>Arizona State</v>
      </c>
      <c r="J163" s="35">
        <f>'2026-WIP'!E18</f>
        <v>3</v>
      </c>
      <c r="K163" s="36">
        <f>'2026-WIP'!F18</f>
        <v>37773</v>
      </c>
      <c r="L163" s="37">
        <f>'2026-WIP'!G18</f>
        <v>22.339726027397262</v>
      </c>
      <c r="M163" s="37" t="str">
        <f>'2026-WIP'!H18</f>
        <v>RS SR</v>
      </c>
      <c r="N163" s="37">
        <f>'2026-WIP'!I18</f>
        <v>22.920547945205481</v>
      </c>
      <c r="O163" s="38">
        <f>'2026-WIP'!J18</f>
        <v>76</v>
      </c>
      <c r="P163" s="38">
        <f>'2026-WIP'!K18</f>
        <v>250</v>
      </c>
      <c r="Q163" s="193">
        <f t="shared" si="19"/>
        <v>30.430618340461059</v>
      </c>
      <c r="R163" s="35">
        <f>'2026-WIP'!L18</f>
        <v>4.7</v>
      </c>
      <c r="S163" s="39">
        <f>'2026-WIP'!M18</f>
        <v>0</v>
      </c>
      <c r="T163" s="40">
        <f>'2026-WIP'!N18</f>
        <v>0</v>
      </c>
      <c r="U163" s="41">
        <f>'2026-WIP'!O18</f>
        <v>2.1975003433594289E-2</v>
      </c>
      <c r="V163" s="41">
        <f>'2026-WIP'!P18</f>
        <v>0.11222270552414093</v>
      </c>
      <c r="W163" s="41">
        <f>'2026-WIP'!Q18</f>
        <v>9.5238095238095233E-2</v>
      </c>
      <c r="X163" s="41">
        <f>'2026-WIP'!R18</f>
        <v>0.18048128342245989</v>
      </c>
      <c r="Y163" s="42">
        <f>'2026-WIP'!S18</f>
        <v>0.18048128342245989</v>
      </c>
      <c r="Z163" s="43">
        <f>'2026-WIP'!T18</f>
        <v>0.17145721925133689</v>
      </c>
      <c r="AA163" s="44">
        <f>'2026-WIP'!U18</f>
        <v>22.254794520547946</v>
      </c>
      <c r="AB163" s="45">
        <f>'2026-WIP'!V18</f>
        <v>1.71</v>
      </c>
      <c r="AC163" s="45">
        <f>'2026-WIP'!W18</f>
        <v>9.5625</v>
      </c>
      <c r="AD163" s="45">
        <f>'2026-WIP'!X18</f>
        <v>8</v>
      </c>
      <c r="AE163" s="45">
        <f>'2026-WIP'!Y18</f>
        <v>3.5</v>
      </c>
      <c r="AF163" s="45">
        <f>'2026-WIP'!Z18</f>
        <v>0</v>
      </c>
      <c r="AG163" s="45">
        <f>'2026-WIP'!AA18</f>
        <v>0</v>
      </c>
      <c r="AH163" s="45">
        <f>'2026-WIP'!AB18</f>
        <v>0</v>
      </c>
      <c r="AI163" s="46">
        <f>'2026-WIP'!AC18</f>
        <v>102.46571445961321</v>
      </c>
      <c r="AJ163" s="45">
        <f>'2026-WIP'!AD18</f>
        <v>107.73776262922524</v>
      </c>
      <c r="AK163" s="47">
        <f>'2026-WIP'!AE18</f>
        <v>5</v>
      </c>
      <c r="AL163" s="48">
        <f>'2026-WIP'!AF18</f>
        <v>1</v>
      </c>
      <c r="AM163" s="49">
        <f>'2026-WIP'!AG18</f>
        <v>4</v>
      </c>
      <c r="AN163" s="49">
        <f>'2026-WIP'!AH18</f>
        <v>0</v>
      </c>
      <c r="AO163" s="49">
        <f>'2026-WIP'!AI18</f>
        <v>7</v>
      </c>
      <c r="AP163" s="49">
        <f>'2026-WIP'!AJ18</f>
        <v>5</v>
      </c>
      <c r="AQ163" s="49">
        <f>'2026-WIP'!AK18</f>
        <v>5</v>
      </c>
      <c r="AR163" s="49">
        <f>'2026-WIP'!AL18</f>
        <v>0</v>
      </c>
      <c r="AS163" s="50">
        <f>'2026-WIP'!AM18</f>
        <v>0.25</v>
      </c>
      <c r="AT163" s="55">
        <f>'2026-WIP'!AN18</f>
        <v>0</v>
      </c>
      <c r="AU163" s="56">
        <f>'2026-WIP'!AO18</f>
        <v>1</v>
      </c>
      <c r="AV163" s="56">
        <f>'2026-WIP'!AP18</f>
        <v>0</v>
      </c>
      <c r="AW163" s="56">
        <f>'2026-WIP'!AQ18</f>
        <v>0</v>
      </c>
      <c r="AX163" s="56">
        <f>'2026-WIP'!AR18</f>
        <v>0</v>
      </c>
      <c r="AY163" s="56">
        <f>'2026-WIP'!AS18</f>
        <v>0</v>
      </c>
      <c r="AZ163" s="57">
        <f>'2026-WIP'!AT18</f>
        <v>0</v>
      </c>
      <c r="BA163" s="57">
        <f>'2026-WIP'!AU18</f>
        <v>0</v>
      </c>
      <c r="BB163" s="57">
        <f>'2026-WIP'!AV18</f>
        <v>0</v>
      </c>
      <c r="BC163" s="57">
        <f>'2026-WIP'!AW18</f>
        <v>0</v>
      </c>
      <c r="BD163" s="57">
        <f>'2026-WIP'!AX18</f>
        <v>0</v>
      </c>
      <c r="BE163" s="57">
        <f>'2026-WIP'!AY18</f>
        <v>0</v>
      </c>
      <c r="BF163" s="58">
        <f>'2026-WIP'!AZ18</f>
        <v>0</v>
      </c>
      <c r="BG163" s="55">
        <f>'2026-WIP'!BA18</f>
        <v>32</v>
      </c>
      <c r="BH163" s="56">
        <f>'2026-WIP'!BB18</f>
        <v>1456.1999999999998</v>
      </c>
      <c r="BI163" s="56">
        <f>'2026-WIP'!BC18</f>
        <v>3</v>
      </c>
      <c r="BJ163" s="56">
        <f>'2026-WIP'!BD18</f>
        <v>1</v>
      </c>
      <c r="BK163" s="56">
        <f>'2026-WIP'!BE18</f>
        <v>0</v>
      </c>
      <c r="BL163" s="56">
        <f>'2026-WIP'!BF18</f>
        <v>10.199999999999999</v>
      </c>
      <c r="BM163" s="57">
        <f>'2026-WIP'!BG18</f>
        <v>0</v>
      </c>
      <c r="BN163" s="57">
        <f>'2026-WIP'!BH18</f>
        <v>0</v>
      </c>
      <c r="BO163" s="57">
        <f>'2026-WIP'!BI18</f>
        <v>1.1000000000000001</v>
      </c>
      <c r="BP163" s="57">
        <f>'2026-WIP'!BJ18</f>
        <v>29</v>
      </c>
      <c r="BQ163" s="57">
        <f>'2026-WIP'!BK18</f>
        <v>4.3</v>
      </c>
      <c r="BR163" s="57">
        <f>'2026-WIP'!BL18</f>
        <v>0</v>
      </c>
      <c r="BS163" s="58">
        <f>'2026-WIP'!BM18</f>
        <v>0</v>
      </c>
      <c r="BT163" s="55">
        <f>'2026-WIP'!BN18</f>
        <v>258</v>
      </c>
      <c r="BU163" s="56">
        <f>'2026-WIP'!BO18</f>
        <v>2299</v>
      </c>
      <c r="BV163" s="56">
        <f>'2026-WIP'!BP18</f>
        <v>30</v>
      </c>
      <c r="BW163" s="56">
        <f>'2026-WIP'!BQ18</f>
        <v>23</v>
      </c>
      <c r="BX163" s="56">
        <f>'2026-WIP'!BR18</f>
        <v>5</v>
      </c>
      <c r="BY163" s="56">
        <f>'2026-WIP'!BS18</f>
        <v>19.8</v>
      </c>
      <c r="BZ163" s="57">
        <f>'2026-WIP'!BT18</f>
        <v>0</v>
      </c>
      <c r="CA163" s="57">
        <f>'2026-WIP'!BU18</f>
        <v>0</v>
      </c>
      <c r="CB163" s="57">
        <f>'2026-WIP'!BV18</f>
        <v>1.1599999999999999</v>
      </c>
      <c r="CC163" s="57">
        <f>'2026-WIP'!BW18</f>
        <v>4.5999999999999996</v>
      </c>
      <c r="CD163" s="57">
        <f>'2026-WIP'!BX18</f>
        <v>7.8</v>
      </c>
      <c r="CE163" s="57">
        <f>'2026-WIP'!BY18</f>
        <v>33.299999999999997</v>
      </c>
      <c r="CF163" s="58">
        <f>'2026-WIP'!BZ18</f>
        <v>8</v>
      </c>
      <c r="CG163" s="55">
        <f>'2026-WIP'!CA18</f>
        <v>306</v>
      </c>
      <c r="CH163" s="56">
        <f>'2026-WIP'!CB18</f>
        <v>3213</v>
      </c>
      <c r="CI163" s="56">
        <f>'2026-WIP'!CC18</f>
        <v>51</v>
      </c>
      <c r="CJ163" s="56">
        <f>'2026-WIP'!CD18</f>
        <v>32</v>
      </c>
      <c r="CK163" s="56">
        <f>'2026-WIP'!CE18</f>
        <v>5</v>
      </c>
      <c r="CL163" s="56">
        <f>'2026-WIP'!CF18</f>
        <v>26</v>
      </c>
      <c r="CM163" s="57">
        <f>'2026-WIP'!CG18</f>
        <v>0</v>
      </c>
      <c r="CN163" s="57">
        <f>'2026-WIP'!CH18</f>
        <v>0</v>
      </c>
      <c r="CO163" s="57">
        <f>'2026-WIP'!CI18</f>
        <v>0.97</v>
      </c>
      <c r="CP163" s="57">
        <f>'2026-WIP'!CJ18</f>
        <v>5.0999999999999996</v>
      </c>
      <c r="CQ163" s="57">
        <f>'2026-WIP'!CK18</f>
        <v>7.3</v>
      </c>
      <c r="CR163" s="57">
        <f>'2026-WIP'!CL18</f>
        <v>55.6</v>
      </c>
      <c r="CS163" s="58">
        <f>'2026-WIP'!CM18</f>
        <v>13.5</v>
      </c>
      <c r="CT163" s="55">
        <f>'2026-WIP'!CN18</f>
        <v>135</v>
      </c>
      <c r="CU163" s="56">
        <f>'2026-WIP'!CO18</f>
        <v>748</v>
      </c>
      <c r="CV163" s="56">
        <f>'2026-WIP'!CP18</f>
        <v>14</v>
      </c>
      <c r="CW163" s="56">
        <f>'2026-WIP'!CQ18</f>
        <v>13</v>
      </c>
      <c r="CX163" s="56">
        <f>'2026-WIP'!CR18</f>
        <v>1</v>
      </c>
      <c r="CY163" s="56">
        <f>'2026-WIP'!CS18</f>
        <v>0</v>
      </c>
      <c r="CZ163" s="57">
        <f>'2026-WIP'!CT18</f>
        <v>0</v>
      </c>
      <c r="DA163" s="57">
        <f>'2026-WIP'!CU18</f>
        <v>0</v>
      </c>
      <c r="DB163" s="57">
        <f>'2026-WIP'!CV18</f>
        <v>1.71</v>
      </c>
      <c r="DC163" s="57">
        <f>'2026-WIP'!CW18</f>
        <v>8</v>
      </c>
      <c r="DD163" s="57">
        <f>'2026-WIP'!CX18</f>
        <v>3.5</v>
      </c>
      <c r="DE163" s="57">
        <f>'2026-WIP'!CY18</f>
        <v>50</v>
      </c>
      <c r="DF163" s="58">
        <f>'2026-WIP'!CZ18</f>
        <v>0</v>
      </c>
    </row>
    <row r="164" spans="1:110" ht="15.75" customHeight="1" x14ac:dyDescent="0.2">
      <c r="A164" s="29">
        <f t="shared" si="16"/>
        <v>162</v>
      </c>
      <c r="B164" s="30">
        <f>'2024'!A15</f>
        <v>13</v>
      </c>
      <c r="C164" s="30">
        <v>2024</v>
      </c>
      <c r="D164" s="31" t="str">
        <f>'2024'!B15</f>
        <v>Mason Fairchild</v>
      </c>
      <c r="E164" s="204" t="str" cm="1">
        <f t="array" ref="E164">_xlfn.IFS(F164&gt;=15,"Cornerstone",AND(F164&gt;=14,F164&lt;15),"Elite",AND(F164&gt;=11,F164&lt;14),"Elite Upside",AND(F164&gt;=9,F164&lt;11),"Upside",AND(F164&gt;=8,F164&lt;9),"Upside Lite",AND(F164&gt;=6,F164&lt;8),"Outlier",AND(F164&gt;=5,F164&lt;6),"Outlier Lite",F164&lt;5,"Purgatory")</f>
        <v>Purgatory</v>
      </c>
      <c r="F164" s="32">
        <f>'2024'!C15</f>
        <v>4.4285714285714288</v>
      </c>
      <c r="G164" s="32">
        <f t="shared" si="17"/>
        <v>24.2</v>
      </c>
      <c r="H164" s="33">
        <f t="shared" si="18"/>
        <v>-1.6530719650730179</v>
      </c>
      <c r="I164" s="34" t="str">
        <f>'2024'!D15</f>
        <v>Kansas</v>
      </c>
      <c r="J164" s="35">
        <f>'2024'!E15</f>
        <v>3</v>
      </c>
      <c r="K164" s="36">
        <f>'2024'!F15</f>
        <v>37133</v>
      </c>
      <c r="L164" s="37">
        <f>'2024'!G15</f>
        <v>24.093150684931508</v>
      </c>
      <c r="M164" s="37" t="str">
        <f>'2024'!H15</f>
        <v>RS SR</v>
      </c>
      <c r="N164" s="37">
        <f>'2024'!I15</f>
        <v>22.673972602739727</v>
      </c>
      <c r="O164" s="38">
        <f>'2024'!J15</f>
        <v>77</v>
      </c>
      <c r="P164" s="38">
        <f>'2024'!K15</f>
        <v>250</v>
      </c>
      <c r="Q164" s="193">
        <f t="shared" si="19"/>
        <v>29.645345173638567</v>
      </c>
      <c r="R164" s="35">
        <f>'2024'!L15</f>
        <v>4.8499999999999996</v>
      </c>
      <c r="S164" s="39">
        <f>'2024'!M15</f>
        <v>0</v>
      </c>
      <c r="T164" s="40">
        <f>'2024'!N15</f>
        <v>1.1519078473722102E-2</v>
      </c>
      <c r="U164" s="41">
        <f>'2024'!O15</f>
        <v>4.1045582199179087E-2</v>
      </c>
      <c r="V164" s="41">
        <f>'2024'!P15</f>
        <v>6.2967335694608412E-2</v>
      </c>
      <c r="W164" s="41">
        <f>'2024'!Q15</f>
        <v>0.13395016932752782</v>
      </c>
      <c r="X164" s="41">
        <f>'2024'!R15</f>
        <v>0.14449107743568387</v>
      </c>
      <c r="Y164" s="42">
        <f>'2024'!S15</f>
        <v>0.14449107743568387</v>
      </c>
      <c r="Z164" s="43">
        <f>'2024'!T15</f>
        <v>0.13726652356389968</v>
      </c>
      <c r="AA164" s="44" t="str">
        <f>'2024'!U15</f>
        <v>N/A</v>
      </c>
      <c r="AB164" s="45">
        <f>'2024'!V15</f>
        <v>1.77</v>
      </c>
      <c r="AC164" s="45">
        <f>'2024'!W15</f>
        <v>16.703703703703702</v>
      </c>
      <c r="AD164" s="45">
        <f>'2024'!X15</f>
        <v>7.6</v>
      </c>
      <c r="AE164" s="45">
        <f>'2024'!Y15</f>
        <v>10.8</v>
      </c>
      <c r="AF164" s="45">
        <f>'2024'!Z15</f>
        <v>0</v>
      </c>
      <c r="AG164" s="45">
        <f>'2024'!AA15</f>
        <v>0</v>
      </c>
      <c r="AH164" s="45">
        <f>CR164</f>
        <v>60</v>
      </c>
      <c r="AI164" s="46">
        <f>'2023'!AB40</f>
        <v>0</v>
      </c>
      <c r="AJ164" s="45">
        <f>'2024'!AC15</f>
        <v>90.365581981853012</v>
      </c>
      <c r="AK164" s="47">
        <f>'2024'!AD15</f>
        <v>96.896508675309704</v>
      </c>
      <c r="AL164" s="48">
        <f>'2024'!AF15</f>
        <v>0</v>
      </c>
      <c r="AM164" s="49">
        <f>'2024'!AG15</f>
        <v>4</v>
      </c>
      <c r="AN164" s="49">
        <f>'2024'!AH15</f>
        <v>9</v>
      </c>
      <c r="AO164" s="49">
        <f>'2024'!AI15</f>
        <v>6</v>
      </c>
      <c r="AP164" s="49">
        <f>'2024'!AJ15</f>
        <v>5</v>
      </c>
      <c r="AQ164" s="49">
        <f>'2024'!AK15</f>
        <v>1</v>
      </c>
      <c r="AR164" s="49">
        <f>'2024'!AL15</f>
        <v>0</v>
      </c>
      <c r="AS164" s="50">
        <f>'2024'!AM15</f>
        <v>0.25</v>
      </c>
      <c r="AT164" s="55">
        <f>'2024'!AN15</f>
        <v>32</v>
      </c>
      <c r="AU164" s="56">
        <f>'2024'!AO15</f>
        <v>2778</v>
      </c>
      <c r="AV164" s="56">
        <f>'2024'!AP15</f>
        <v>3</v>
      </c>
      <c r="AW164" s="56">
        <f>'2024'!AQ15</f>
        <v>2</v>
      </c>
      <c r="AX164" s="56">
        <f>'2024'!AR15</f>
        <v>0</v>
      </c>
      <c r="AY164" s="56">
        <f>'2024'!AS15</f>
        <v>25.200000000000003</v>
      </c>
      <c r="AZ164" s="57">
        <f>'2024'!AT15</f>
        <v>0</v>
      </c>
      <c r="BA164" s="57">
        <f>'2024'!AU15</f>
        <v>0</v>
      </c>
      <c r="BB164" s="57">
        <f>'2024'!AV15</f>
        <v>1.28</v>
      </c>
      <c r="BC164" s="57">
        <f>'2024'!AW15</f>
        <v>2.5</v>
      </c>
      <c r="BD164" s="57">
        <f>'2024'!AX15</f>
        <v>13</v>
      </c>
      <c r="BE164" s="57">
        <f>'2024'!AY15</f>
        <v>0</v>
      </c>
      <c r="BF164" s="58">
        <f>'2024'!AZ15</f>
        <v>0</v>
      </c>
      <c r="BG164" s="55">
        <f>'2024'!BA15</f>
        <v>57</v>
      </c>
      <c r="BH164" s="56">
        <f>'2024'!BB15</f>
        <v>1388.7</v>
      </c>
      <c r="BI164" s="56">
        <f>'2024'!BC15</f>
        <v>7</v>
      </c>
      <c r="BJ164" s="56">
        <f>'2024'!BD15</f>
        <v>5</v>
      </c>
      <c r="BK164" s="56">
        <f>'2024'!BE15</f>
        <v>0</v>
      </c>
      <c r="BL164" s="56">
        <f>'2024'!BF15</f>
        <v>7.2</v>
      </c>
      <c r="BM164" s="57">
        <f>'2024'!BG15</f>
        <v>0</v>
      </c>
      <c r="BN164" s="57">
        <f>'2024'!BH15</f>
        <v>0</v>
      </c>
      <c r="BO164" s="57">
        <f>'2024'!BI15</f>
        <v>0.89</v>
      </c>
      <c r="BP164" s="57">
        <f>'2024'!BJ15</f>
        <v>5.6</v>
      </c>
      <c r="BQ164" s="57">
        <f>'2024'!BK15</f>
        <v>7.4</v>
      </c>
      <c r="BR164" s="57">
        <f>'2024'!BL15</f>
        <v>50</v>
      </c>
      <c r="BS164" s="58">
        <f>'2024'!BM15</f>
        <v>0</v>
      </c>
      <c r="BT164" s="55">
        <f>'2024'!BN15</f>
        <v>128</v>
      </c>
      <c r="BU164" s="56">
        <f>'2024'!BO15</f>
        <v>2032.8000000000002</v>
      </c>
      <c r="BV164" s="56">
        <f>'2024'!BP15</f>
        <v>15</v>
      </c>
      <c r="BW164" s="56">
        <f>'2024'!BQ15</f>
        <v>13</v>
      </c>
      <c r="BX164" s="56">
        <f>'2024'!BR15</f>
        <v>1</v>
      </c>
      <c r="BY164" s="56">
        <f>'2024'!BS15</f>
        <v>14.3</v>
      </c>
      <c r="BZ164" s="57">
        <f>'2024'!BT15</f>
        <v>0</v>
      </c>
      <c r="CA164" s="57">
        <f>'2024'!BU15</f>
        <v>0</v>
      </c>
      <c r="CB164" s="57">
        <f>'2024'!BV15</f>
        <v>0.59</v>
      </c>
      <c r="CC164" s="57">
        <f>'2024'!BW15</f>
        <v>2</v>
      </c>
      <c r="CD164" s="57">
        <f>'2024'!BX15</f>
        <v>9.1</v>
      </c>
      <c r="CE164" s="57">
        <f>'2024'!BY15</f>
        <v>33.299999999999997</v>
      </c>
      <c r="CF164" s="58">
        <f>'2024'!BZ15</f>
        <v>0</v>
      </c>
      <c r="CG164" s="55">
        <f>'2024'!CA15</f>
        <v>443</v>
      </c>
      <c r="CH164" s="56">
        <f>'2024'!CB15</f>
        <v>3307.2000000000003</v>
      </c>
      <c r="CI164" s="56">
        <f>'2024'!CC15</f>
        <v>43</v>
      </c>
      <c r="CJ164" s="56">
        <f>'2024'!CD15</f>
        <v>35</v>
      </c>
      <c r="CK164" s="56">
        <f>'2024'!CE15</f>
        <v>6</v>
      </c>
      <c r="CL164" s="56">
        <f>'2024'!CF15</f>
        <v>32.5</v>
      </c>
      <c r="CM164" s="57">
        <f>'2024'!CG15</f>
        <v>0</v>
      </c>
      <c r="CN164" s="57">
        <f>'2024'!CH15</f>
        <v>0</v>
      </c>
      <c r="CO164" s="57">
        <f>'2024'!CI15</f>
        <v>1.58</v>
      </c>
      <c r="CP164" s="57">
        <f>'2024'!CJ15</f>
        <v>3.4</v>
      </c>
      <c r="CQ164" s="57">
        <f>'2024'!CK15</f>
        <v>9.5</v>
      </c>
      <c r="CR164" s="57">
        <f>'2024'!CL15</f>
        <v>60</v>
      </c>
      <c r="CS164" s="58">
        <f>'2024'!CM15</f>
        <v>2.8</v>
      </c>
      <c r="CT164" s="55">
        <f>'2024'!CN15</f>
        <v>451</v>
      </c>
      <c r="CU164" s="56">
        <f>'2024'!CO15</f>
        <v>3121.2999999999997</v>
      </c>
      <c r="CV164" s="56">
        <f>'2024'!CP15</f>
        <v>38</v>
      </c>
      <c r="CW164" s="56">
        <f>'2024'!CQ15</f>
        <v>27</v>
      </c>
      <c r="CX164" s="56">
        <f>'2024'!CR15</f>
        <v>3</v>
      </c>
      <c r="CY164" s="56">
        <f>'2024'!CS15</f>
        <v>23.400000000000002</v>
      </c>
      <c r="CZ164" s="57">
        <f>'2024'!CT15</f>
        <v>0</v>
      </c>
      <c r="DA164" s="57">
        <f>'2024'!CU15</f>
        <v>0</v>
      </c>
      <c r="DB164" s="57">
        <f>'2024'!CV15</f>
        <v>1.77</v>
      </c>
      <c r="DC164" s="57">
        <f>'2024'!CW15</f>
        <v>7.6</v>
      </c>
      <c r="DD164" s="57">
        <f>'2024'!CX15</f>
        <v>10.8</v>
      </c>
      <c r="DE164" s="57">
        <f>'2024'!CY15</f>
        <v>40</v>
      </c>
      <c r="DF164" s="58">
        <f>'2024'!CZ15</f>
        <v>3.6</v>
      </c>
    </row>
    <row r="165" spans="1:110" ht="15.75" customHeight="1" x14ac:dyDescent="0.2">
      <c r="A165" s="29">
        <f t="shared" si="16"/>
        <v>163</v>
      </c>
      <c r="B165" s="30">
        <f>'2023'!A16</f>
        <v>14</v>
      </c>
      <c r="C165" s="30">
        <v>2023</v>
      </c>
      <c r="D165" s="31" t="str">
        <f>'2023'!B16</f>
        <v>Josh Whyle</v>
      </c>
      <c r="E165" s="204" t="str" cm="1">
        <f t="array" ref="E165">_xlfn.IFS(F165&gt;=15,"Cornerstone",AND(F165&gt;=14,F165&lt;15),"Elite",AND(F165&gt;=11,F165&lt;14),"Elite Upside",AND(F165&gt;=9,F165&lt;11),"Upside",AND(F165&gt;=8,F165&lt;9),"Upside Lite",AND(F165&gt;=6,F165&lt;8),"Outlier",AND(F165&gt;=5,F165&lt;6),"Outlier Lite",F165&lt;5,"Purgatory")</f>
        <v>Purgatory</v>
      </c>
      <c r="F165" s="32">
        <f>'2023'!C16</f>
        <v>4.3999999999999995</v>
      </c>
      <c r="G165" s="32">
        <f t="shared" si="17"/>
        <v>23.799999999999997</v>
      </c>
      <c r="H165" s="33">
        <f t="shared" si="18"/>
        <v>-1.6648871996445049</v>
      </c>
      <c r="I165" s="34" t="str">
        <f>'2023'!D16</f>
        <v>Cincinnati</v>
      </c>
      <c r="J165" s="35">
        <f>'2023'!E16</f>
        <v>6</v>
      </c>
      <c r="K165" s="36">
        <f>'2023'!F16</f>
        <v>36411</v>
      </c>
      <c r="L165" s="37">
        <f>'2023'!G16</f>
        <v>26.07123287671233</v>
      </c>
      <c r="M165" s="37" t="str">
        <f>'2023'!H16</f>
        <v>SR</v>
      </c>
      <c r="N165" s="37">
        <f>'2023'!I16</f>
        <v>23.649315068493152</v>
      </c>
      <c r="O165" s="35">
        <f>'2023'!J16</f>
        <v>79</v>
      </c>
      <c r="P165" s="35">
        <f>'2023'!K16</f>
        <v>248</v>
      </c>
      <c r="Q165" s="193">
        <f t="shared" si="19"/>
        <v>27.938008896367101</v>
      </c>
      <c r="R165" s="35">
        <f>'2023'!L16</f>
        <v>4.6900000000000004</v>
      </c>
      <c r="S165" s="59">
        <f>'2023'!M16</f>
        <v>5</v>
      </c>
      <c r="T165" s="40">
        <f>'2023'!N16</f>
        <v>0</v>
      </c>
      <c r="U165" s="41">
        <f>'2023'!O16</f>
        <v>0.1398793198025233</v>
      </c>
      <c r="V165" s="41">
        <f>'2023'!P16</f>
        <v>0.14794635373009221</v>
      </c>
      <c r="W165" s="41">
        <f>'2023'!Q16</f>
        <v>0.10524301569077689</v>
      </c>
      <c r="X165" s="41">
        <f>'2023'!R16</f>
        <v>0.11193517373987091</v>
      </c>
      <c r="Y165" s="42">
        <f>'2023'!S16</f>
        <v>0.12994076373498156</v>
      </c>
      <c r="Z165" s="43">
        <f>'2023'!T16</f>
        <v>0.11044964917473432</v>
      </c>
      <c r="AA165" s="44" t="str">
        <f>'2023'!U16</f>
        <v>N/A</v>
      </c>
      <c r="AB165" s="45">
        <f>'2023'!V16</f>
        <v>1.58</v>
      </c>
      <c r="AC165" s="45">
        <f>CT165/CW165</f>
        <v>10.1875</v>
      </c>
      <c r="AD165" s="45">
        <f>'2023'!X16</f>
        <v>6.3</v>
      </c>
      <c r="AE165" s="45">
        <f>'2023'!Y16</f>
        <v>8</v>
      </c>
      <c r="AF165" s="45">
        <f>'2023'!Z16</f>
        <v>0</v>
      </c>
      <c r="AG165" s="45">
        <f>'2023'!AA16</f>
        <v>0</v>
      </c>
      <c r="AH165" s="45">
        <f>CR165</f>
        <v>37.5</v>
      </c>
      <c r="AI165" s="46">
        <f>'2023'!AB16</f>
        <v>0.03</v>
      </c>
      <c r="AJ165" s="45">
        <f>'2023'!AC16</f>
        <v>102.51568209046114</v>
      </c>
      <c r="AK165" s="47">
        <f>'2023'!AD16</f>
        <v>114.23519672725202</v>
      </c>
      <c r="AL165" s="48">
        <f>'2023'!AE16</f>
        <v>1</v>
      </c>
      <c r="AM165" s="49">
        <f>'2023'!AF16</f>
        <v>0</v>
      </c>
      <c r="AN165" s="49">
        <f>'2023'!AG16</f>
        <v>3</v>
      </c>
      <c r="AO165" s="49">
        <f>'2023'!AH16</f>
        <v>1</v>
      </c>
      <c r="AP165" s="49">
        <f>'2023'!AI16</f>
        <v>3</v>
      </c>
      <c r="AQ165" s="49">
        <f>'2023'!AK16</f>
        <v>7</v>
      </c>
      <c r="AR165" s="49">
        <f>'2023'!AL16</f>
        <v>3</v>
      </c>
      <c r="AS165" s="50">
        <f>'2023'!AM16</f>
        <v>0</v>
      </c>
      <c r="AT165" s="55">
        <f>'2023'!AN16</f>
        <v>0</v>
      </c>
      <c r="AU165" s="56">
        <f>'2023'!AO16</f>
        <v>1</v>
      </c>
      <c r="AV165" s="56">
        <f>'2023'!AP16</f>
        <v>2</v>
      </c>
      <c r="AW165" s="56">
        <f>'2023'!AQ16</f>
        <v>0</v>
      </c>
      <c r="AX165" s="56">
        <f>'2023'!AR16</f>
        <v>0</v>
      </c>
      <c r="AY165" s="56">
        <f>'2023'!AS16</f>
        <v>0</v>
      </c>
      <c r="AZ165" s="57">
        <f>'2023'!AT16</f>
        <v>0</v>
      </c>
      <c r="BA165" s="57">
        <f>'2023'!AU16</f>
        <v>0</v>
      </c>
      <c r="BB165" s="57">
        <f>'2023'!AV16</f>
        <v>0</v>
      </c>
      <c r="BC165" s="57">
        <f>'2023'!AW16</f>
        <v>0</v>
      </c>
      <c r="BD165" s="57">
        <f>'2023'!AX16</f>
        <v>10.5</v>
      </c>
      <c r="BE165" s="57">
        <f>'2023'!AY16</f>
        <v>0</v>
      </c>
      <c r="BF165" s="58">
        <f>'2023'!AZ16</f>
        <v>100</v>
      </c>
      <c r="BG165" s="55">
        <f>'2023'!BA16</f>
        <v>51</v>
      </c>
      <c r="BH165" s="56">
        <f>'2023'!BB16</f>
        <v>364.6</v>
      </c>
      <c r="BI165" s="56">
        <f>'2023'!BC16</f>
        <v>4</v>
      </c>
      <c r="BJ165" s="56">
        <f>'2023'!BD16</f>
        <v>2</v>
      </c>
      <c r="BK165" s="56">
        <f>'2023'!BE16</f>
        <v>0</v>
      </c>
      <c r="BL165" s="56">
        <f>'2023'!BF16</f>
        <v>2.8</v>
      </c>
      <c r="BM165" s="57">
        <f>'2023'!BG16</f>
        <v>0</v>
      </c>
      <c r="BN165" s="57">
        <f>'2023'!BH16</f>
        <v>0</v>
      </c>
      <c r="BO165" s="57">
        <f>'2023'!BI16</f>
        <v>3.19</v>
      </c>
      <c r="BP165" s="57">
        <f>'2023'!BJ16</f>
        <v>5.5</v>
      </c>
      <c r="BQ165" s="57">
        <f>'2023'!BK16</f>
        <v>12.8</v>
      </c>
      <c r="BR165" s="57">
        <f>'2023'!BL16</f>
        <v>100</v>
      </c>
      <c r="BS165" s="58">
        <f>'2023'!BM16</f>
        <v>33.299999999999997</v>
      </c>
      <c r="BT165" s="55">
        <f>'2023'!BN16</f>
        <v>353</v>
      </c>
      <c r="BU165" s="56">
        <f>'2023'!BO16</f>
        <v>2386</v>
      </c>
      <c r="BV165" s="56">
        <f>'2023'!BP16</f>
        <v>34</v>
      </c>
      <c r="BW165" s="56">
        <f>'2023'!BQ16</f>
        <v>28</v>
      </c>
      <c r="BX165" s="56">
        <f>'2023'!BR16</f>
        <v>6</v>
      </c>
      <c r="BY165" s="56">
        <f>'2023'!BS16</f>
        <v>20</v>
      </c>
      <c r="BZ165" s="57">
        <f>'2023'!BT16</f>
        <v>0</v>
      </c>
      <c r="CA165" s="57">
        <f>'2023'!BU16</f>
        <v>0</v>
      </c>
      <c r="CB165" s="57">
        <f>'2023'!BV16</f>
        <v>2.94</v>
      </c>
      <c r="CC165" s="57">
        <f>'2023'!BW16</f>
        <v>8.1</v>
      </c>
      <c r="CD165" s="57">
        <f>'2023'!BX16</f>
        <v>8.1999999999999993</v>
      </c>
      <c r="CE165" s="57">
        <f>'2023'!BY16</f>
        <v>100</v>
      </c>
      <c r="CF165" s="58">
        <f>'2023'!BZ16</f>
        <v>0</v>
      </c>
      <c r="CG165" s="55">
        <f>'2023'!CA16</f>
        <v>330</v>
      </c>
      <c r="CH165" s="56">
        <f>'2023'!CB16</f>
        <v>3135.6</v>
      </c>
      <c r="CI165" s="56">
        <f>'2023'!CC16</f>
        <v>40</v>
      </c>
      <c r="CJ165" s="56">
        <f>'2023'!CD16</f>
        <v>26</v>
      </c>
      <c r="CK165" s="56">
        <f>'2023'!CE16</f>
        <v>6</v>
      </c>
      <c r="CL165" s="56">
        <f>'2023'!CF16</f>
        <v>27.3</v>
      </c>
      <c r="CM165" s="57">
        <f>'2023'!CG16</f>
        <v>0</v>
      </c>
      <c r="CN165" s="57">
        <f>'2023'!CH16</f>
        <v>0</v>
      </c>
      <c r="CO165" s="57">
        <f>'2023'!CI16</f>
        <v>1.58</v>
      </c>
      <c r="CP165" s="57">
        <f>'2023'!CJ16</f>
        <v>6.3</v>
      </c>
      <c r="CQ165" s="57">
        <f>'2023'!CK16</f>
        <v>8.8000000000000007</v>
      </c>
      <c r="CR165" s="57">
        <f>'2023'!CL16</f>
        <v>37.5</v>
      </c>
      <c r="CS165" s="58">
        <f>'2023'!CM16</f>
        <v>10.3</v>
      </c>
      <c r="CT165" s="55">
        <f>'2023'!CN16</f>
        <v>326</v>
      </c>
      <c r="CU165" s="56">
        <f>'2023'!CO16</f>
        <v>2912.3999999999996</v>
      </c>
      <c r="CV165" s="56">
        <f>'2023'!CP16</f>
        <v>51</v>
      </c>
      <c r="CW165" s="56">
        <f>'2023'!CQ16</f>
        <v>32</v>
      </c>
      <c r="CX165" s="56">
        <f>'2023'!CR16</f>
        <v>3</v>
      </c>
      <c r="CY165" s="56">
        <f>'2023'!CS16</f>
        <v>20.399999999999999</v>
      </c>
      <c r="CZ165" s="57">
        <f>'2023'!CT16</f>
        <v>0</v>
      </c>
      <c r="DA165" s="57">
        <f>'2023'!CU16</f>
        <v>0</v>
      </c>
      <c r="DB165" s="57">
        <f>'2023'!CV16</f>
        <v>1.1100000000000001</v>
      </c>
      <c r="DC165" s="57">
        <f>'2023'!CW16</f>
        <v>5.2</v>
      </c>
      <c r="DD165" s="57">
        <f>'2023'!CX16</f>
        <v>8</v>
      </c>
      <c r="DE165" s="57">
        <f>'2023'!CY16</f>
        <v>28.6</v>
      </c>
      <c r="DF165" s="58">
        <f>'2023'!CZ16</f>
        <v>3</v>
      </c>
    </row>
    <row r="166" spans="1:110" ht="15.75" customHeight="1" x14ac:dyDescent="0.2">
      <c r="A166" s="29">
        <f t="shared" si="16"/>
        <v>164</v>
      </c>
      <c r="B166" s="30">
        <f>'2015'!A12</f>
        <v>10</v>
      </c>
      <c r="C166" s="30">
        <v>2015</v>
      </c>
      <c r="D166" s="31" t="str">
        <f>'2015'!B12</f>
        <v>Nick O'Leary</v>
      </c>
      <c r="E166" s="204" t="str" cm="1">
        <f t="array" ref="E166">_xlfn.IFS(F166&gt;=15,"Cornerstone",AND(F166&gt;=14,F166&lt;15),"Elite",AND(F166&gt;=11,F166&lt;14),"Elite Upside",AND(F166&gt;=9,F166&lt;11),"Upside",AND(F166&gt;=8,F166&lt;9),"Upside Lite",AND(F166&gt;=6,F166&lt;8),"Outlier",AND(F166&gt;=5,F166&lt;6),"Outlier Lite",F166&lt;5,"Purgatory")</f>
        <v>Purgatory</v>
      </c>
      <c r="F166" s="32">
        <f>'2015'!C12</f>
        <v>4.3785714285714281</v>
      </c>
      <c r="G166" s="32">
        <f t="shared" si="17"/>
        <v>23.3</v>
      </c>
      <c r="H166" s="33">
        <f t="shared" si="18"/>
        <v>-1.6737486255731198</v>
      </c>
      <c r="I166" s="34" t="str">
        <f>'2015'!D12</f>
        <v>Florida State</v>
      </c>
      <c r="J166" s="35">
        <f>'2015'!E12</f>
        <v>4</v>
      </c>
      <c r="K166" s="36">
        <f>'2015'!F12</f>
        <v>33847</v>
      </c>
      <c r="L166" s="37">
        <f>'2015'!G12</f>
        <v>33.095890410958901</v>
      </c>
      <c r="M166" s="37" t="str">
        <f>'2015'!H12</f>
        <v>SR</v>
      </c>
      <c r="N166" s="37">
        <f>'2015'!I12</f>
        <v>22.668493150684931</v>
      </c>
      <c r="O166" s="38">
        <f>'2015'!J12</f>
        <v>75</v>
      </c>
      <c r="P166" s="38">
        <f>'2015'!K12</f>
        <v>252</v>
      </c>
      <c r="Q166" s="193">
        <f t="shared" si="19"/>
        <v>31.497491474982951</v>
      </c>
      <c r="R166" s="35">
        <f>'2015'!L12</f>
        <v>4.93</v>
      </c>
      <c r="S166" s="39">
        <f>'2015'!M12</f>
        <v>6</v>
      </c>
      <c r="T166" s="40">
        <f>'2015'!N12</f>
        <v>0</v>
      </c>
      <c r="U166" s="41">
        <f>'2015'!O12</f>
        <v>4.9087099670757257E-2</v>
      </c>
      <c r="V166" s="41">
        <f>'2015'!P12</f>
        <v>7.3066774913740612E-2</v>
      </c>
      <c r="W166" s="41">
        <f>'2015'!Q12</f>
        <v>0.14693468397172102</v>
      </c>
      <c r="X166" s="41">
        <f>'2015'!R12</f>
        <v>0.1443711728685822</v>
      </c>
      <c r="Y166" s="42">
        <f>'2015'!S12</f>
        <v>0.1456529284201516</v>
      </c>
      <c r="Z166" s="43">
        <f>'2015'!T12</f>
        <v>0.138370281999144</v>
      </c>
      <c r="AA166" s="44" t="str">
        <f>'2015'!U12</f>
        <v>N/A</v>
      </c>
      <c r="AB166" s="45">
        <f>'2015'!V12</f>
        <v>1.91</v>
      </c>
      <c r="AC166" s="45">
        <f>'2015'!W12</f>
        <v>12.770833333333334</v>
      </c>
      <c r="AD166" s="45">
        <f>'2015'!X12</f>
        <v>7.3</v>
      </c>
      <c r="AE166" s="45">
        <f>'2015'!Y12</f>
        <v>11.5</v>
      </c>
      <c r="AF166" s="45">
        <f>'2015'!Z12</f>
        <v>0</v>
      </c>
      <c r="AG166" s="45">
        <f>'2015'!AA12</f>
        <v>0</v>
      </c>
      <c r="AH166" s="45">
        <f>'2015'!AB12</f>
        <v>0.02</v>
      </c>
      <c r="AI166" s="46">
        <f>'2015'!AC12</f>
        <v>85.318430829288914</v>
      </c>
      <c r="AJ166" s="45">
        <f>'2015'!AD12</f>
        <v>87.943499999395897</v>
      </c>
      <c r="AK166" s="47">
        <f>'2015'!AE12</f>
        <v>3</v>
      </c>
      <c r="AL166" s="48">
        <f>'2015'!AF12</f>
        <v>0</v>
      </c>
      <c r="AM166" s="49">
        <f>'2015'!AG12</f>
        <v>5</v>
      </c>
      <c r="AN166" s="49">
        <f>'2015'!AH12</f>
        <v>4</v>
      </c>
      <c r="AO166" s="49">
        <f>'2015'!AI12</f>
        <v>5</v>
      </c>
      <c r="AP166" s="49">
        <f>'2015'!AJ12</f>
        <v>5</v>
      </c>
      <c r="AQ166" s="49">
        <f>'2015'!AK12</f>
        <v>0</v>
      </c>
      <c r="AR166" s="49">
        <f>'2015'!AL12</f>
        <v>2</v>
      </c>
      <c r="AS166" s="50">
        <f>'2015'!AM12</f>
        <v>0</v>
      </c>
      <c r="AT166" s="55">
        <f>'2015'!AN12</f>
        <v>0</v>
      </c>
      <c r="AU166" s="56">
        <f>'2015'!AO12</f>
        <v>1</v>
      </c>
      <c r="AV166" s="56">
        <f>'2015'!AP12</f>
        <v>0</v>
      </c>
      <c r="AW166" s="56">
        <f>'2015'!AQ12</f>
        <v>0</v>
      </c>
      <c r="AX166" s="56">
        <f>'2015'!AR12</f>
        <v>0</v>
      </c>
      <c r="AY166" s="56">
        <f>'2015'!AS12</f>
        <v>0</v>
      </c>
      <c r="AZ166" s="57">
        <f>'2015'!AT12</f>
        <v>0</v>
      </c>
      <c r="BA166" s="57">
        <f>'2015'!AU12</f>
        <v>0</v>
      </c>
      <c r="BB166" s="57">
        <f>'2015'!AV12</f>
        <v>0</v>
      </c>
      <c r="BC166" s="57">
        <f>'2015'!AW12</f>
        <v>0</v>
      </c>
      <c r="BD166" s="57">
        <f>'2015'!AX12</f>
        <v>0</v>
      </c>
      <c r="BE166" s="57">
        <f>'2015'!AY12</f>
        <v>0</v>
      </c>
      <c r="BF166" s="58">
        <f>'2015'!AZ12</f>
        <v>0</v>
      </c>
      <c r="BG166" s="55">
        <f>'2015'!BA12</f>
        <v>164</v>
      </c>
      <c r="BH166" s="56">
        <f>'2015'!BB12</f>
        <v>3341</v>
      </c>
      <c r="BI166" s="56">
        <f>'2015'!BC12</f>
        <v>0</v>
      </c>
      <c r="BJ166" s="56">
        <f>'2015'!BD12</f>
        <v>12</v>
      </c>
      <c r="BK166" s="56">
        <f>'2015'!BE12</f>
        <v>1</v>
      </c>
      <c r="BL166" s="56">
        <f>'2015'!BF12</f>
        <v>0</v>
      </c>
      <c r="BM166" s="57">
        <f>'2015'!BG12</f>
        <v>0</v>
      </c>
      <c r="BN166" s="57">
        <f>'2015'!BH12</f>
        <v>0</v>
      </c>
      <c r="BO166" s="57">
        <f>'2015'!BI12</f>
        <v>0</v>
      </c>
      <c r="BP166" s="57">
        <f>'2015'!BJ12</f>
        <v>0</v>
      </c>
      <c r="BQ166" s="57">
        <f>'2015'!BK12</f>
        <v>0</v>
      </c>
      <c r="BR166" s="57">
        <f>'2015'!BL12</f>
        <v>0</v>
      </c>
      <c r="BS166" s="58">
        <f>'2015'!BM12</f>
        <v>0</v>
      </c>
      <c r="BT166" s="55">
        <f>'2015'!BN12</f>
        <v>252</v>
      </c>
      <c r="BU166" s="56">
        <f>'2015'!BO12</f>
        <v>3448.9</v>
      </c>
      <c r="BV166" s="56">
        <f>'2015'!BP12</f>
        <v>0</v>
      </c>
      <c r="BW166" s="56">
        <f>'2015'!BQ12</f>
        <v>21</v>
      </c>
      <c r="BX166" s="56">
        <f>'2015'!BR12</f>
        <v>3</v>
      </c>
      <c r="BY166" s="56">
        <f>'2015'!BS12</f>
        <v>0</v>
      </c>
      <c r="BZ166" s="57">
        <f>'2015'!BT12</f>
        <v>0</v>
      </c>
      <c r="CA166" s="57">
        <f>'2015'!BU12</f>
        <v>0</v>
      </c>
      <c r="CB166" s="57">
        <f>'2015'!BV12</f>
        <v>1.18</v>
      </c>
      <c r="CC166" s="57">
        <f>'2015'!BW12</f>
        <v>4.4000000000000004</v>
      </c>
      <c r="CD166" s="57">
        <f>'2015'!BX12</f>
        <v>7.7</v>
      </c>
      <c r="CE166" s="57">
        <f>'2015'!BY12</f>
        <v>50</v>
      </c>
      <c r="CF166" s="58">
        <f>'2015'!BZ12</f>
        <v>7.1</v>
      </c>
      <c r="CG166" s="55">
        <f>'2015'!CA12</f>
        <v>557</v>
      </c>
      <c r="CH166" s="56">
        <f>'2015'!CB12</f>
        <v>3790.7999999999997</v>
      </c>
      <c r="CI166" s="56">
        <f>'2015'!CC12</f>
        <v>0</v>
      </c>
      <c r="CJ166" s="56">
        <f>'2015'!CD12</f>
        <v>33</v>
      </c>
      <c r="CK166" s="56">
        <f>'2015'!CE12</f>
        <v>7</v>
      </c>
      <c r="CL166" s="56">
        <f>'2015'!CF12</f>
        <v>0</v>
      </c>
      <c r="CM166" s="57">
        <f>'2015'!CG12</f>
        <v>0</v>
      </c>
      <c r="CN166" s="57">
        <f>'2015'!CH12</f>
        <v>0</v>
      </c>
      <c r="CO166" s="57">
        <f>'2015'!CI12</f>
        <v>1.91</v>
      </c>
      <c r="CP166" s="57">
        <f>'2015'!CJ12</f>
        <v>7.3</v>
      </c>
      <c r="CQ166" s="57">
        <f>'2015'!CK12</f>
        <v>11.5</v>
      </c>
      <c r="CR166" s="57">
        <f>'2015'!CL12</f>
        <v>60</v>
      </c>
      <c r="CS166" s="58">
        <f>'2015'!CM12</f>
        <v>2.9</v>
      </c>
      <c r="CT166" s="55">
        <f>'2015'!CN12</f>
        <v>613</v>
      </c>
      <c r="CU166" s="56">
        <f>'2015'!CO12</f>
        <v>4246</v>
      </c>
      <c r="CV166" s="56">
        <f>'2015'!CP12</f>
        <v>80</v>
      </c>
      <c r="CW166" s="56">
        <f>'2015'!CQ12</f>
        <v>48</v>
      </c>
      <c r="CX166" s="56">
        <f>'2015'!CR12</f>
        <v>6</v>
      </c>
      <c r="CY166" s="56">
        <f>'2015'!CS12</f>
        <v>26</v>
      </c>
      <c r="CZ166" s="57">
        <f>'2015'!CT12</f>
        <v>0</v>
      </c>
      <c r="DA166" s="57">
        <f>'2015'!CU12</f>
        <v>0</v>
      </c>
      <c r="DB166" s="57">
        <f>'2015'!CV12</f>
        <v>1.6</v>
      </c>
      <c r="DC166" s="57">
        <f>'2015'!CW12</f>
        <v>4.8</v>
      </c>
      <c r="DD166" s="57">
        <f>'2015'!CX12</f>
        <v>9.8000000000000007</v>
      </c>
      <c r="DE166" s="57">
        <f>'2015'!CY12</f>
        <v>0</v>
      </c>
      <c r="DF166" s="58">
        <f>'2015'!CZ12</f>
        <v>2</v>
      </c>
    </row>
    <row r="167" spans="1:110" ht="15.75" customHeight="1" x14ac:dyDescent="0.2">
      <c r="A167" s="29">
        <f t="shared" si="16"/>
        <v>165</v>
      </c>
      <c r="B167" s="30">
        <f>'2017'!A20</f>
        <v>18</v>
      </c>
      <c r="C167" s="30">
        <v>2017</v>
      </c>
      <c r="D167" s="31" t="str">
        <f>'2017'!B20</f>
        <v>Mason Schreck</v>
      </c>
      <c r="E167" s="204" t="str" cm="1">
        <f t="array" ref="E167">_xlfn.IFS(F167&gt;=15,"Cornerstone",AND(F167&gt;=14,F167&lt;15),"Elite",AND(F167&gt;=11,F167&lt;14),"Elite Upside",AND(F167&gt;=9,F167&lt;11),"Upside",AND(F167&gt;=8,F167&lt;9),"Upside Lite",AND(F167&gt;=6,F167&lt;8),"Outlier",AND(F167&gt;=5,F167&lt;6),"Outlier Lite",F167&lt;5,"Purgatory")</f>
        <v>Purgatory</v>
      </c>
      <c r="F167" s="32">
        <f>'2017'!C20</f>
        <v>4.2928571428571427</v>
      </c>
      <c r="G167" s="32">
        <f t="shared" si="17"/>
        <v>22.8</v>
      </c>
      <c r="H167" s="33">
        <f t="shared" si="18"/>
        <v>-1.7091943292875797</v>
      </c>
      <c r="I167" s="34" t="str">
        <f>'2017'!D20</f>
        <v>Buffalo</v>
      </c>
      <c r="J167" s="35">
        <f>'2017'!E20</f>
        <v>9</v>
      </c>
      <c r="K167" s="36">
        <f>'2017'!F20</f>
        <v>34277</v>
      </c>
      <c r="L167" s="37">
        <f>'2017'!G20</f>
        <v>31.917808219178081</v>
      </c>
      <c r="M167" s="37" t="str">
        <f>'2017'!H20</f>
        <v>SR</v>
      </c>
      <c r="N167" s="37">
        <f>'2017'!I20</f>
        <v>23.493150684931507</v>
      </c>
      <c r="O167" s="38">
        <f>'2017'!J20</f>
        <v>76</v>
      </c>
      <c r="P167" s="38">
        <f>'2017'!K20</f>
        <v>253</v>
      </c>
      <c r="Q167" s="193">
        <f t="shared" si="19"/>
        <v>30.795785760546593</v>
      </c>
      <c r="R167" s="37">
        <f>'2017'!L20</f>
        <v>4.76</v>
      </c>
      <c r="S167" s="39">
        <f>'2017'!M20</f>
        <v>7</v>
      </c>
      <c r="T167" s="40">
        <f>'2017'!N20</f>
        <v>0</v>
      </c>
      <c r="U167" s="41">
        <f>'2017'!O20</f>
        <v>5.3893532776066864E-2</v>
      </c>
      <c r="V167" s="41">
        <f>'2017'!P20</f>
        <v>6.8184742055834288E-2</v>
      </c>
      <c r="W167" s="41">
        <f>'2017'!Q20</f>
        <v>9.3520374081496327E-2</v>
      </c>
      <c r="X167" s="41">
        <f>'2017'!R20</f>
        <v>0.27057356608478805</v>
      </c>
      <c r="Y167" s="42">
        <f>'2017'!S20</f>
        <v>0.27057356608478805</v>
      </c>
      <c r="Z167" s="43">
        <f>'2017'!T20</f>
        <v>0.18940149625935163</v>
      </c>
      <c r="AA167" s="44">
        <f>'2017'!U20</f>
        <v>22.852054794520548</v>
      </c>
      <c r="AB167" s="45">
        <f>'2017'!V20</f>
        <v>1.75</v>
      </c>
      <c r="AC167" s="45">
        <f>CT167/CW167</f>
        <v>11.033898305084746</v>
      </c>
      <c r="AD167" s="45">
        <f>'2017'!X20</f>
        <v>5</v>
      </c>
      <c r="AE167" s="45">
        <f>'2017'!Y20</f>
        <v>11.7</v>
      </c>
      <c r="AF167" s="45">
        <f>'2017'!Z20</f>
        <v>0</v>
      </c>
      <c r="AG167" s="45">
        <f>'2017'!AA20</f>
        <v>0</v>
      </c>
      <c r="AH167" s="45">
        <f t="shared" ref="AH167:AH175" si="23">CR167</f>
        <v>0</v>
      </c>
      <c r="AI167" s="46">
        <f>'2017'!AB20</f>
        <v>7.8E-2</v>
      </c>
      <c r="AJ167" s="45">
        <f>'2017'!AC20</f>
        <v>98.564995395467292</v>
      </c>
      <c r="AK167" s="47">
        <f>'2017'!AD20</f>
        <v>103.63634444429773</v>
      </c>
      <c r="AL167" s="48">
        <f>'2017'!AE20</f>
        <v>6</v>
      </c>
      <c r="AM167" s="49">
        <f>'2017'!AF20</f>
        <v>1</v>
      </c>
      <c r="AN167" s="49">
        <f>'2017'!AG20</f>
        <v>4</v>
      </c>
      <c r="AO167" s="49">
        <f>'2017'!AH20</f>
        <v>2</v>
      </c>
      <c r="AP167" s="49">
        <f>'2017'!AI20</f>
        <v>2</v>
      </c>
      <c r="AQ167" s="49">
        <f>'2017'!AK20</f>
        <v>2</v>
      </c>
      <c r="AR167" s="49">
        <f>'2017'!AL20</f>
        <v>1</v>
      </c>
      <c r="AS167" s="50">
        <f>'2017'!AM20</f>
        <v>0</v>
      </c>
      <c r="AT167" s="55">
        <f>'2017'!AN20</f>
        <v>0</v>
      </c>
      <c r="AU167" s="56">
        <f>'2017'!AO20</f>
        <v>1</v>
      </c>
      <c r="AV167" s="56">
        <f>'2017'!AP20</f>
        <v>0</v>
      </c>
      <c r="AW167" s="56">
        <f>'2017'!AQ20</f>
        <v>0</v>
      </c>
      <c r="AX167" s="56">
        <f>'2017'!AR20</f>
        <v>0</v>
      </c>
      <c r="AY167" s="56">
        <f>'2017'!AS20</f>
        <v>0</v>
      </c>
      <c r="AZ167" s="57">
        <f>'2017'!AT20</f>
        <v>0</v>
      </c>
      <c r="BA167" s="57">
        <f>'2017'!AU20</f>
        <v>0</v>
      </c>
      <c r="BB167" s="57">
        <f>'2017'!AV20</f>
        <v>0</v>
      </c>
      <c r="BC167" s="57">
        <f>'2017'!AW20</f>
        <v>0</v>
      </c>
      <c r="BD167" s="57">
        <f>'2017'!AX20</f>
        <v>0</v>
      </c>
      <c r="BE167" s="57">
        <f>'2017'!AY20</f>
        <v>0</v>
      </c>
      <c r="BF167" s="58">
        <f>'2017'!AZ20</f>
        <v>0</v>
      </c>
      <c r="BG167" s="55">
        <f>'2017'!BA20</f>
        <v>147</v>
      </c>
      <c r="BH167" s="56">
        <f>'2017'!BB20</f>
        <v>2727.6000000000004</v>
      </c>
      <c r="BI167" s="56">
        <f>'2017'!BC20</f>
        <v>0</v>
      </c>
      <c r="BJ167" s="56">
        <f>'2017'!BD20</f>
        <v>17</v>
      </c>
      <c r="BK167" s="56">
        <f>'2017'!BE20</f>
        <v>2</v>
      </c>
      <c r="BL167" s="56">
        <f>'2017'!BF20</f>
        <v>22.799999999999997</v>
      </c>
      <c r="BM167" s="57">
        <f>'2017'!BG20</f>
        <v>0</v>
      </c>
      <c r="BN167" s="57">
        <f>'2017'!BH20</f>
        <v>0</v>
      </c>
      <c r="BO167" s="57">
        <f>'2017'!BI20</f>
        <v>0</v>
      </c>
      <c r="BP167" s="57">
        <f>'2017'!BJ20</f>
        <v>0</v>
      </c>
      <c r="BQ167" s="57">
        <f>'2017'!BK20</f>
        <v>0</v>
      </c>
      <c r="BR167" s="57">
        <f>'2017'!BL20</f>
        <v>0</v>
      </c>
      <c r="BS167" s="58">
        <f>'2017'!BM20</f>
        <v>0</v>
      </c>
      <c r="BT167" s="55">
        <f>'2017'!BN20</f>
        <v>106</v>
      </c>
      <c r="BU167" s="56">
        <f>'2017'!BO20</f>
        <v>1554.6000000000001</v>
      </c>
      <c r="BV167" s="56">
        <f>'2017'!BP20</f>
        <v>16</v>
      </c>
      <c r="BW167" s="56">
        <f>'2017'!BQ20</f>
        <v>10</v>
      </c>
      <c r="BX167" s="56">
        <f>'2017'!BR20</f>
        <v>0</v>
      </c>
      <c r="BY167" s="56">
        <f>'2017'!BS20</f>
        <v>17.399999999999999</v>
      </c>
      <c r="BZ167" s="57">
        <f>'2017'!BT20</f>
        <v>0</v>
      </c>
      <c r="CA167" s="57">
        <f>'2017'!BU20</f>
        <v>0</v>
      </c>
      <c r="CB167" s="57">
        <f>'2017'!BV20</f>
        <v>1.47</v>
      </c>
      <c r="CC167" s="57">
        <f>'2017'!BW20</f>
        <v>5</v>
      </c>
      <c r="CD167" s="57">
        <f>'2017'!BX20</f>
        <v>11.7</v>
      </c>
      <c r="CE167" s="57">
        <f>'2017'!BY20</f>
        <v>0</v>
      </c>
      <c r="CF167" s="58">
        <f>'2017'!BZ20</f>
        <v>9.1</v>
      </c>
      <c r="CG167" s="55">
        <f>'2017'!CA20</f>
        <v>210</v>
      </c>
      <c r="CH167" s="56">
        <f>'2017'!CB20</f>
        <v>2245.5</v>
      </c>
      <c r="CI167" s="56">
        <f>'2017'!CC20</f>
        <v>34</v>
      </c>
      <c r="CJ167" s="56">
        <f>'2017'!CD20</f>
        <v>21</v>
      </c>
      <c r="CK167" s="56">
        <f>'2017'!CE20</f>
        <v>0</v>
      </c>
      <c r="CL167" s="56">
        <f>'2017'!CF20</f>
        <v>11.700000000000001</v>
      </c>
      <c r="CM167" s="57">
        <f>'2017'!CG20</f>
        <v>0</v>
      </c>
      <c r="CN167" s="57">
        <f>'2017'!CH20</f>
        <v>0</v>
      </c>
      <c r="CO167" s="57">
        <f>'2017'!CI20</f>
        <v>1.58</v>
      </c>
      <c r="CP167" s="57">
        <f>'2017'!CJ20</f>
        <v>4.8</v>
      </c>
      <c r="CQ167" s="57">
        <f>'2017'!CK20</f>
        <v>6.7</v>
      </c>
      <c r="CR167" s="57">
        <f>'2017'!CL20</f>
        <v>0</v>
      </c>
      <c r="CS167" s="58">
        <f>'2017'!CM20</f>
        <v>8.6999999999999993</v>
      </c>
      <c r="CT167" s="55">
        <f>'2017'!CN20</f>
        <v>651</v>
      </c>
      <c r="CU167" s="56">
        <f>'2017'!CO20</f>
        <v>2406</v>
      </c>
      <c r="CV167" s="56">
        <f>'2017'!CP20</f>
        <v>91</v>
      </c>
      <c r="CW167" s="56">
        <f>'2017'!CQ20</f>
        <v>59</v>
      </c>
      <c r="CX167" s="56">
        <f>'2017'!CR20</f>
        <v>4</v>
      </c>
      <c r="CY167" s="56">
        <f>'2017'!CS20</f>
        <v>10.8</v>
      </c>
      <c r="CZ167" s="57">
        <f>'2017'!CT20</f>
        <v>0</v>
      </c>
      <c r="DA167" s="57">
        <f>'2017'!CU20</f>
        <v>0</v>
      </c>
      <c r="DB167" s="57">
        <f>'2017'!CV20</f>
        <v>1.75</v>
      </c>
      <c r="DC167" s="57">
        <f>'2017'!CW20</f>
        <v>4.5999999999999996</v>
      </c>
      <c r="DD167" s="57">
        <f>'2017'!CX20</f>
        <v>8.5</v>
      </c>
      <c r="DE167" s="57">
        <f>'2017'!CY20</f>
        <v>0</v>
      </c>
      <c r="DF167" s="58">
        <f>'2017'!CZ20</f>
        <v>7.8</v>
      </c>
    </row>
    <row r="168" spans="1:110" ht="15.75" customHeight="1" x14ac:dyDescent="0.2">
      <c r="A168" s="29">
        <f t="shared" si="16"/>
        <v>166</v>
      </c>
      <c r="B168" s="30">
        <f>'2021'!A14</f>
        <v>12</v>
      </c>
      <c r="C168" s="30">
        <v>2021</v>
      </c>
      <c r="D168" s="31" t="str">
        <f>'2021'!B14</f>
        <v>John Bates</v>
      </c>
      <c r="E168" s="204" t="str" cm="1">
        <f t="array" ref="E168">_xlfn.IFS(F168&gt;=15,"Cornerstone",AND(F168&gt;=14,F168&lt;15),"Elite",AND(F168&gt;=11,F168&lt;14),"Elite Upside",AND(F168&gt;=9,F168&lt;11),"Upside",AND(F168&gt;=8,F168&lt;9),"Upside Lite",AND(F168&gt;=6,F168&lt;8),"Outlier",AND(F168&gt;=5,F168&lt;6),"Outlier Lite",F168&lt;5,"Purgatory")</f>
        <v>Purgatory</v>
      </c>
      <c r="F168" s="32">
        <f>'2021'!C14</f>
        <v>4.2642857142857142</v>
      </c>
      <c r="G168" s="32">
        <f t="shared" si="17"/>
        <v>22.400000000000002</v>
      </c>
      <c r="H168" s="33">
        <f t="shared" si="18"/>
        <v>-1.7210095638590663</v>
      </c>
      <c r="I168" s="34" t="str">
        <f>'2021'!D14</f>
        <v>Boise State</v>
      </c>
      <c r="J168" s="35">
        <f>'2021'!E14</f>
        <v>7</v>
      </c>
      <c r="K168" s="36">
        <f>'2021'!F14</f>
        <v>35740</v>
      </c>
      <c r="L168" s="37">
        <f>'2021'!G14</f>
        <v>27.909589041095892</v>
      </c>
      <c r="M168" s="37" t="str">
        <f>'2021'!H14</f>
        <v>SR</v>
      </c>
      <c r="N168" s="37">
        <f>'2021'!I14</f>
        <v>23.493150684931507</v>
      </c>
      <c r="O168" s="38">
        <f>'2021'!J14</f>
        <v>77</v>
      </c>
      <c r="P168" s="38">
        <f>'2021'!K14</f>
        <v>250</v>
      </c>
      <c r="Q168" s="193">
        <f t="shared" si="19"/>
        <v>29.645345173638567</v>
      </c>
      <c r="R168" s="35">
        <f>'2021'!L14</f>
        <v>4.84</v>
      </c>
      <c r="S168" s="39">
        <f>'2021'!M14</f>
        <v>4</v>
      </c>
      <c r="T168" s="40">
        <f>'2021'!N14</f>
        <v>0</v>
      </c>
      <c r="U168" s="41">
        <f>'2021'!O14</f>
        <v>6.4737242955064736E-2</v>
      </c>
      <c r="V168" s="41">
        <f>'2021'!P14</f>
        <v>7.5831702544031307E-2</v>
      </c>
      <c r="W168" s="41">
        <f>'2021'!Q14</f>
        <v>9.4834473894466254E-2</v>
      </c>
      <c r="X168" s="41">
        <f>'2021'!R14</f>
        <v>0.16122364613476642</v>
      </c>
      <c r="Y168" s="42">
        <f>'2021'!S14</f>
        <v>0.16122364613476642</v>
      </c>
      <c r="Z168" s="43">
        <f>'2021'!T14</f>
        <v>0.12252997106242249</v>
      </c>
      <c r="AA168" s="44">
        <f>'2021'!U14</f>
        <v>22.846575342465755</v>
      </c>
      <c r="AB168" s="45">
        <f>'2021'!V14</f>
        <v>1.83</v>
      </c>
      <c r="AC168" s="45">
        <f>CT168/CW168</f>
        <v>9.75</v>
      </c>
      <c r="AD168" s="45">
        <f>'2021'!X14</f>
        <v>5.2</v>
      </c>
      <c r="AE168" s="45">
        <f>'2021'!Y14</f>
        <v>8.4</v>
      </c>
      <c r="AF168" s="45">
        <f>'2021'!Z14</f>
        <v>0</v>
      </c>
      <c r="AG168" s="45">
        <f>'2021'!AA14</f>
        <v>0</v>
      </c>
      <c r="AH168" s="45">
        <f t="shared" si="23"/>
        <v>25</v>
      </c>
      <c r="AI168" s="46">
        <f>'2021'!AB14</f>
        <v>0</v>
      </c>
      <c r="AJ168" s="45">
        <f>'2021'!AC14</f>
        <v>91.114722697213566</v>
      </c>
      <c r="AK168" s="47">
        <f>'2021'!AD14</f>
        <v>97.69979149862553</v>
      </c>
      <c r="AL168" s="48">
        <f>'2021'!AE14</f>
        <v>2</v>
      </c>
      <c r="AM168" s="49">
        <f>'2021'!AF14</f>
        <v>1</v>
      </c>
      <c r="AN168" s="49">
        <f>'2021'!AG14</f>
        <v>4</v>
      </c>
      <c r="AO168" s="49">
        <f>'2021'!AH14</f>
        <v>0</v>
      </c>
      <c r="AP168" s="49">
        <f>'2021'!AI14</f>
        <v>2</v>
      </c>
      <c r="AQ168" s="49">
        <f>'2021'!AK14</f>
        <v>1</v>
      </c>
      <c r="AR168" s="49">
        <f>'2021'!AL14</f>
        <v>5</v>
      </c>
      <c r="AS168" s="50">
        <f>'2021'!AM14</f>
        <v>0</v>
      </c>
      <c r="AT168" s="55">
        <f>'2021'!AN14</f>
        <v>0</v>
      </c>
      <c r="AU168" s="56">
        <f>'2021'!AO14</f>
        <v>1</v>
      </c>
      <c r="AV168" s="56">
        <f>'2021'!AP14</f>
        <v>0</v>
      </c>
      <c r="AW168" s="56">
        <f>'2021'!AQ14</f>
        <v>0</v>
      </c>
      <c r="AX168" s="56">
        <f>'2021'!AR14</f>
        <v>0</v>
      </c>
      <c r="AY168" s="56">
        <f>'2021'!AS14</f>
        <v>0</v>
      </c>
      <c r="AZ168" s="57">
        <f>'2021'!AT14</f>
        <v>0</v>
      </c>
      <c r="BA168" s="57">
        <f>'2021'!AU14</f>
        <v>0</v>
      </c>
      <c r="BB168" s="57">
        <f>'2021'!AV14</f>
        <v>0</v>
      </c>
      <c r="BC168" s="57">
        <f>'2021'!AW14</f>
        <v>0</v>
      </c>
      <c r="BD168" s="57">
        <f>'2021'!AX14</f>
        <v>0</v>
      </c>
      <c r="BE168" s="57">
        <f>'2021'!AY14</f>
        <v>0</v>
      </c>
      <c r="BF168" s="58">
        <f>'2021'!AZ14</f>
        <v>0</v>
      </c>
      <c r="BG168" s="55">
        <f>'2021'!BA14</f>
        <v>34</v>
      </c>
      <c r="BH168" s="56">
        <f>'2021'!BB14</f>
        <v>525.20000000000005</v>
      </c>
      <c r="BI168" s="56">
        <f>'2021'!BC14</f>
        <v>6</v>
      </c>
      <c r="BJ168" s="56">
        <f>'2021'!BD14</f>
        <v>3</v>
      </c>
      <c r="BK168" s="56">
        <f>'2021'!BE14</f>
        <v>0</v>
      </c>
      <c r="BL168" s="56">
        <f>'2021'!BF14</f>
        <v>3.8</v>
      </c>
      <c r="BM168" s="57">
        <f>'2021'!BG14</f>
        <v>0</v>
      </c>
      <c r="BN168" s="57">
        <f>'2021'!BH14</f>
        <v>0</v>
      </c>
      <c r="BO168" s="57">
        <f>'2021'!BI14</f>
        <v>0.59</v>
      </c>
      <c r="BP168" s="57">
        <f>'2021'!BJ14</f>
        <v>5</v>
      </c>
      <c r="BQ168" s="57">
        <f>'2021'!BK14</f>
        <v>8.3000000000000007</v>
      </c>
      <c r="BR168" s="57">
        <f>'2021'!BL14</f>
        <v>0</v>
      </c>
      <c r="BS168" s="58">
        <f>'2021'!BM14</f>
        <v>0</v>
      </c>
      <c r="BT168" s="55">
        <f>'2021'!BN14</f>
        <v>155</v>
      </c>
      <c r="BU168" s="56">
        <f>'2021'!BO14</f>
        <v>2044</v>
      </c>
      <c r="BV168" s="56">
        <f>'2021'!BP14</f>
        <v>13</v>
      </c>
      <c r="BW168" s="56">
        <f>'2021'!BQ14</f>
        <v>10</v>
      </c>
      <c r="BX168" s="56">
        <f>'2021'!BR14</f>
        <v>1</v>
      </c>
      <c r="BY168" s="56">
        <f>'2021'!BS14</f>
        <v>16.8</v>
      </c>
      <c r="BZ168" s="57">
        <f>'2021'!BT14</f>
        <v>0</v>
      </c>
      <c r="CA168" s="57">
        <f>'2021'!BU14</f>
        <v>0</v>
      </c>
      <c r="CB168" s="57">
        <f>'2021'!BV14</f>
        <v>0.92</v>
      </c>
      <c r="CC168" s="57">
        <f>'2021'!BW14</f>
        <v>5.3</v>
      </c>
      <c r="CD168" s="57">
        <f>'2021'!BX14</f>
        <v>11.2</v>
      </c>
      <c r="CE168" s="57">
        <f>'2021'!BY14</f>
        <v>100</v>
      </c>
      <c r="CF168" s="58">
        <f>'2021'!BZ14</f>
        <v>16.7</v>
      </c>
      <c r="CG168" s="55">
        <f>'2021'!CA14</f>
        <v>273</v>
      </c>
      <c r="CH168" s="56">
        <f>'2021'!CB14</f>
        <v>2878.7</v>
      </c>
      <c r="CI168" s="56">
        <f>'2021'!CC14</f>
        <v>33</v>
      </c>
      <c r="CJ168" s="56">
        <f>'2021'!CD14</f>
        <v>22</v>
      </c>
      <c r="CK168" s="56">
        <f>'2021'!CE14</f>
        <v>1</v>
      </c>
      <c r="CL168" s="56">
        <f>'2021'!CF14</f>
        <v>24.200000000000003</v>
      </c>
      <c r="CM168" s="57">
        <f>'2021'!CG14</f>
        <v>0</v>
      </c>
      <c r="CN168" s="57">
        <f>'2021'!CH14</f>
        <v>0</v>
      </c>
      <c r="CO168" s="57">
        <f>'2021'!CI14</f>
        <v>1.03</v>
      </c>
      <c r="CP168" s="57">
        <f>'2021'!CJ14</f>
        <v>5.2</v>
      </c>
      <c r="CQ168" s="57">
        <f>'2021'!CK14</f>
        <v>8.4</v>
      </c>
      <c r="CR168" s="57">
        <f>'2021'!CL14</f>
        <v>25</v>
      </c>
      <c r="CS168" s="58">
        <f>'2021'!CM14</f>
        <v>12</v>
      </c>
      <c r="CT168" s="55">
        <f>'2021'!CN14</f>
        <v>117</v>
      </c>
      <c r="CU168" s="56">
        <f>'2021'!CO14</f>
        <v>725.7</v>
      </c>
      <c r="CV168" s="56">
        <f>'2021'!CP14</f>
        <v>15</v>
      </c>
      <c r="CW168" s="56">
        <f>'2021'!CQ14</f>
        <v>12</v>
      </c>
      <c r="CX168" s="56">
        <f>'2021'!CR14</f>
        <v>0</v>
      </c>
      <c r="CY168" s="56">
        <f>'2021'!CS14</f>
        <v>5.0999999999999996</v>
      </c>
      <c r="CZ168" s="57">
        <f>'2021'!CT14</f>
        <v>0</v>
      </c>
      <c r="DA168" s="57">
        <f>'2021'!CU14</f>
        <v>0</v>
      </c>
      <c r="DB168" s="57">
        <f>'2021'!CV14</f>
        <v>1.83</v>
      </c>
      <c r="DC168" s="57">
        <f>'2021'!CW14</f>
        <v>3.4</v>
      </c>
      <c r="DD168" s="57">
        <f>'2021'!CX14</f>
        <v>8.3000000000000007</v>
      </c>
      <c r="DE168" s="57">
        <f>'2021'!CY14</f>
        <v>0</v>
      </c>
      <c r="DF168" s="58">
        <f>'2021'!CZ14</f>
        <v>0</v>
      </c>
    </row>
    <row r="169" spans="1:110" ht="15.75" customHeight="1" x14ac:dyDescent="0.2">
      <c r="A169" s="29">
        <f t="shared" si="16"/>
        <v>167</v>
      </c>
      <c r="B169" s="30">
        <f>'2024'!A16</f>
        <v>14</v>
      </c>
      <c r="C169" s="30">
        <v>2024</v>
      </c>
      <c r="D169" s="31" t="str">
        <f>'2024'!B16</f>
        <v>Devin Culp</v>
      </c>
      <c r="E169" s="204" t="str" cm="1">
        <f t="array" ref="E169">_xlfn.IFS(F169&gt;=15,"Cornerstone",AND(F169&gt;=14,F169&lt;15),"Elite",AND(F169&gt;=11,F169&lt;14),"Elite Upside",AND(F169&gt;=9,F169&lt;11),"Upside",AND(F169&gt;=8,F169&lt;9),"Upside Lite",AND(F169&gt;=6,F169&lt;8),"Outlier",AND(F169&gt;=5,F169&lt;6),"Outlier Lite",F169&lt;5,"Purgatory")</f>
        <v>Purgatory</v>
      </c>
      <c r="F169" s="32">
        <f>'2024'!C16</f>
        <v>4.1714285714285717</v>
      </c>
      <c r="G169" s="32">
        <f t="shared" si="17"/>
        <v>21.9</v>
      </c>
      <c r="H169" s="33">
        <f t="shared" si="18"/>
        <v>-1.7594090762163979</v>
      </c>
      <c r="I169" s="34" t="str">
        <f>'2024'!D16</f>
        <v>Washington</v>
      </c>
      <c r="J169" s="35">
        <f>'2024'!E16</f>
        <v>5</v>
      </c>
      <c r="K169" s="36">
        <f>'2024'!F16</f>
        <v>36558</v>
      </c>
      <c r="L169" s="37">
        <f>'2024'!G16</f>
        <v>25.668493150684931</v>
      </c>
      <c r="M169" s="37" t="str">
        <f>'2024'!H16</f>
        <v>SR</v>
      </c>
      <c r="N169" s="37">
        <f>'2024'!I16</f>
        <v>24.24931506849315</v>
      </c>
      <c r="O169" s="38">
        <f>'2024'!J16</f>
        <v>75</v>
      </c>
      <c r="P169" s="38">
        <f>'2024'!K16</f>
        <v>231</v>
      </c>
      <c r="Q169" s="193">
        <f t="shared" si="19"/>
        <v>28.872700518734373</v>
      </c>
      <c r="R169" s="35">
        <f>'2024'!L16</f>
        <v>4.47</v>
      </c>
      <c r="S169" s="39">
        <f>'2024'!M16</f>
        <v>7</v>
      </c>
      <c r="T169" s="40">
        <f>'2024'!N16</f>
        <v>0</v>
      </c>
      <c r="U169" s="41">
        <f>'2024'!O16</f>
        <v>3.3112582781456956E-2</v>
      </c>
      <c r="V169" s="41">
        <f>'2024'!P16</f>
        <v>8.2222222222222224E-2</v>
      </c>
      <c r="W169" s="41">
        <f>'2024'!Q16</f>
        <v>5.5331364146940128E-2</v>
      </c>
      <c r="X169" s="41">
        <f>'2024'!R16</f>
        <v>4.0345262341189021E-2</v>
      </c>
      <c r="Y169" s="42">
        <f>'2024'!S16</f>
        <v>6.1283742281705619E-2</v>
      </c>
      <c r="Z169" s="43">
        <f>'2024'!T16</f>
        <v>5.8219555167620334E-2</v>
      </c>
      <c r="AA169" s="44" t="str">
        <f>'2024'!U16</f>
        <v>N/A</v>
      </c>
      <c r="AB169" s="45">
        <f>'2024'!V16</f>
        <v>1.65</v>
      </c>
      <c r="AC169" s="45">
        <f>'2024'!W16</f>
        <v>9.1724137931034484</v>
      </c>
      <c r="AD169" s="45">
        <f>'2024'!X16</f>
        <v>9.4</v>
      </c>
      <c r="AE169" s="45">
        <f>'2024'!Y16</f>
        <v>8.1</v>
      </c>
      <c r="AF169" s="45">
        <f>'2024'!Z16</f>
        <v>0</v>
      </c>
      <c r="AG169" s="45">
        <f>'2024'!AA16</f>
        <v>0</v>
      </c>
      <c r="AH169" s="45">
        <f t="shared" si="23"/>
        <v>57.1</v>
      </c>
      <c r="AI169" s="46">
        <f>'2023'!AB38</f>
        <v>0</v>
      </c>
      <c r="AJ169" s="45">
        <f>'2024'!AC16</f>
        <v>115.72092141953797</v>
      </c>
      <c r="AK169" s="47">
        <f>'2024'!AD16</f>
        <v>119.28141145905379</v>
      </c>
      <c r="AL169" s="48">
        <f>'2024'!AF16</f>
        <v>0</v>
      </c>
      <c r="AM169" s="49">
        <f>'2024'!AG16</f>
        <v>3</v>
      </c>
      <c r="AN169" s="49">
        <f>'2024'!AH16</f>
        <v>0</v>
      </c>
      <c r="AO169" s="49">
        <f>'2024'!AI16</f>
        <v>8</v>
      </c>
      <c r="AP169" s="49">
        <f>'2024'!AJ16</f>
        <v>8</v>
      </c>
      <c r="AQ169" s="49">
        <f>'2024'!AK16</f>
        <v>8</v>
      </c>
      <c r="AR169" s="49">
        <f>'2024'!AL16</f>
        <v>1</v>
      </c>
      <c r="AS169" s="50">
        <f>'2024'!AM16</f>
        <v>0</v>
      </c>
      <c r="AT169" s="55">
        <f>'2024'!AN16</f>
        <v>0</v>
      </c>
      <c r="AU169" s="56">
        <f>'2024'!AO16</f>
        <v>1947.2</v>
      </c>
      <c r="AV169" s="56">
        <f>'2024'!AP16</f>
        <v>2</v>
      </c>
      <c r="AW169" s="56">
        <f>'2024'!AQ16</f>
        <v>0</v>
      </c>
      <c r="AX169" s="56">
        <f>'2024'!AR16</f>
        <v>0</v>
      </c>
      <c r="AY169" s="56">
        <f>'2024'!AS16</f>
        <v>14.4</v>
      </c>
      <c r="AZ169" s="57">
        <f>'2024'!AT16</f>
        <v>0</v>
      </c>
      <c r="BA169" s="57">
        <f>'2024'!AU16</f>
        <v>0</v>
      </c>
      <c r="BB169" s="57">
        <f>'2024'!AV16</f>
        <v>0</v>
      </c>
      <c r="BC169" s="57">
        <f>'2024'!AW16</f>
        <v>0</v>
      </c>
      <c r="BD169" s="57">
        <f>'2024'!AX16</f>
        <v>6</v>
      </c>
      <c r="BE169" s="57">
        <f>'2024'!AY16</f>
        <v>0</v>
      </c>
      <c r="BF169" s="58">
        <f>'2024'!AZ16</f>
        <v>0</v>
      </c>
      <c r="BG169" s="55">
        <f>'2024'!BA16</f>
        <v>15</v>
      </c>
      <c r="BH169" s="56">
        <f>'2024'!BB16</f>
        <v>453</v>
      </c>
      <c r="BI169" s="56">
        <f>'2024'!BC16</f>
        <v>2</v>
      </c>
      <c r="BJ169" s="56">
        <f>'2024'!BD16</f>
        <v>1</v>
      </c>
      <c r="BK169" s="56">
        <f>'2024'!BE16</f>
        <v>0</v>
      </c>
      <c r="BL169" s="56">
        <f>'2024'!BF16</f>
        <v>2</v>
      </c>
      <c r="BM169" s="57">
        <f>'2024'!BG16</f>
        <v>0</v>
      </c>
      <c r="BN169" s="57">
        <f>'2024'!BH16</f>
        <v>0</v>
      </c>
      <c r="BO169" s="57">
        <f>'2024'!BI16</f>
        <v>3.75</v>
      </c>
      <c r="BP169" s="57">
        <f>'2024'!BJ16</f>
        <v>16</v>
      </c>
      <c r="BQ169" s="57">
        <f>'2024'!BK16</f>
        <v>-1</v>
      </c>
      <c r="BR169" s="57">
        <f>'2024'!BL16</f>
        <v>0</v>
      </c>
      <c r="BS169" s="58">
        <f>'2024'!BM16</f>
        <v>50</v>
      </c>
      <c r="BT169" s="55">
        <f>'2024'!BN16</f>
        <v>222</v>
      </c>
      <c r="BU169" s="56">
        <f>'2024'!BO16</f>
        <v>2700</v>
      </c>
      <c r="BV169" s="56">
        <f>'2024'!BP16</f>
        <v>31</v>
      </c>
      <c r="BW169" s="56">
        <f>'2024'!BQ16</f>
        <v>20</v>
      </c>
      <c r="BX169" s="56">
        <f>'2024'!BR16</f>
        <v>1</v>
      </c>
      <c r="BY169" s="56">
        <f>'2024'!BS16</f>
        <v>15.600000000000001</v>
      </c>
      <c r="BZ169" s="57">
        <f>'2024'!BT16</f>
        <v>0</v>
      </c>
      <c r="CA169" s="57">
        <f>'2024'!BU16</f>
        <v>0</v>
      </c>
      <c r="CB169" s="57">
        <f>'2024'!BV16</f>
        <v>1.2</v>
      </c>
      <c r="CC169" s="57">
        <f>'2024'!BW16</f>
        <v>3</v>
      </c>
      <c r="CD169" s="57">
        <f>'2024'!BX16</f>
        <v>9.6999999999999993</v>
      </c>
      <c r="CE169" s="57">
        <f>'2024'!BY16</f>
        <v>80</v>
      </c>
      <c r="CF169" s="58">
        <f>'2024'!BZ16</f>
        <v>13</v>
      </c>
      <c r="CG169" s="55">
        <f>'2024'!CA16</f>
        <v>266</v>
      </c>
      <c r="CH169" s="56">
        <f>'2024'!CB16</f>
        <v>4807.4000000000005</v>
      </c>
      <c r="CI169" s="56">
        <f>'2024'!CC16</f>
        <v>43</v>
      </c>
      <c r="CJ169" s="56">
        <f>'2024'!CD16</f>
        <v>29</v>
      </c>
      <c r="CK169" s="56">
        <f>'2024'!CE16</f>
        <v>1</v>
      </c>
      <c r="CL169" s="56">
        <f>'2024'!CF16</f>
        <v>32.5</v>
      </c>
      <c r="CM169" s="57">
        <f>'2024'!CG16</f>
        <v>0</v>
      </c>
      <c r="CN169" s="57">
        <f>'2024'!CH16</f>
        <v>0</v>
      </c>
      <c r="CO169" s="57">
        <f>'2024'!CI16</f>
        <v>1.31</v>
      </c>
      <c r="CP169" s="57">
        <f>'2024'!CJ16</f>
        <v>6</v>
      </c>
      <c r="CQ169" s="57">
        <f>'2024'!CK16</f>
        <v>5.0999999999999996</v>
      </c>
      <c r="CR169" s="57">
        <f>'2024'!CL16</f>
        <v>57.1</v>
      </c>
      <c r="CS169" s="58">
        <f>'2024'!CM16</f>
        <v>19.399999999999999</v>
      </c>
      <c r="CT169" s="55">
        <f>'2024'!CN16</f>
        <v>208</v>
      </c>
      <c r="CU169" s="56">
        <f>'2024'!CO16</f>
        <v>5155.5</v>
      </c>
      <c r="CV169" s="56">
        <f>'2024'!CP16</f>
        <v>24</v>
      </c>
      <c r="CW169" s="56">
        <f>'2024'!CQ16</f>
        <v>16</v>
      </c>
      <c r="CX169" s="56">
        <f>'2024'!CR16</f>
        <v>2</v>
      </c>
      <c r="CY169" s="56">
        <f>'2024'!CS16</f>
        <v>37.5</v>
      </c>
      <c r="CZ169" s="57">
        <f>'2024'!CT16</f>
        <v>0</v>
      </c>
      <c r="DA169" s="57">
        <f>'2024'!CU16</f>
        <v>0</v>
      </c>
      <c r="DB169" s="57">
        <f>'2024'!CV16</f>
        <v>1.65</v>
      </c>
      <c r="DC169" s="57">
        <f>'2024'!CW16</f>
        <v>9.4</v>
      </c>
      <c r="DD169" s="57">
        <f>'2024'!CX16</f>
        <v>8.1</v>
      </c>
      <c r="DE169" s="57">
        <f>'2024'!CY16</f>
        <v>50</v>
      </c>
      <c r="DF169" s="58">
        <f>'2024'!CZ16</f>
        <v>5.9</v>
      </c>
    </row>
    <row r="170" spans="1:110" ht="15.75" customHeight="1" x14ac:dyDescent="0.2">
      <c r="A170" s="29">
        <f t="shared" si="16"/>
        <v>168</v>
      </c>
      <c r="B170" s="30">
        <f>'2024'!A17</f>
        <v>15</v>
      </c>
      <c r="C170" s="30">
        <v>2024</v>
      </c>
      <c r="D170" s="31" t="str">
        <f>'2024'!B17</f>
        <v>AJ Barner</v>
      </c>
      <c r="E170" s="204" t="str" cm="1">
        <f t="array" ref="E170">_xlfn.IFS(F170&gt;=15,"Cornerstone",AND(F170&gt;=14,F170&lt;15),"Elite",AND(F170&gt;=11,F170&lt;14),"Elite Upside",AND(F170&gt;=9,F170&lt;11),"Upside",AND(F170&gt;=8,F170&lt;9),"Upside Lite",AND(F170&gt;=6,F170&lt;8),"Outlier",AND(F170&gt;=5,F170&lt;6),"Outlier Lite",F170&lt;5,"Purgatory")</f>
        <v>Purgatory</v>
      </c>
      <c r="F170" s="32">
        <f>'2024'!C17</f>
        <v>4.1357142857142861</v>
      </c>
      <c r="G170" s="32">
        <f t="shared" si="17"/>
        <v>21.4</v>
      </c>
      <c r="H170" s="33">
        <f t="shared" si="18"/>
        <v>-1.7741781194307562</v>
      </c>
      <c r="I170" s="34" t="str">
        <f>'2024'!D17</f>
        <v>Michigan</v>
      </c>
      <c r="J170" s="35">
        <f>'2024'!E17</f>
        <v>2</v>
      </c>
      <c r="K170" s="36">
        <f>'2024'!F17</f>
        <v>37379</v>
      </c>
      <c r="L170" s="37">
        <f>'2024'!G17</f>
        <v>23.419178082191781</v>
      </c>
      <c r="M170" s="37" t="str">
        <f>'2024'!H17</f>
        <v>SR</v>
      </c>
      <c r="N170" s="37">
        <f>'2024'!I17</f>
        <v>22</v>
      </c>
      <c r="O170" s="38">
        <f>'2024'!J17</f>
        <v>78</v>
      </c>
      <c r="P170" s="38">
        <f>'2024'!K17</f>
        <v>251</v>
      </c>
      <c r="Q170" s="193">
        <f t="shared" si="19"/>
        <v>29.005641114503796</v>
      </c>
      <c r="R170" s="35">
        <f>'2024'!L17</f>
        <v>4.84</v>
      </c>
      <c r="S170" s="39">
        <f>'2024'!M17</f>
        <v>4</v>
      </c>
      <c r="T170" s="40">
        <f>'2024'!N17</f>
        <v>0</v>
      </c>
      <c r="U170" s="41">
        <f>'2024'!O17</f>
        <v>0</v>
      </c>
      <c r="V170" s="41">
        <f>'2024'!P17</f>
        <v>7.6923076923076927E-2</v>
      </c>
      <c r="W170" s="41">
        <f>'2024'!Q17</f>
        <v>9.1536338546458137E-2</v>
      </c>
      <c r="X170" s="41">
        <f>'2024'!R17</f>
        <v>7.7678989237248475E-2</v>
      </c>
      <c r="Y170" s="42">
        <f>'2024'!S17</f>
        <v>8.4607663891853313E-2</v>
      </c>
      <c r="Z170" s="43">
        <f>'2024'!T17</f>
        <v>8.4607663891853313E-2</v>
      </c>
      <c r="AA170" s="44" t="str">
        <f>'2024'!U17</f>
        <v>N/A</v>
      </c>
      <c r="AB170" s="45">
        <f>'2024'!V17</f>
        <v>1.19</v>
      </c>
      <c r="AC170" s="45">
        <f>'2024'!W17</f>
        <v>11.318181818181818</v>
      </c>
      <c r="AD170" s="45">
        <f>'2024'!X17</f>
        <v>4.9000000000000004</v>
      </c>
      <c r="AE170" s="45">
        <f>'2024'!Y17</f>
        <v>8.1999999999999993</v>
      </c>
      <c r="AF170" s="45">
        <f>'2024'!Z17</f>
        <v>0</v>
      </c>
      <c r="AG170" s="45">
        <f>'2024'!AA17</f>
        <v>0</v>
      </c>
      <c r="AH170" s="45">
        <f t="shared" si="23"/>
        <v>46.2</v>
      </c>
      <c r="AI170" s="46">
        <f>'2023'!AB39</f>
        <v>0</v>
      </c>
      <c r="AJ170" s="45">
        <f>'2024'!AC17</f>
        <v>91.479181588002419</v>
      </c>
      <c r="AK170" s="47">
        <f>'2024'!AD17</f>
        <v>100.00763703998398</v>
      </c>
      <c r="AL170" s="48">
        <f>'2024'!AF17</f>
        <v>0</v>
      </c>
      <c r="AM170" s="49">
        <f>'2024'!AG17</f>
        <v>0</v>
      </c>
      <c r="AN170" s="49">
        <f>'2024'!AH17</f>
        <v>2</v>
      </c>
      <c r="AO170" s="49">
        <f>'2024'!AI17</f>
        <v>1</v>
      </c>
      <c r="AP170" s="49">
        <f>'2024'!AJ17</f>
        <v>5</v>
      </c>
      <c r="AQ170" s="49">
        <f>'2024'!AK17</f>
        <v>2</v>
      </c>
      <c r="AR170" s="49">
        <f>'2024'!AL17</f>
        <v>5</v>
      </c>
      <c r="AS170" s="50">
        <f>'2024'!AM17</f>
        <v>1</v>
      </c>
      <c r="AT170" s="55">
        <f>'2024'!AN17</f>
        <v>0</v>
      </c>
      <c r="AU170" s="56">
        <f>'2024'!AO17</f>
        <v>1</v>
      </c>
      <c r="AV170" s="56">
        <f>'2024'!AP17</f>
        <v>0</v>
      </c>
      <c r="AW170" s="56">
        <f>'2024'!AQ17</f>
        <v>0</v>
      </c>
      <c r="AX170" s="56">
        <f>'2024'!AR17</f>
        <v>0</v>
      </c>
      <c r="AY170" s="56">
        <f>'2024'!AS17</f>
        <v>1</v>
      </c>
      <c r="AZ170" s="57">
        <f>'2024'!AT17</f>
        <v>0</v>
      </c>
      <c r="BA170" s="57">
        <f>'2024'!AU17</f>
        <v>0</v>
      </c>
      <c r="BB170" s="57">
        <f>'2024'!AV17</f>
        <v>0</v>
      </c>
      <c r="BC170" s="57">
        <f>'2024'!AW17</f>
        <v>0</v>
      </c>
      <c r="BD170" s="57">
        <f>'2024'!AX17</f>
        <v>0</v>
      </c>
      <c r="BE170" s="57">
        <f>'2024'!AY17</f>
        <v>0</v>
      </c>
      <c r="BF170" s="58">
        <f>'2024'!AZ17</f>
        <v>0</v>
      </c>
      <c r="BG170" s="55">
        <f>'2024'!BA17</f>
        <v>0</v>
      </c>
      <c r="BH170" s="56">
        <f>'2024'!BB17</f>
        <v>1</v>
      </c>
      <c r="BI170" s="56">
        <f>'2024'!BC17</f>
        <v>0</v>
      </c>
      <c r="BJ170" s="56">
        <f>'2024'!BD17</f>
        <v>0</v>
      </c>
      <c r="BK170" s="56">
        <f>'2024'!BE17</f>
        <v>0</v>
      </c>
      <c r="BL170" s="56">
        <f>'2024'!BF17</f>
        <v>1</v>
      </c>
      <c r="BM170" s="57">
        <f>'2024'!BG17</f>
        <v>0</v>
      </c>
      <c r="BN170" s="57">
        <f>'2024'!BH17</f>
        <v>0</v>
      </c>
      <c r="BO170" s="57">
        <f>'2024'!BI17</f>
        <v>0</v>
      </c>
      <c r="BP170" s="57">
        <f>'2024'!BJ17</f>
        <v>0</v>
      </c>
      <c r="BQ170" s="57">
        <f>'2024'!BK17</f>
        <v>0</v>
      </c>
      <c r="BR170" s="57">
        <f>'2024'!BL17</f>
        <v>0</v>
      </c>
      <c r="BS170" s="58">
        <f>'2024'!BM17</f>
        <v>0</v>
      </c>
      <c r="BT170" s="55">
        <f>'2024'!BN17</f>
        <v>162</v>
      </c>
      <c r="BU170" s="56">
        <f>'2024'!BO17</f>
        <v>2106</v>
      </c>
      <c r="BV170" s="56">
        <f>'2024'!BP17</f>
        <v>22</v>
      </c>
      <c r="BW170" s="56">
        <f>'2024'!BQ17</f>
        <v>14</v>
      </c>
      <c r="BX170" s="56">
        <f>'2024'!BR17</f>
        <v>1</v>
      </c>
      <c r="BY170" s="56">
        <f>'2024'!BS17</f>
        <v>9.6000000000000014</v>
      </c>
      <c r="BZ170" s="57">
        <f>'2024'!BT17</f>
        <v>0</v>
      </c>
      <c r="CA170" s="57">
        <f>'2024'!BU17</f>
        <v>0</v>
      </c>
      <c r="CB170" s="57">
        <f>'2024'!BV17</f>
        <v>1.46</v>
      </c>
      <c r="CC170" s="57">
        <f>'2024'!BW17</f>
        <v>5.3</v>
      </c>
      <c r="CD170" s="57">
        <f>'2024'!BX17</f>
        <v>7.7</v>
      </c>
      <c r="CE170" s="57">
        <f>'2024'!BY17</f>
        <v>75</v>
      </c>
      <c r="CF170" s="58">
        <f>'2024'!BZ17</f>
        <v>6.7</v>
      </c>
      <c r="CG170" s="55">
        <f>'2024'!CA17</f>
        <v>199</v>
      </c>
      <c r="CH170" s="56">
        <f>'2024'!CB17</f>
        <v>2174</v>
      </c>
      <c r="CI170" s="56">
        <f>'2024'!CC17</f>
        <v>49</v>
      </c>
      <c r="CJ170" s="56">
        <f>'2024'!CD17</f>
        <v>28</v>
      </c>
      <c r="CK170" s="56">
        <f>'2024'!CE17</f>
        <v>3</v>
      </c>
      <c r="CL170" s="56">
        <f>'2024'!CF17</f>
        <v>13</v>
      </c>
      <c r="CM170" s="57">
        <f>'2024'!CG17</f>
        <v>0</v>
      </c>
      <c r="CN170" s="57">
        <f>'2024'!CH17</f>
        <v>0</v>
      </c>
      <c r="CO170" s="57">
        <f>'2024'!CI17</f>
        <v>0.56999999999999995</v>
      </c>
      <c r="CP170" s="57">
        <f>'2024'!CJ17</f>
        <v>3</v>
      </c>
      <c r="CQ170" s="57">
        <f>'2024'!CK17</f>
        <v>7.4</v>
      </c>
      <c r="CR170" s="57">
        <f>'2024'!CL17</f>
        <v>46.2</v>
      </c>
      <c r="CS170" s="58">
        <f>'2024'!CM17</f>
        <v>3.4</v>
      </c>
      <c r="CT170" s="55">
        <f>'2024'!CN17</f>
        <v>249</v>
      </c>
      <c r="CU170" s="56">
        <f>'2024'!CO17</f>
        <v>3205.5</v>
      </c>
      <c r="CV170" s="56">
        <f>'2024'!CP17</f>
        <v>32</v>
      </c>
      <c r="CW170" s="56">
        <f>'2024'!CQ17</f>
        <v>22</v>
      </c>
      <c r="CX170" s="56">
        <f>'2024'!CR17</f>
        <v>1</v>
      </c>
      <c r="CY170" s="56">
        <f>'2024'!CS17</f>
        <v>24</v>
      </c>
      <c r="CZ170" s="57">
        <f>'2024'!CT17</f>
        <v>0</v>
      </c>
      <c r="DA170" s="57">
        <f>'2024'!CU17</f>
        <v>0</v>
      </c>
      <c r="DB170" s="57">
        <f>'2024'!CV17</f>
        <v>1.19</v>
      </c>
      <c r="DC170" s="57">
        <f>'2024'!CW17</f>
        <v>4.9000000000000004</v>
      </c>
      <c r="DD170" s="57">
        <f>'2024'!CX17</f>
        <v>8.1999999999999993</v>
      </c>
      <c r="DE170" s="57">
        <f>'2024'!CY17</f>
        <v>42.9</v>
      </c>
      <c r="DF170" s="58">
        <f>'2024'!CZ17</f>
        <v>8.3000000000000007</v>
      </c>
    </row>
    <row r="171" spans="1:110" ht="15.75" customHeight="1" x14ac:dyDescent="0.2">
      <c r="A171" s="29">
        <f t="shared" si="16"/>
        <v>169</v>
      </c>
      <c r="B171" s="30">
        <f>'2023'!A17</f>
        <v>15</v>
      </c>
      <c r="C171" s="30">
        <v>2023</v>
      </c>
      <c r="D171" s="31" t="str">
        <f>'2023'!B17</f>
        <v>Travis Vokolek</v>
      </c>
      <c r="E171" s="204" t="str" cm="1">
        <f t="array" ref="E171">_xlfn.IFS(F171&gt;=15,"Cornerstone",AND(F171&gt;=14,F171&lt;15),"Elite",AND(F171&gt;=11,F171&lt;14),"Elite Upside",AND(F171&gt;=9,F171&lt;11),"Upside",AND(F171&gt;=8,F171&lt;9),"Upside Lite",AND(F171&gt;=6,F171&lt;8),"Outlier",AND(F171&gt;=5,F171&lt;6),"Outlier Lite",F171&lt;5,"Purgatory")</f>
        <v>Purgatory</v>
      </c>
      <c r="F171" s="32">
        <f>'2023'!C17</f>
        <v>4.1285714285714281</v>
      </c>
      <c r="G171" s="32">
        <f t="shared" si="17"/>
        <v>21</v>
      </c>
      <c r="H171" s="33">
        <f t="shared" si="18"/>
        <v>-1.7771319280736282</v>
      </c>
      <c r="I171" s="34" t="str">
        <f>'2023'!D17</f>
        <v>Nebraska</v>
      </c>
      <c r="J171" s="35">
        <f>'2023'!E17</f>
        <v>2</v>
      </c>
      <c r="K171" s="36">
        <f>'2023'!F17</f>
        <v>35950</v>
      </c>
      <c r="L171" s="37">
        <f>'2023'!G17</f>
        <v>27.334246575342465</v>
      </c>
      <c r="M171" s="37" t="str">
        <f>'2023'!H17</f>
        <v>RS SR</v>
      </c>
      <c r="N171" s="37">
        <f>'2023'!I17</f>
        <v>24.912328767123288</v>
      </c>
      <c r="O171" s="35">
        <f>'2023'!J17</f>
        <v>78</v>
      </c>
      <c r="P171" s="35">
        <f>'2023'!K17</f>
        <v>259</v>
      </c>
      <c r="Q171" s="193">
        <f t="shared" si="19"/>
        <v>29.930123699826627</v>
      </c>
      <c r="R171" s="35">
        <f>'2023'!L17</f>
        <v>4.8600000000000003</v>
      </c>
      <c r="S171" s="59">
        <f>'2023'!M17</f>
        <v>0</v>
      </c>
      <c r="T171" s="40">
        <f>'2023'!N17</f>
        <v>0.19883293710827754</v>
      </c>
      <c r="U171" s="41">
        <f>'2023'!O17</f>
        <v>0</v>
      </c>
      <c r="V171" s="41">
        <f>'2023'!P17</f>
        <v>9.5739084692267232E-2</v>
      </c>
      <c r="W171" s="41">
        <f>'2023'!Q17</f>
        <v>6.8103818103818117E-2</v>
      </c>
      <c r="X171" s="41">
        <f>'2023'!R17</f>
        <v>0.10869565217391304</v>
      </c>
      <c r="Y171" s="42">
        <f>'2023'!S17</f>
        <v>0.15376429464109528</v>
      </c>
      <c r="Z171" s="43">
        <f>'2023'!T17</f>
        <v>0.15376429464109528</v>
      </c>
      <c r="AA171" s="44">
        <f>'2023'!U17</f>
        <v>20.257534246575343</v>
      </c>
      <c r="AB171" s="45">
        <f>'2023'!V17</f>
        <v>1.05</v>
      </c>
      <c r="AC171" s="45">
        <f>CT171/CW171</f>
        <v>12</v>
      </c>
      <c r="AD171" s="45">
        <f>'2023'!X17</f>
        <v>6.9</v>
      </c>
      <c r="AE171" s="45">
        <f>'2023'!Y17</f>
        <v>7.2</v>
      </c>
      <c r="AF171" s="45">
        <f>'2023'!Z17</f>
        <v>0</v>
      </c>
      <c r="AG171" s="45">
        <f>'2023'!AA17</f>
        <v>0</v>
      </c>
      <c r="AH171" s="45">
        <f t="shared" si="23"/>
        <v>100</v>
      </c>
      <c r="AI171" s="46">
        <f>'2023'!AB17</f>
        <v>0.13</v>
      </c>
      <c r="AJ171" s="45">
        <f>'2023'!AC17</f>
        <v>92.850593201905269</v>
      </c>
      <c r="AK171" s="47">
        <f>'2023'!AD17</f>
        <v>101.50690313020009</v>
      </c>
      <c r="AL171" s="48">
        <f>'2023'!AE17</f>
        <v>4</v>
      </c>
      <c r="AM171" s="49">
        <f>'2023'!AF17</f>
        <v>6</v>
      </c>
      <c r="AN171" s="49">
        <f>'2023'!AG17</f>
        <v>0</v>
      </c>
      <c r="AO171" s="49">
        <f>'2023'!AH17</f>
        <v>4</v>
      </c>
      <c r="AP171" s="49">
        <f>'2023'!AI17</f>
        <v>4</v>
      </c>
      <c r="AQ171" s="49">
        <f>'2023'!AK17</f>
        <v>2</v>
      </c>
      <c r="AR171" s="49">
        <f>'2023'!AL17</f>
        <v>0</v>
      </c>
      <c r="AS171" s="50">
        <f>'2023'!AM17</f>
        <v>0</v>
      </c>
      <c r="AT171" s="55">
        <f>'2023'!AN17</f>
        <v>184</v>
      </c>
      <c r="AU171" s="56">
        <f>'2023'!AO17</f>
        <v>925.39999999999986</v>
      </c>
      <c r="AV171" s="56">
        <f>'2023'!AP17</f>
        <v>31</v>
      </c>
      <c r="AW171" s="56">
        <f>'2023'!AQ17</f>
        <v>16</v>
      </c>
      <c r="AX171" s="56">
        <f>'2023'!AR17</f>
        <v>2</v>
      </c>
      <c r="AY171" s="56">
        <f>'2023'!AS17</f>
        <v>2.8000000000000003</v>
      </c>
      <c r="AZ171" s="57">
        <f>'2023'!AT17</f>
        <v>0</v>
      </c>
      <c r="BA171" s="57">
        <f>'2023'!AU17</f>
        <v>0</v>
      </c>
      <c r="BB171" s="57">
        <f>'2023'!AV17</f>
        <v>0.86</v>
      </c>
      <c r="BC171" s="57">
        <f>'2023'!AW17</f>
        <v>4.5</v>
      </c>
      <c r="BD171" s="57">
        <f>'2023'!AX17</f>
        <v>9.5</v>
      </c>
      <c r="BE171" s="57">
        <f>'2023'!AY17</f>
        <v>42.9</v>
      </c>
      <c r="BF171" s="58">
        <f>'2023'!AZ17</f>
        <v>20</v>
      </c>
      <c r="BG171" s="55">
        <f>'2023'!BA17</f>
        <v>0</v>
      </c>
      <c r="BH171" s="56">
        <f>'2023'!BB17</f>
        <v>1</v>
      </c>
      <c r="BI171" s="56">
        <f>'2023'!BC17</f>
        <v>0</v>
      </c>
      <c r="BJ171" s="56">
        <f>'2023'!BD17</f>
        <v>0</v>
      </c>
      <c r="BK171" s="56">
        <f>'2023'!BE17</f>
        <v>0</v>
      </c>
      <c r="BL171" s="56">
        <f>'2023'!BF17</f>
        <v>0</v>
      </c>
      <c r="BM171" s="57">
        <f>'2023'!BG17</f>
        <v>0</v>
      </c>
      <c r="BN171" s="57">
        <f>'2023'!BH17</f>
        <v>0</v>
      </c>
      <c r="BO171" s="57">
        <f>'2023'!BI17</f>
        <v>0</v>
      </c>
      <c r="BP171" s="57">
        <f>'2023'!BJ17</f>
        <v>0</v>
      </c>
      <c r="BQ171" s="57">
        <f>'2023'!BK17</f>
        <v>0</v>
      </c>
      <c r="BR171" s="57">
        <f>'2023'!BL17</f>
        <v>0</v>
      </c>
      <c r="BS171" s="58">
        <f>'2023'!BM17</f>
        <v>0</v>
      </c>
      <c r="BT171" s="55">
        <f>'2023'!BN17</f>
        <v>91</v>
      </c>
      <c r="BU171" s="56">
        <f>'2023'!BO17</f>
        <v>950.5</v>
      </c>
      <c r="BV171" s="56">
        <f>'2023'!BP17</f>
        <v>17</v>
      </c>
      <c r="BW171" s="56">
        <f>'2023'!BQ17</f>
        <v>9</v>
      </c>
      <c r="BX171" s="56">
        <f>'2023'!BR17</f>
        <v>0</v>
      </c>
      <c r="BY171" s="56">
        <f>'2023'!BS17</f>
        <v>3</v>
      </c>
      <c r="BZ171" s="57">
        <f>'2023'!BT17</f>
        <v>0</v>
      </c>
      <c r="CA171" s="57">
        <f>'2023'!BU17</f>
        <v>0</v>
      </c>
      <c r="CB171" s="57">
        <f>'2023'!BV17</f>
        <v>0.81</v>
      </c>
      <c r="CC171" s="57">
        <f>'2023'!BW17</f>
        <v>5.0999999999999996</v>
      </c>
      <c r="CD171" s="57">
        <f>'2023'!BX17</f>
        <v>13.1</v>
      </c>
      <c r="CE171" s="57">
        <f>'2023'!BY17</f>
        <v>0</v>
      </c>
      <c r="CF171" s="58">
        <f>'2023'!BZ17</f>
        <v>10</v>
      </c>
      <c r="CG171" s="55">
        <f>'2023'!CA17</f>
        <v>127</v>
      </c>
      <c r="CH171" s="56">
        <f>'2023'!CB17</f>
        <v>1864.7999999999997</v>
      </c>
      <c r="CI171" s="56">
        <f>'2023'!CC17</f>
        <v>14</v>
      </c>
      <c r="CJ171" s="56">
        <f>'2023'!CD17</f>
        <v>11</v>
      </c>
      <c r="CK171" s="56">
        <f>'2023'!CE17</f>
        <v>0</v>
      </c>
      <c r="CL171" s="56">
        <f>'2023'!CF17</f>
        <v>8.4</v>
      </c>
      <c r="CM171" s="57">
        <f>'2023'!CG17</f>
        <v>0</v>
      </c>
      <c r="CN171" s="57">
        <f>'2023'!CH17</f>
        <v>0</v>
      </c>
      <c r="CO171" s="57">
        <f>'2023'!CI17</f>
        <v>1.04</v>
      </c>
      <c r="CP171" s="57">
        <f>'2023'!CJ17</f>
        <v>6.2</v>
      </c>
      <c r="CQ171" s="57">
        <f>'2023'!CK17</f>
        <v>5.3</v>
      </c>
      <c r="CR171" s="57">
        <f>'2023'!CL17</f>
        <v>100</v>
      </c>
      <c r="CS171" s="58">
        <f>'2023'!CM17</f>
        <v>0</v>
      </c>
      <c r="CT171" s="55">
        <f>'2023'!CN17</f>
        <v>240</v>
      </c>
      <c r="CU171" s="56">
        <f>'2023'!CO17</f>
        <v>2208</v>
      </c>
      <c r="CV171" s="56">
        <f>'2023'!CP17</f>
        <v>33</v>
      </c>
      <c r="CW171" s="56">
        <f>'2023'!CQ17</f>
        <v>20</v>
      </c>
      <c r="CX171" s="56">
        <f>'2023'!CR17</f>
        <v>2</v>
      </c>
      <c r="CY171" s="56">
        <f>'2023'!CS17</f>
        <v>14</v>
      </c>
      <c r="CZ171" s="57">
        <f>'2023'!CT17</f>
        <v>0</v>
      </c>
      <c r="DA171" s="57">
        <f>'2023'!CU17</f>
        <v>0</v>
      </c>
      <c r="DB171" s="57">
        <f>'2023'!CV17</f>
        <v>1.05</v>
      </c>
      <c r="DC171" s="57">
        <f>'2023'!CW17</f>
        <v>6.9</v>
      </c>
      <c r="DD171" s="57">
        <f>'2023'!CX17</f>
        <v>7.2</v>
      </c>
      <c r="DE171" s="57">
        <f>'2023'!CY17</f>
        <v>0</v>
      </c>
      <c r="DF171" s="58">
        <f>'2023'!CZ17</f>
        <v>13</v>
      </c>
    </row>
    <row r="172" spans="1:110" ht="15.75" customHeight="1" x14ac:dyDescent="0.2">
      <c r="A172" s="29">
        <f t="shared" si="16"/>
        <v>170</v>
      </c>
      <c r="B172" s="30">
        <f>'2024'!A18</f>
        <v>16</v>
      </c>
      <c r="C172" s="30">
        <v>2024</v>
      </c>
      <c r="D172" s="31" t="str">
        <f>'2024'!B18</f>
        <v>Brevyn Spann-Ford</v>
      </c>
      <c r="E172" s="204" t="str" cm="1">
        <f t="array" ref="E172">_xlfn.IFS(F172&gt;=15,"Cornerstone",AND(F172&gt;=14,F172&lt;15),"Elite",AND(F172&gt;=11,F172&lt;14),"Elite Upside",AND(F172&gt;=9,F172&lt;11),"Upside",AND(F172&gt;=8,F172&lt;9),"Upside Lite",AND(F172&gt;=6,F172&lt;8),"Outlier",AND(F172&gt;=5,F172&lt;6),"Outlier Lite",F172&lt;5,"Purgatory")</f>
        <v>Purgatory</v>
      </c>
      <c r="F172" s="32">
        <f>'2024'!C18</f>
        <v>4.1142857142857139</v>
      </c>
      <c r="G172" s="32">
        <f t="shared" si="17"/>
        <v>20.5</v>
      </c>
      <c r="H172" s="33">
        <f t="shared" si="18"/>
        <v>-1.7830395453593715</v>
      </c>
      <c r="I172" s="34" t="str">
        <f>'2024'!D18</f>
        <v>Minnesota</v>
      </c>
      <c r="J172" s="35">
        <f>'2024'!E18</f>
        <v>2</v>
      </c>
      <c r="K172" s="36">
        <f>'2024'!F18</f>
        <v>36521</v>
      </c>
      <c r="L172" s="37">
        <f>'2024'!G18</f>
        <v>25.769863013698629</v>
      </c>
      <c r="M172" s="37" t="str">
        <f>'2024'!H18</f>
        <v>RS SR</v>
      </c>
      <c r="N172" s="37">
        <f>'2024'!I18</f>
        <v>24.350684931506848</v>
      </c>
      <c r="O172" s="38">
        <f>'2024'!J18</f>
        <v>78</v>
      </c>
      <c r="P172" s="38">
        <f>'2024'!K18</f>
        <v>260</v>
      </c>
      <c r="Q172" s="193">
        <f t="shared" si="19"/>
        <v>30.045684022991981</v>
      </c>
      <c r="R172" s="35">
        <f>'2024'!L18</f>
        <v>4.7699999999999996</v>
      </c>
      <c r="S172" s="39">
        <f>'2024'!M18</f>
        <v>0</v>
      </c>
      <c r="T172" s="40">
        <f>'2024'!N18</f>
        <v>1.2337149624950651E-2</v>
      </c>
      <c r="U172" s="41">
        <f>'2024'!O18</f>
        <v>3.3484011384563874E-3</v>
      </c>
      <c r="V172" s="41">
        <f>'2024'!P18</f>
        <v>0.11946818613485279</v>
      </c>
      <c r="W172" s="41">
        <f>'2024'!Q18</f>
        <v>0.2098285907287005</v>
      </c>
      <c r="X172" s="41">
        <f>'2024'!R18</f>
        <v>0.13888888888888887</v>
      </c>
      <c r="Y172" s="42">
        <f>'2024'!S18</f>
        <v>0.17435873980879468</v>
      </c>
      <c r="Z172" s="43">
        <f>'2024'!T18</f>
        <v>0.17435873980879468</v>
      </c>
      <c r="AA172" s="44">
        <f>'2024'!U18</f>
        <v>22.684931506849313</v>
      </c>
      <c r="AB172" s="45">
        <f>'2024'!V18</f>
        <v>2.2200000000000002</v>
      </c>
      <c r="AC172" s="45">
        <f>'2024'!W18</f>
        <v>9.56</v>
      </c>
      <c r="AD172" s="45">
        <f>'2024'!X18</f>
        <v>5.9</v>
      </c>
      <c r="AE172" s="45">
        <f>'2024'!Y18</f>
        <v>6.3</v>
      </c>
      <c r="AF172" s="45">
        <f>'2024'!Z18</f>
        <v>0</v>
      </c>
      <c r="AG172" s="45">
        <f>'2024'!AA18</f>
        <v>0</v>
      </c>
      <c r="AH172" s="45">
        <f t="shared" si="23"/>
        <v>41.7</v>
      </c>
      <c r="AI172" s="46">
        <f>'2023'!AB40</f>
        <v>0</v>
      </c>
      <c r="AJ172" s="45">
        <f>'2024'!AC18</f>
        <v>100.44534793690495</v>
      </c>
      <c r="AK172" s="47">
        <f>'2024'!AD18</f>
        <v>109.80970450818226</v>
      </c>
      <c r="AL172" s="48">
        <f>'2024'!AF18</f>
        <v>1</v>
      </c>
      <c r="AM172" s="49">
        <f>'2024'!AG18</f>
        <v>7</v>
      </c>
      <c r="AN172" s="49">
        <f>'2024'!AH18</f>
        <v>0</v>
      </c>
      <c r="AO172" s="49">
        <f>'2024'!AI18</f>
        <v>3</v>
      </c>
      <c r="AP172" s="49">
        <f>'2024'!AJ18</f>
        <v>5</v>
      </c>
      <c r="AQ172" s="49">
        <f>'2024'!AK18</f>
        <v>5</v>
      </c>
      <c r="AR172" s="49">
        <f>'2024'!AL18</f>
        <v>0</v>
      </c>
      <c r="AS172" s="50">
        <f>'2024'!AM18</f>
        <v>0</v>
      </c>
      <c r="AT172" s="55">
        <f>'2024'!AN18</f>
        <v>25</v>
      </c>
      <c r="AU172" s="56">
        <f>'2024'!AO18</f>
        <v>2026.4</v>
      </c>
      <c r="AV172" s="56">
        <f>'2024'!AP18</f>
        <v>5</v>
      </c>
      <c r="AW172" s="56">
        <f>'2024'!AQ18</f>
        <v>4</v>
      </c>
      <c r="AX172" s="56">
        <f>'2024'!AR18</f>
        <v>1</v>
      </c>
      <c r="AY172" s="56">
        <f>'2024'!AS18</f>
        <v>19.2</v>
      </c>
      <c r="AZ172" s="57">
        <f>'2024'!AT18</f>
        <v>0</v>
      </c>
      <c r="BA172" s="57">
        <f>'2024'!AU18</f>
        <v>0</v>
      </c>
      <c r="BB172" s="57">
        <f>'2024'!AV18</f>
        <v>1.47</v>
      </c>
      <c r="BC172" s="57">
        <f>'2024'!AW18</f>
        <v>1.3</v>
      </c>
      <c r="BD172" s="57">
        <f>'2024'!AX18</f>
        <v>4.5999999999999996</v>
      </c>
      <c r="BE172" s="57">
        <f>'2024'!AY18</f>
        <v>0</v>
      </c>
      <c r="BF172" s="58">
        <f>'2024'!AZ18</f>
        <v>0</v>
      </c>
      <c r="BG172" s="55">
        <f>'2024'!BA18</f>
        <v>4</v>
      </c>
      <c r="BH172" s="56">
        <f>'2024'!BB18</f>
        <v>1194.5999999999999</v>
      </c>
      <c r="BI172" s="56">
        <f>'2024'!BC18</f>
        <v>4</v>
      </c>
      <c r="BJ172" s="56">
        <f>'2024'!BD18</f>
        <v>1</v>
      </c>
      <c r="BK172" s="56">
        <f>'2024'!BE18</f>
        <v>1</v>
      </c>
      <c r="BL172" s="56">
        <f>'2024'!BF18</f>
        <v>6</v>
      </c>
      <c r="BM172" s="57">
        <f>'2024'!BG18</f>
        <v>0</v>
      </c>
      <c r="BN172" s="57">
        <f>'2024'!BH18</f>
        <v>0</v>
      </c>
      <c r="BO172" s="57">
        <f>'2024'!BI18</f>
        <v>0.08</v>
      </c>
      <c r="BP172" s="57">
        <f>'2024'!BJ18</f>
        <v>0</v>
      </c>
      <c r="BQ172" s="57">
        <f>'2024'!BK18</f>
        <v>8.3000000000000007</v>
      </c>
      <c r="BR172" s="57">
        <f>'2024'!BL18</f>
        <v>50</v>
      </c>
      <c r="BS172" s="58">
        <f>'2024'!BM18</f>
        <v>66.7</v>
      </c>
      <c r="BT172" s="55">
        <f>'2024'!BN18</f>
        <v>296</v>
      </c>
      <c r="BU172" s="56">
        <f>'2024'!BO18</f>
        <v>2106</v>
      </c>
      <c r="BV172" s="56">
        <f>'2024'!BP18</f>
        <v>29</v>
      </c>
      <c r="BW172" s="56">
        <f>'2024'!BQ18</f>
        <v>23</v>
      </c>
      <c r="BX172" s="56">
        <f>'2024'!BR18</f>
        <v>1</v>
      </c>
      <c r="BY172" s="56">
        <f>'2024'!BS18</f>
        <v>11.700000000000001</v>
      </c>
      <c r="BZ172" s="57">
        <f>'2024'!BT18</f>
        <v>0</v>
      </c>
      <c r="CA172" s="57">
        <f>'2024'!BU18</f>
        <v>0</v>
      </c>
      <c r="CB172" s="57">
        <f>'2024'!BV18</f>
        <v>2.0299999999999998</v>
      </c>
      <c r="CC172" s="57">
        <f>'2024'!BW18</f>
        <v>7.1</v>
      </c>
      <c r="CD172" s="57">
        <f>'2024'!BX18</f>
        <v>7.7</v>
      </c>
      <c r="CE172" s="57">
        <f>'2024'!BY18</f>
        <v>66.7</v>
      </c>
      <c r="CF172" s="58">
        <f>'2024'!BZ18</f>
        <v>0</v>
      </c>
      <c r="CG172" s="55">
        <f>'2024'!CA18</f>
        <v>497</v>
      </c>
      <c r="CH172" s="56">
        <f>'2024'!CB18</f>
        <v>2368.6</v>
      </c>
      <c r="CI172" s="56">
        <f>'2024'!CC18</f>
        <v>60</v>
      </c>
      <c r="CJ172" s="56">
        <f>'2024'!CD18</f>
        <v>42</v>
      </c>
      <c r="CK172" s="56">
        <f>'2024'!CE18</f>
        <v>2</v>
      </c>
      <c r="CL172" s="56">
        <f>'2024'!CF18</f>
        <v>11.700000000000001</v>
      </c>
      <c r="CM172" s="57">
        <f>'2024'!CG18</f>
        <v>0</v>
      </c>
      <c r="CN172" s="57">
        <f>'2024'!CH18</f>
        <v>0</v>
      </c>
      <c r="CO172" s="57">
        <f>'2024'!CI18</f>
        <v>2.2200000000000002</v>
      </c>
      <c r="CP172" s="57">
        <f>'2024'!CJ18</f>
        <v>5.9</v>
      </c>
      <c r="CQ172" s="57">
        <f>'2024'!CK18</f>
        <v>7.5</v>
      </c>
      <c r="CR172" s="57">
        <f>'2024'!CL18</f>
        <v>41.7</v>
      </c>
      <c r="CS172" s="58">
        <f>'2024'!CM18</f>
        <v>6.7</v>
      </c>
      <c r="CT172" s="55">
        <f>'2024'!CN18</f>
        <v>239</v>
      </c>
      <c r="CU172" s="56">
        <f>'2024'!CO18</f>
        <v>1720.8000000000002</v>
      </c>
      <c r="CV172" s="56">
        <f>'2024'!CP18</f>
        <v>46</v>
      </c>
      <c r="CW172" s="56">
        <f>'2024'!CQ18</f>
        <v>25</v>
      </c>
      <c r="CX172" s="56">
        <f>'2024'!CR18</f>
        <v>2</v>
      </c>
      <c r="CY172" s="56">
        <f>'2024'!CS18</f>
        <v>14.399999999999999</v>
      </c>
      <c r="CZ172" s="57">
        <f>'2024'!CT18</f>
        <v>0</v>
      </c>
      <c r="DA172" s="57">
        <f>'2024'!CU18</f>
        <v>0</v>
      </c>
      <c r="DB172" s="57">
        <f>'2024'!CV18</f>
        <v>0.99</v>
      </c>
      <c r="DC172" s="57">
        <f>'2024'!CW18</f>
        <v>5.2</v>
      </c>
      <c r="DD172" s="57">
        <f>'2024'!CX18</f>
        <v>6.3</v>
      </c>
      <c r="DE172" s="57">
        <f>'2024'!CY18</f>
        <v>28.6</v>
      </c>
      <c r="DF172" s="58">
        <f>'2024'!CZ18</f>
        <v>26.5</v>
      </c>
    </row>
    <row r="173" spans="1:110" ht="15.75" customHeight="1" x14ac:dyDescent="0.2">
      <c r="A173" s="29">
        <f t="shared" si="16"/>
        <v>171</v>
      </c>
      <c r="B173" s="30">
        <f>'2019'!A19</f>
        <v>17</v>
      </c>
      <c r="C173" s="30">
        <v>2019</v>
      </c>
      <c r="D173" s="31" t="str">
        <f>'2019'!B19</f>
        <v>Alize Mack</v>
      </c>
      <c r="E173" s="204" t="str" cm="1">
        <f t="array" ref="E173">_xlfn.IFS(F173&gt;=15,"Cornerstone",AND(F173&gt;=14,F173&lt;15),"Elite",AND(F173&gt;=11,F173&lt;14),"Elite Upside",AND(F173&gt;=9,F173&lt;11),"Upside",AND(F173&gt;=8,F173&lt;9),"Upside Lite",AND(F173&gt;=6,F173&lt;8),"Outlier",AND(F173&gt;=5,F173&lt;6),"Outlier Lite",F173&lt;5,"Purgatory")</f>
        <v>Purgatory</v>
      </c>
      <c r="F173" s="32">
        <f>'2019'!C19</f>
        <v>4.0357142857142856</v>
      </c>
      <c r="G173" s="32">
        <f t="shared" si="17"/>
        <v>20</v>
      </c>
      <c r="H173" s="33">
        <f t="shared" si="18"/>
        <v>-1.8155314404309597</v>
      </c>
      <c r="I173" s="34" t="str">
        <f>'2019'!D19</f>
        <v>Notre Dame</v>
      </c>
      <c r="J173" s="35">
        <f>'2019'!E19</f>
        <v>2</v>
      </c>
      <c r="K173" s="36">
        <f>'2019'!F19</f>
        <v>35518</v>
      </c>
      <c r="L173" s="37">
        <f>'2019'!G19</f>
        <v>28.517808219178082</v>
      </c>
      <c r="M173" s="37" t="str">
        <f>'2019'!H19</f>
        <v>SR</v>
      </c>
      <c r="N173" s="37">
        <f>'2019'!I19</f>
        <v>22.087671232876712</v>
      </c>
      <c r="O173" s="38">
        <f>'2019'!J19</f>
        <v>76</v>
      </c>
      <c r="P173" s="38">
        <f>'2019'!K19</f>
        <v>249</v>
      </c>
      <c r="Q173" s="193">
        <f t="shared" si="19"/>
        <v>30.308895867099213</v>
      </c>
      <c r="R173" s="35">
        <f>'2019'!L19</f>
        <v>4.7</v>
      </c>
      <c r="S173" s="39">
        <f>'2019'!M19</f>
        <v>7</v>
      </c>
      <c r="T173" s="40">
        <f>'2019'!N19</f>
        <v>0</v>
      </c>
      <c r="U173" s="41">
        <f>'2019'!O19</f>
        <v>0.12250161186331399</v>
      </c>
      <c r="V173" s="41">
        <f>'2019'!P19</f>
        <v>0</v>
      </c>
      <c r="W173" s="41">
        <f>'2019'!Q19</f>
        <v>0.15464877957890813</v>
      </c>
      <c r="X173" s="41">
        <f>'2019'!R19</f>
        <v>0.11650485436893204</v>
      </c>
      <c r="Y173" s="42">
        <f>'2019'!S19</f>
        <v>0.1355768169739201</v>
      </c>
      <c r="Z173" s="43">
        <f>'2019'!T19</f>
        <v>0.1355768169739201</v>
      </c>
      <c r="AA173" s="44">
        <f>'2019'!U19</f>
        <v>20.438356164383563</v>
      </c>
      <c r="AB173" s="45">
        <f>'2019'!V19</f>
        <v>1.25</v>
      </c>
      <c r="AC173" s="45">
        <f>CT173/CW173</f>
        <v>10</v>
      </c>
      <c r="AD173" s="45">
        <f>'2019'!X19</f>
        <v>4.5</v>
      </c>
      <c r="AE173" s="45">
        <f>'2019'!Y19</f>
        <v>8</v>
      </c>
      <c r="AF173" s="45">
        <f>'2019'!Z19</f>
        <v>0</v>
      </c>
      <c r="AG173" s="45">
        <f>'2019'!AA19</f>
        <v>0</v>
      </c>
      <c r="AH173" s="45">
        <f t="shared" si="23"/>
        <v>62.5</v>
      </c>
      <c r="AI173" s="46">
        <f>'2019'!AB19</f>
        <v>5.2999999999999999E-2</v>
      </c>
      <c r="AJ173" s="45">
        <f>'2019'!AC19</f>
        <v>102.05585160177475</v>
      </c>
      <c r="AK173" s="47">
        <f>'2019'!AD19</f>
        <v>107.30681157870832</v>
      </c>
      <c r="AL173" s="48">
        <f>'2019'!AE19</f>
        <v>3</v>
      </c>
      <c r="AM173" s="49">
        <f>'2019'!AF19</f>
        <v>6</v>
      </c>
      <c r="AN173" s="49">
        <f>'2019'!AG19</f>
        <v>1</v>
      </c>
      <c r="AO173" s="49">
        <f>'2019'!AH19</f>
        <v>1</v>
      </c>
      <c r="AP173" s="49">
        <f>'2019'!AI19</f>
        <v>1</v>
      </c>
      <c r="AQ173" s="49">
        <f>'2019'!AK19</f>
        <v>4</v>
      </c>
      <c r="AR173" s="49">
        <f>'2019'!AL19</f>
        <v>1</v>
      </c>
      <c r="AS173" s="50">
        <f>'2019'!AM19</f>
        <v>0.25</v>
      </c>
      <c r="AT173" s="55">
        <f>'2019'!AN19</f>
        <v>0</v>
      </c>
      <c r="AU173" s="56">
        <f>'2019'!AO19</f>
        <v>1</v>
      </c>
      <c r="AV173" s="56">
        <f>'2019'!AP19</f>
        <v>0</v>
      </c>
      <c r="AW173" s="56">
        <f>'2019'!AQ19</f>
        <v>0</v>
      </c>
      <c r="AX173" s="56">
        <f>'2019'!AR19</f>
        <v>0</v>
      </c>
      <c r="AY173" s="56">
        <f>'2019'!AS19</f>
        <v>0</v>
      </c>
      <c r="AZ173" s="57">
        <f>'2019'!AT19</f>
        <v>0</v>
      </c>
      <c r="BA173" s="57">
        <f>'2019'!AU19</f>
        <v>0</v>
      </c>
      <c r="BB173" s="57">
        <f>'2019'!AV19</f>
        <v>0</v>
      </c>
      <c r="BC173" s="57">
        <f>'2019'!AW19</f>
        <v>0</v>
      </c>
      <c r="BD173" s="57">
        <f>'2019'!AX19</f>
        <v>0</v>
      </c>
      <c r="BE173" s="57">
        <f>'2019'!AY19</f>
        <v>0</v>
      </c>
      <c r="BF173" s="58">
        <f>'2019'!AZ19</f>
        <v>0</v>
      </c>
      <c r="BG173" s="55">
        <f>'2019'!BA19</f>
        <v>190</v>
      </c>
      <c r="BH173" s="56">
        <f>'2019'!BB19</f>
        <v>1551</v>
      </c>
      <c r="BI173" s="56">
        <f>'2019'!BC19</f>
        <v>22</v>
      </c>
      <c r="BJ173" s="56">
        <f>'2019'!BD19</f>
        <v>13</v>
      </c>
      <c r="BK173" s="56">
        <f>'2019'!BE19</f>
        <v>0</v>
      </c>
      <c r="BL173" s="56">
        <f>'2019'!BF19</f>
        <v>11.399999999999999</v>
      </c>
      <c r="BM173" s="57">
        <f>'2019'!BG19</f>
        <v>0</v>
      </c>
      <c r="BN173" s="57">
        <f>'2019'!BH19</f>
        <v>0</v>
      </c>
      <c r="BO173" s="57">
        <f>'2019'!BI19</f>
        <v>1.26</v>
      </c>
      <c r="BP173" s="57">
        <f>'2019'!BJ19</f>
        <v>6.3</v>
      </c>
      <c r="BQ173" s="57">
        <f>'2019'!BK19</f>
        <v>12.9</v>
      </c>
      <c r="BR173" s="57">
        <f>'2019'!BL19</f>
        <v>0</v>
      </c>
      <c r="BS173" s="58">
        <f>'2019'!BM19</f>
        <v>7.1</v>
      </c>
      <c r="BT173" s="55">
        <f>'2019'!BN19</f>
        <v>0</v>
      </c>
      <c r="BU173" s="56">
        <f>'2019'!BO19</f>
        <v>1</v>
      </c>
      <c r="BV173" s="56">
        <f>'2019'!BP19</f>
        <v>0</v>
      </c>
      <c r="BW173" s="56">
        <f>'2019'!BQ19</f>
        <v>0</v>
      </c>
      <c r="BX173" s="56">
        <f>'2019'!BR19</f>
        <v>0</v>
      </c>
      <c r="BY173" s="56">
        <f>'2019'!BS19</f>
        <v>0</v>
      </c>
      <c r="BZ173" s="57">
        <f>'2019'!BT19</f>
        <v>0</v>
      </c>
      <c r="CA173" s="57">
        <f>'2019'!BU19</f>
        <v>0</v>
      </c>
      <c r="CB173" s="57">
        <f>'2019'!BV19</f>
        <v>0</v>
      </c>
      <c r="CC173" s="57">
        <f>'2019'!BW19</f>
        <v>0</v>
      </c>
      <c r="CD173" s="57">
        <f>'2019'!BX19</f>
        <v>0</v>
      </c>
      <c r="CE173" s="57">
        <f>'2019'!BY19</f>
        <v>0</v>
      </c>
      <c r="CF173" s="58">
        <f>'2019'!BZ19</f>
        <v>0</v>
      </c>
      <c r="CG173" s="55">
        <f>'2019'!CA19</f>
        <v>166</v>
      </c>
      <c r="CH173" s="56">
        <f>'2019'!CB19</f>
        <v>1073.4000000000001</v>
      </c>
      <c r="CI173" s="56">
        <f>'2019'!CC19</f>
        <v>35</v>
      </c>
      <c r="CJ173" s="56">
        <f>'2019'!CD19</f>
        <v>19</v>
      </c>
      <c r="CK173" s="56">
        <f>'2019'!CE19</f>
        <v>1</v>
      </c>
      <c r="CL173" s="56">
        <f>'2019'!CF19</f>
        <v>9</v>
      </c>
      <c r="CM173" s="57">
        <f>'2019'!CG19</f>
        <v>0</v>
      </c>
      <c r="CN173" s="57">
        <f>'2019'!CH19</f>
        <v>0</v>
      </c>
      <c r="CO173" s="57">
        <f>'2019'!CI19</f>
        <v>1.1100000000000001</v>
      </c>
      <c r="CP173" s="57">
        <f>'2019'!CJ19</f>
        <v>4.4000000000000004</v>
      </c>
      <c r="CQ173" s="57">
        <f>'2019'!CK19</f>
        <v>7.6</v>
      </c>
      <c r="CR173" s="57">
        <f>'2019'!CL19</f>
        <v>62.5</v>
      </c>
      <c r="CS173" s="58">
        <f>'2019'!CM19</f>
        <v>24</v>
      </c>
      <c r="CT173" s="55">
        <f>'2019'!CN19</f>
        <v>360</v>
      </c>
      <c r="CU173" s="56">
        <f>'2019'!CO19</f>
        <v>3090</v>
      </c>
      <c r="CV173" s="56">
        <f>'2019'!CP19</f>
        <v>53</v>
      </c>
      <c r="CW173" s="56">
        <f>'2019'!CQ19</f>
        <v>36</v>
      </c>
      <c r="CX173" s="56">
        <f>'2019'!CR19</f>
        <v>3</v>
      </c>
      <c r="CY173" s="56">
        <f>'2019'!CS19</f>
        <v>21.6</v>
      </c>
      <c r="CZ173" s="57">
        <f>'2019'!CT19</f>
        <v>0</v>
      </c>
      <c r="DA173" s="57">
        <f>'2019'!CU19</f>
        <v>0</v>
      </c>
      <c r="DB173" s="57">
        <f>'2019'!CV19</f>
        <v>1.25</v>
      </c>
      <c r="DC173" s="57">
        <f>'2019'!CW19</f>
        <v>4.5</v>
      </c>
      <c r="DD173" s="57">
        <f>'2019'!CX19</f>
        <v>8</v>
      </c>
      <c r="DE173" s="57">
        <f>'2019'!CY19</f>
        <v>35.700000000000003</v>
      </c>
      <c r="DF173" s="58">
        <f>'2019'!CZ19</f>
        <v>5.3</v>
      </c>
    </row>
    <row r="174" spans="1:110" ht="15.75" customHeight="1" x14ac:dyDescent="0.2">
      <c r="A174" s="29">
        <f t="shared" si="16"/>
        <v>172</v>
      </c>
      <c r="B174" s="30">
        <f>'2023'!A18</f>
        <v>16</v>
      </c>
      <c r="C174" s="30">
        <v>2023</v>
      </c>
      <c r="D174" s="31" t="str">
        <f>'2023'!B18</f>
        <v>Brayden Willis</v>
      </c>
      <c r="E174" s="204" t="str" cm="1">
        <f t="array" ref="E174">_xlfn.IFS(F174&gt;=15,"Cornerstone",AND(F174&gt;=14,F174&lt;15),"Elite",AND(F174&gt;=11,F174&lt;14),"Elite Upside",AND(F174&gt;=9,F174&lt;11),"Upside",AND(F174&gt;=8,F174&lt;9),"Upside Lite",AND(F174&gt;=6,F174&lt;8),"Outlier",AND(F174&gt;=5,F174&lt;6),"Outlier Lite",F174&lt;5,"Purgatory")</f>
        <v>Purgatory</v>
      </c>
      <c r="F174" s="32">
        <f>'2023'!C18</f>
        <v>4.0071428571428571</v>
      </c>
      <c r="G174" s="32">
        <f t="shared" si="17"/>
        <v>19.600000000000001</v>
      </c>
      <c r="H174" s="33">
        <f t="shared" si="18"/>
        <v>-1.8273466750024463</v>
      </c>
      <c r="I174" s="34" t="str">
        <f>'2023'!D18</f>
        <v>Oklahoma</v>
      </c>
      <c r="J174" s="35">
        <f>'2023'!E18</f>
        <v>3</v>
      </c>
      <c r="K174" s="36">
        <f>'2023'!F18</f>
        <v>36475</v>
      </c>
      <c r="L174" s="37">
        <f>'2023'!G18</f>
        <v>25.895890410958906</v>
      </c>
      <c r="M174" s="37" t="str">
        <f>'2023'!H18</f>
        <v>RS SR</v>
      </c>
      <c r="N174" s="37">
        <f>'2023'!I18</f>
        <v>23.473972602739725</v>
      </c>
      <c r="O174" s="35">
        <f>'2023'!J18</f>
        <v>76</v>
      </c>
      <c r="P174" s="35">
        <f>'2023'!K18</f>
        <v>241</v>
      </c>
      <c r="Q174" s="193">
        <f t="shared" si="19"/>
        <v>29.335116080204457</v>
      </c>
      <c r="R174" s="35">
        <f>'2023'!L18</f>
        <v>4.75</v>
      </c>
      <c r="S174" s="59">
        <f>'2023'!M18</f>
        <v>7</v>
      </c>
      <c r="T174" s="40">
        <f>'2023'!N18</f>
        <v>4.4905543511923197E-2</v>
      </c>
      <c r="U174" s="41">
        <f>'2023'!O18</f>
        <v>4.707464694014795E-2</v>
      </c>
      <c r="V174" s="41">
        <f>'2023'!P18</f>
        <v>8.7301587301587297E-2</v>
      </c>
      <c r="W174" s="41">
        <f>'2023'!Q18</f>
        <v>8.9997289238275949E-2</v>
      </c>
      <c r="X174" s="41">
        <f>'2023'!R18</f>
        <v>0.15197292887787783</v>
      </c>
      <c r="Y174" s="42">
        <f>'2023'!S18</f>
        <v>0.15197292887787783</v>
      </c>
      <c r="Z174" s="43">
        <f>'2023'!T18</f>
        <v>0.14437428243398392</v>
      </c>
      <c r="AA174" s="44">
        <f>'2023'!U18</f>
        <v>22.80821917808219</v>
      </c>
      <c r="AB174" s="45">
        <f>'2023'!V18</f>
        <v>1.37</v>
      </c>
      <c r="AC174" s="45">
        <f>CT174/CW174</f>
        <v>12.897435897435898</v>
      </c>
      <c r="AD174" s="45">
        <f>'2023'!X18</f>
        <v>7.2</v>
      </c>
      <c r="AE174" s="45">
        <f>'2023'!Y18</f>
        <v>6.8</v>
      </c>
      <c r="AF174" s="45">
        <f>'2023'!Z18</f>
        <v>0</v>
      </c>
      <c r="AG174" s="45">
        <f>'2023'!AA18</f>
        <v>0</v>
      </c>
      <c r="AH174" s="45">
        <f t="shared" si="23"/>
        <v>33.299999999999997</v>
      </c>
      <c r="AI174" s="46">
        <f>'2023'!AB18</f>
        <v>7.0999999999999994E-2</v>
      </c>
      <c r="AJ174" s="45">
        <f>'2023'!AC18</f>
        <v>94.683128582500132</v>
      </c>
      <c r="AK174" s="47">
        <f>'2023'!AD18</f>
        <v>99.554748493307073</v>
      </c>
      <c r="AL174" s="48">
        <f>'2023'!AE18</f>
        <v>3</v>
      </c>
      <c r="AM174" s="49">
        <f>'2023'!AF18</f>
        <v>1</v>
      </c>
      <c r="AN174" s="49">
        <f>'2023'!AG18</f>
        <v>1</v>
      </c>
      <c r="AO174" s="49">
        <f>'2023'!AH18</f>
        <v>4</v>
      </c>
      <c r="AP174" s="49">
        <f>'2023'!AI18</f>
        <v>5</v>
      </c>
      <c r="AQ174" s="49">
        <f>'2023'!AK18</f>
        <v>2</v>
      </c>
      <c r="AR174" s="49">
        <f>'2023'!AL18</f>
        <v>1</v>
      </c>
      <c r="AS174" s="50">
        <f>'2023'!AM18</f>
        <v>0.25</v>
      </c>
      <c r="AT174" s="55">
        <f>'2023'!AN18</f>
        <v>29</v>
      </c>
      <c r="AU174" s="56">
        <f>'2023'!AO18</f>
        <v>645.79999999999995</v>
      </c>
      <c r="AV174" s="56">
        <f>'2023'!AP18</f>
        <v>1</v>
      </c>
      <c r="AW174" s="56">
        <f>'2023'!AQ18</f>
        <v>1</v>
      </c>
      <c r="AX174" s="56">
        <f>'2023'!AR18</f>
        <v>0</v>
      </c>
      <c r="AY174" s="56">
        <f>'2023'!AS18</f>
        <v>6.2</v>
      </c>
      <c r="AZ174" s="57">
        <f>'2023'!AT18</f>
        <v>0</v>
      </c>
      <c r="BA174" s="57">
        <f>'2023'!AU18</f>
        <v>0</v>
      </c>
      <c r="BB174" s="57">
        <f>'2023'!AV18</f>
        <v>1.07</v>
      </c>
      <c r="BC174" s="57">
        <f>'2023'!AW18</f>
        <v>20</v>
      </c>
      <c r="BD174" s="57">
        <f>'2023'!AX18</f>
        <v>9</v>
      </c>
      <c r="BE174" s="57">
        <f>'2023'!AY18</f>
        <v>0</v>
      </c>
      <c r="BF174" s="58">
        <f>'2023'!AZ18</f>
        <v>0</v>
      </c>
      <c r="BG174" s="55">
        <f>'2023'!BA18</f>
        <v>168</v>
      </c>
      <c r="BH174" s="56">
        <f>'2023'!BB18</f>
        <v>3568.7999999999997</v>
      </c>
      <c r="BI174" s="56">
        <f>'2023'!BC18</f>
        <v>17</v>
      </c>
      <c r="BJ174" s="56">
        <f>'2023'!BD18</f>
        <v>11</v>
      </c>
      <c r="BK174" s="56">
        <f>'2023'!BE18</f>
        <v>3</v>
      </c>
      <c r="BL174" s="56">
        <f>'2023'!BF18</f>
        <v>31.200000000000003</v>
      </c>
      <c r="BM174" s="57">
        <f>'2023'!BG18</f>
        <v>0</v>
      </c>
      <c r="BN174" s="57">
        <f>'2023'!BH18</f>
        <v>0</v>
      </c>
      <c r="BO174" s="57">
        <f>'2023'!BI18</f>
        <v>2.2999999999999998</v>
      </c>
      <c r="BP174" s="57">
        <f>'2023'!BJ18</f>
        <v>3.4</v>
      </c>
      <c r="BQ174" s="57">
        <f>'2023'!BK18</f>
        <v>12.5</v>
      </c>
      <c r="BR174" s="57">
        <f>'2023'!BL18</f>
        <v>25</v>
      </c>
      <c r="BS174" s="58">
        <f>'2023'!BM18</f>
        <v>15.4</v>
      </c>
      <c r="BT174" s="55">
        <f>'2023'!BN18</f>
        <v>110</v>
      </c>
      <c r="BU174" s="56">
        <f>'2023'!BO18</f>
        <v>1260</v>
      </c>
      <c r="BV174" s="56">
        <f>'2023'!BP18</f>
        <v>9</v>
      </c>
      <c r="BW174" s="56">
        <f>'2023'!BQ18</f>
        <v>9</v>
      </c>
      <c r="BX174" s="56">
        <f>'2023'!BR18</f>
        <v>1</v>
      </c>
      <c r="BY174" s="56">
        <f>'2023'!BS18</f>
        <v>10.8</v>
      </c>
      <c r="BZ174" s="57">
        <f>'2023'!BT18</f>
        <v>0</v>
      </c>
      <c r="CA174" s="57">
        <f>'2023'!BU18</f>
        <v>0</v>
      </c>
      <c r="CB174" s="57">
        <f>'2023'!BV18</f>
        <v>1.59</v>
      </c>
      <c r="CC174" s="57">
        <f>'2023'!BW18</f>
        <v>1.4</v>
      </c>
      <c r="CD174" s="57">
        <f>'2023'!BX18</f>
        <v>10.8</v>
      </c>
      <c r="CE174" s="57">
        <f>'2023'!BY18</f>
        <v>100</v>
      </c>
      <c r="CF174" s="58">
        <f>'2023'!BZ18</f>
        <v>0</v>
      </c>
      <c r="CG174" s="55">
        <f>'2023'!CA18</f>
        <v>166</v>
      </c>
      <c r="CH174" s="56">
        <f>'2023'!CB18</f>
        <v>1844.5</v>
      </c>
      <c r="CI174" s="56">
        <f>'2023'!CC18</f>
        <v>20</v>
      </c>
      <c r="CJ174" s="56">
        <f>'2023'!CD18</f>
        <v>14</v>
      </c>
      <c r="CK174" s="56">
        <f>'2023'!CE18</f>
        <v>2</v>
      </c>
      <c r="CL174" s="56">
        <f>'2023'!CF18</f>
        <v>17.5</v>
      </c>
      <c r="CM174" s="57">
        <f>'2023'!CG18</f>
        <v>0</v>
      </c>
      <c r="CN174" s="57">
        <f>'2023'!CH18</f>
        <v>0</v>
      </c>
      <c r="CO174" s="57">
        <f>'2023'!CI18</f>
        <v>1.1299999999999999</v>
      </c>
      <c r="CP174" s="57">
        <f>'2023'!CJ18</f>
        <v>4.3</v>
      </c>
      <c r="CQ174" s="57">
        <f>'2023'!CK18</f>
        <v>10.1</v>
      </c>
      <c r="CR174" s="57">
        <f>'2023'!CL18</f>
        <v>33.299999999999997</v>
      </c>
      <c r="CS174" s="58">
        <f>'2023'!CM18</f>
        <v>17.600000000000001</v>
      </c>
      <c r="CT174" s="55">
        <f>'2023'!CN18</f>
        <v>503</v>
      </c>
      <c r="CU174" s="56">
        <f>'2023'!CO18</f>
        <v>3309.7999999999997</v>
      </c>
      <c r="CV174" s="56">
        <f>'2023'!CP18</f>
        <v>59</v>
      </c>
      <c r="CW174" s="56">
        <f>'2023'!CQ18</f>
        <v>39</v>
      </c>
      <c r="CX174" s="56">
        <f>'2023'!CR18</f>
        <v>7</v>
      </c>
      <c r="CY174" s="56">
        <f>'2023'!CS18</f>
        <v>27.3</v>
      </c>
      <c r="CZ174" s="57">
        <f>'2023'!CT18</f>
        <v>0</v>
      </c>
      <c r="DA174" s="57">
        <f>'2023'!CU18</f>
        <v>0</v>
      </c>
      <c r="DB174" s="57">
        <f>'2023'!CV18</f>
        <v>1.37</v>
      </c>
      <c r="DC174" s="57">
        <f>'2023'!CW18</f>
        <v>7.2</v>
      </c>
      <c r="DD174" s="57">
        <f>'2023'!CX18</f>
        <v>6.8</v>
      </c>
      <c r="DE174" s="57">
        <f>'2023'!CY18</f>
        <v>37.5</v>
      </c>
      <c r="DF174" s="58">
        <f>'2023'!CZ18</f>
        <v>7.1</v>
      </c>
    </row>
    <row r="175" spans="1:110" ht="15.75" customHeight="1" x14ac:dyDescent="0.2">
      <c r="A175" s="29">
        <f t="shared" si="16"/>
        <v>173</v>
      </c>
      <c r="B175" s="30">
        <f>'2025'!A20</f>
        <v>18</v>
      </c>
      <c r="C175" s="30">
        <v>2025</v>
      </c>
      <c r="D175" s="31" t="str">
        <f>'2025'!B20</f>
        <v>Thomas Fidone</v>
      </c>
      <c r="E175" s="204" t="str" cm="1">
        <f t="array" ref="E175">_xlfn.IFS(F175&gt;=15,"Cornerstone",AND(F175&gt;=14,F175&lt;15),"Elite",AND(F175&gt;=11,F175&lt;14),"Elite Upside",AND(F175&gt;=9,F175&lt;11),"Upside",AND(F175&gt;=8,F175&lt;9),"Upside Lite",AND(F175&gt;=6,F175&lt;8),"Outlier",AND(F175&gt;=5,F175&lt;6),"Outlier Lite",F175&lt;5,"Purgatory")</f>
        <v>Purgatory</v>
      </c>
      <c r="F175" s="32">
        <f>'2025'!C20</f>
        <v>3.9642857142857144</v>
      </c>
      <c r="G175" s="32">
        <f t="shared" si="17"/>
        <v>19.100000000000001</v>
      </c>
      <c r="H175" s="33">
        <f t="shared" si="18"/>
        <v>-1.8450695268596762</v>
      </c>
      <c r="I175" s="34" t="str">
        <f>'2025'!D20</f>
        <v>Nebraska</v>
      </c>
      <c r="J175" s="35">
        <f>'2025'!E20</f>
        <v>2</v>
      </c>
      <c r="K175" s="36">
        <f>'2025'!F20</f>
        <v>37519</v>
      </c>
      <c r="L175" s="37">
        <f>'2025'!G20</f>
        <v>22.457534246575342</v>
      </c>
      <c r="M175" s="37" t="str">
        <f>'2025'!H20</f>
        <v>RS JR</v>
      </c>
      <c r="N175" s="37">
        <f>'2025'!I20</f>
        <v>22.616438356164384</v>
      </c>
      <c r="O175" s="38">
        <f>'2025'!J20</f>
        <v>77</v>
      </c>
      <c r="P175" s="38">
        <f>'2025'!K20</f>
        <v>243</v>
      </c>
      <c r="Q175" s="193">
        <f t="shared" si="19"/>
        <v>28.815275508776686</v>
      </c>
      <c r="R175" s="35">
        <f>'2025'!L20</f>
        <v>4.7</v>
      </c>
      <c r="S175" s="39">
        <f>'2025'!M20</f>
        <v>7</v>
      </c>
      <c r="T175" s="40">
        <f>'2025'!N20</f>
        <v>0</v>
      </c>
      <c r="U175" s="41">
        <f>'2025'!O20</f>
        <v>0</v>
      </c>
      <c r="V175" s="41">
        <f>'2025'!P20</f>
        <v>0</v>
      </c>
      <c r="W175" s="41">
        <f>'2025'!Q20</f>
        <v>0.15941140404659718</v>
      </c>
      <c r="X175" s="41">
        <f>'2025'!R20</f>
        <v>0.12563152576625125</v>
      </c>
      <c r="Y175" s="42">
        <f>'2025'!S20</f>
        <v>0.1425214649064242</v>
      </c>
      <c r="Z175" s="43">
        <f>'2025'!T20</f>
        <v>0.1425214649064242</v>
      </c>
      <c r="AA175" s="44">
        <f>'2025'!U20</f>
        <v>19.950684931506849</v>
      </c>
      <c r="AB175" s="45">
        <f>'2025'!V20</f>
        <v>1.41</v>
      </c>
      <c r="AC175" s="45">
        <f>'2025'!W20</f>
        <v>10.361111111111111</v>
      </c>
      <c r="AD175" s="45">
        <f>'2025'!X20</f>
        <v>4.5</v>
      </c>
      <c r="AE175" s="45">
        <f>'2025'!Y20</f>
        <v>6.9</v>
      </c>
      <c r="AF175" s="45">
        <f>'2025'!Z20</f>
        <v>0</v>
      </c>
      <c r="AG175" s="45">
        <f>'2025'!AA20</f>
        <v>0</v>
      </c>
      <c r="AH175" s="45">
        <f t="shared" si="23"/>
        <v>57.1</v>
      </c>
      <c r="AI175" s="46">
        <f>'2025'!AB20</f>
        <v>2.7000000000000003E-2</v>
      </c>
      <c r="AJ175" s="45">
        <f>'2025'!AC20</f>
        <v>99.596674454744033</v>
      </c>
      <c r="AK175" s="47">
        <f>'2025'!AD20</f>
        <v>106.79475325322537</v>
      </c>
      <c r="AL175" s="48">
        <f>'2025'!AE20</f>
        <v>3</v>
      </c>
      <c r="AM175" s="49">
        <f>'2025'!AF20</f>
        <v>7</v>
      </c>
      <c r="AN175" s="49">
        <f>'2025'!AG20</f>
        <v>1</v>
      </c>
      <c r="AO175" s="49">
        <f>'2025'!AH20</f>
        <v>1</v>
      </c>
      <c r="AP175" s="49">
        <f>'2025'!AI20</f>
        <v>1</v>
      </c>
      <c r="AQ175" s="49">
        <f>'2025'!AK20</f>
        <v>4</v>
      </c>
      <c r="AR175" s="49">
        <f>'2025'!AL20</f>
        <v>1</v>
      </c>
      <c r="AS175" s="50">
        <f>'2025'!AM20</f>
        <v>0</v>
      </c>
      <c r="AT175" s="55">
        <f>'2025'!AN20</f>
        <v>0</v>
      </c>
      <c r="AU175" s="56">
        <f>'2025'!AO20</f>
        <v>1</v>
      </c>
      <c r="AV175" s="56">
        <f>'2025'!AP20</f>
        <v>0</v>
      </c>
      <c r="AW175" s="56">
        <f>'2025'!AQ20</f>
        <v>0</v>
      </c>
      <c r="AX175" s="56">
        <f>'2025'!AR20</f>
        <v>0</v>
      </c>
      <c r="AY175" s="56">
        <f>'2025'!AS20</f>
        <v>0</v>
      </c>
      <c r="AZ175" s="57">
        <f>'2025'!AT20</f>
        <v>0</v>
      </c>
      <c r="BA175" s="57">
        <f>'2025'!AU20</f>
        <v>0</v>
      </c>
      <c r="BB175" s="57">
        <f>'2025'!AV20</f>
        <v>0</v>
      </c>
      <c r="BC175" s="57">
        <f>'2025'!AW20</f>
        <v>0</v>
      </c>
      <c r="BD175" s="57">
        <f>'2025'!AX20</f>
        <v>0</v>
      </c>
      <c r="BE175" s="57">
        <f>'2025'!AY20</f>
        <v>0</v>
      </c>
      <c r="BF175" s="58">
        <f>'2025'!AZ20</f>
        <v>0</v>
      </c>
      <c r="BG175" s="55">
        <f>'2025'!BA20</f>
        <v>0</v>
      </c>
      <c r="BH175" s="56">
        <f>'2025'!BB20</f>
        <v>1</v>
      </c>
      <c r="BI175" s="56">
        <f>'2025'!BC20</f>
        <v>0</v>
      </c>
      <c r="BJ175" s="56">
        <f>'2025'!BD20</f>
        <v>0</v>
      </c>
      <c r="BK175" s="56">
        <f>'2025'!BE20</f>
        <v>0</v>
      </c>
      <c r="BL175" s="56">
        <f>'2025'!BF20</f>
        <v>0</v>
      </c>
      <c r="BM175" s="57">
        <f>'2025'!BG20</f>
        <v>0</v>
      </c>
      <c r="BN175" s="57">
        <f>'2025'!BH20</f>
        <v>0</v>
      </c>
      <c r="BO175" s="57">
        <f>'2025'!BI20</f>
        <v>0</v>
      </c>
      <c r="BP175" s="57">
        <f>'2025'!BJ20</f>
        <v>0</v>
      </c>
      <c r="BQ175" s="57">
        <f>'2025'!BK20</f>
        <v>0</v>
      </c>
      <c r="BR175" s="57">
        <f>'2025'!BL20</f>
        <v>0</v>
      </c>
      <c r="BS175" s="58">
        <f>'2025'!BM20</f>
        <v>0</v>
      </c>
      <c r="BT175" s="55">
        <f>'2025'!BN20</f>
        <v>0</v>
      </c>
      <c r="BU175" s="56">
        <f>'2025'!BO20</f>
        <v>1</v>
      </c>
      <c r="BV175" s="56">
        <f>'2025'!BP20</f>
        <v>0</v>
      </c>
      <c r="BW175" s="56">
        <f>'2025'!BQ20</f>
        <v>0</v>
      </c>
      <c r="BX175" s="56">
        <f>'2025'!BR20</f>
        <v>0</v>
      </c>
      <c r="BY175" s="56">
        <f>'2025'!BS20</f>
        <v>0</v>
      </c>
      <c r="BZ175" s="57">
        <f>'2025'!BT20</f>
        <v>0</v>
      </c>
      <c r="CA175" s="57">
        <f>'2025'!BU20</f>
        <v>0</v>
      </c>
      <c r="CB175" s="57">
        <f>'2025'!BV20</f>
        <v>0</v>
      </c>
      <c r="CC175" s="57">
        <f>'2025'!BW20</f>
        <v>0</v>
      </c>
      <c r="CD175" s="57">
        <f>'2025'!BX20</f>
        <v>0</v>
      </c>
      <c r="CE175" s="57">
        <f>'2025'!BY20</f>
        <v>0</v>
      </c>
      <c r="CF175" s="58">
        <f>'2025'!BZ20</f>
        <v>0</v>
      </c>
      <c r="CG175" s="55">
        <f>'2025'!CA20</f>
        <v>260</v>
      </c>
      <c r="CH175" s="56">
        <f>'2025'!CB20</f>
        <v>1631</v>
      </c>
      <c r="CI175" s="56">
        <f>'2025'!CC20</f>
        <v>41</v>
      </c>
      <c r="CJ175" s="56">
        <f>'2025'!CD20</f>
        <v>25</v>
      </c>
      <c r="CK175" s="56">
        <f>'2025'!CE20</f>
        <v>4</v>
      </c>
      <c r="CL175" s="56">
        <f>'2025'!CF20</f>
        <v>10</v>
      </c>
      <c r="CM175" s="57">
        <f>'2025'!CG20</f>
        <v>0</v>
      </c>
      <c r="CN175" s="57">
        <f>'2025'!CH20</f>
        <v>0</v>
      </c>
      <c r="CO175" s="57">
        <f>'2025'!CI20</f>
        <v>1.2</v>
      </c>
      <c r="CP175" s="57">
        <f>'2025'!CJ20</f>
        <v>3.2</v>
      </c>
      <c r="CQ175" s="57">
        <f>'2025'!CK20</f>
        <v>9.5</v>
      </c>
      <c r="CR175" s="57">
        <f>'2025'!CL20</f>
        <v>57.1</v>
      </c>
      <c r="CS175" s="58">
        <f>'2025'!CM20</f>
        <v>10.7</v>
      </c>
      <c r="CT175" s="55">
        <f>'2025'!CN20</f>
        <v>373</v>
      </c>
      <c r="CU175" s="56">
        <f>'2025'!CO20</f>
        <v>2969</v>
      </c>
      <c r="CV175" s="56">
        <f>'2025'!CP20</f>
        <v>47</v>
      </c>
      <c r="CW175" s="56">
        <f>'2025'!CQ20</f>
        <v>36</v>
      </c>
      <c r="CX175" s="56">
        <f>'2025'!CR20</f>
        <v>0</v>
      </c>
      <c r="CY175" s="56">
        <f>'2025'!CS20</f>
        <v>13</v>
      </c>
      <c r="CZ175" s="57">
        <f>'2025'!CT20</f>
        <v>0</v>
      </c>
      <c r="DA175" s="57">
        <f>'2025'!CU20</f>
        <v>0</v>
      </c>
      <c r="DB175" s="57">
        <f>'2025'!CV20</f>
        <v>1.41</v>
      </c>
      <c r="DC175" s="57">
        <f>'2025'!CW20</f>
        <v>4.5</v>
      </c>
      <c r="DD175" s="57">
        <f>'2025'!CX20</f>
        <v>6.9</v>
      </c>
      <c r="DE175" s="57">
        <f>'2025'!CY20</f>
        <v>50</v>
      </c>
      <c r="DF175" s="58">
        <f>'2025'!CZ20</f>
        <v>2.7</v>
      </c>
    </row>
    <row r="176" spans="1:110" ht="15.75" customHeight="1" x14ac:dyDescent="0.2">
      <c r="A176" s="29">
        <f t="shared" si="16"/>
        <v>174</v>
      </c>
      <c r="B176" s="30">
        <f>'2015'!A13</f>
        <v>11</v>
      </c>
      <c r="C176" s="30">
        <v>2015</v>
      </c>
      <c r="D176" s="31" t="str">
        <f>'2015'!B13</f>
        <v>Blake Bell</v>
      </c>
      <c r="E176" s="204" t="str" cm="1">
        <f t="array" ref="E176">_xlfn.IFS(F176&gt;=15,"Cornerstone",AND(F176&gt;=14,F176&lt;15),"Elite",AND(F176&gt;=11,F176&lt;14),"Elite Upside",AND(F176&gt;=9,F176&lt;11),"Upside",AND(F176&gt;=8,F176&lt;9),"Upside Lite",AND(F176&gt;=6,F176&lt;8),"Outlier",AND(F176&gt;=5,F176&lt;6),"Outlier Lite",F176&lt;5,"Purgatory")</f>
        <v>Purgatory</v>
      </c>
      <c r="F176" s="32">
        <f>'2015'!C13</f>
        <v>3.9071428571428575</v>
      </c>
      <c r="G176" s="32">
        <f t="shared" si="17"/>
        <v>18.600000000000001</v>
      </c>
      <c r="H176" s="33">
        <f t="shared" si="18"/>
        <v>-1.8686999960026494</v>
      </c>
      <c r="I176" s="34" t="str">
        <f>'2015'!D13</f>
        <v>Oklahoma</v>
      </c>
      <c r="J176" s="35">
        <f>'2015'!E13</f>
        <v>3</v>
      </c>
      <c r="K176" s="36">
        <f>'2015'!F13</f>
        <v>33457</v>
      </c>
      <c r="L176" s="37">
        <f>'2015'!G13</f>
        <v>34.164383561643838</v>
      </c>
      <c r="M176" s="37" t="str">
        <f>'2015'!H13</f>
        <v>SR</v>
      </c>
      <c r="N176" s="37">
        <f>'2015'!I13</f>
        <v>23.736986301369864</v>
      </c>
      <c r="O176" s="38">
        <f>'2015'!J13</f>
        <v>78</v>
      </c>
      <c r="P176" s="38">
        <f>'2015'!K13</f>
        <v>252</v>
      </c>
      <c r="Q176" s="193">
        <f t="shared" si="19"/>
        <v>29.12120143766915</v>
      </c>
      <c r="R176" s="35">
        <f>'2015'!L13</f>
        <v>4.8</v>
      </c>
      <c r="S176" s="39">
        <f>'2015'!M13</f>
        <v>4</v>
      </c>
      <c r="T176" s="40">
        <f>'2015'!N13</f>
        <v>0</v>
      </c>
      <c r="U176" s="41">
        <f>'2015'!O13</f>
        <v>0</v>
      </c>
      <c r="V176" s="41">
        <f>'2015'!P13</f>
        <v>0</v>
      </c>
      <c r="W176" s="41">
        <f>'2015'!Q13</f>
        <v>0</v>
      </c>
      <c r="X176" s="41">
        <f>'2015'!R13</f>
        <v>8.7633087633087636E-2</v>
      </c>
      <c r="Y176" s="42">
        <f>'2015'!S13</f>
        <v>8.7633087633087636E-2</v>
      </c>
      <c r="Z176" s="43">
        <f>'2015'!T13</f>
        <v>8.3251433251433249E-2</v>
      </c>
      <c r="AA176" s="44" t="str">
        <f>'2015'!U13</f>
        <v>N/A</v>
      </c>
      <c r="AB176" s="45">
        <f>'2015'!V13</f>
        <v>0.83</v>
      </c>
      <c r="AC176" s="45">
        <f>'2015'!W13</f>
        <v>13.375</v>
      </c>
      <c r="AD176" s="45">
        <f>'2015'!X13</f>
        <v>4.8</v>
      </c>
      <c r="AE176" s="45">
        <f>'2015'!Y13</f>
        <v>11.8</v>
      </c>
      <c r="AF176" s="45">
        <f>'2015'!Z13</f>
        <v>0</v>
      </c>
      <c r="AG176" s="45">
        <f>'2015'!AA13</f>
        <v>0</v>
      </c>
      <c r="AH176" s="45">
        <f>'2015'!AB13</f>
        <v>0.111</v>
      </c>
      <c r="AI176" s="46">
        <f>'2015'!AC13</f>
        <v>94.9435763888889</v>
      </c>
      <c r="AJ176" s="45">
        <f>'2015'!AD13</f>
        <v>103.79501173875043</v>
      </c>
      <c r="AK176" s="47">
        <f>'2015'!AE13</f>
        <v>0</v>
      </c>
      <c r="AL176" s="48">
        <f>'2015'!AF13</f>
        <v>0</v>
      </c>
      <c r="AM176" s="49">
        <f>'2015'!AG13</f>
        <v>0</v>
      </c>
      <c r="AN176" s="49">
        <f>'2015'!AH13</f>
        <v>6</v>
      </c>
      <c r="AO176" s="49">
        <f>'2015'!AI13</f>
        <v>1</v>
      </c>
      <c r="AP176" s="49">
        <f>'2015'!AJ13</f>
        <v>5</v>
      </c>
      <c r="AQ176" s="49">
        <f>'2015'!AK13</f>
        <v>2</v>
      </c>
      <c r="AR176" s="49">
        <f>'2015'!AL13</f>
        <v>5</v>
      </c>
      <c r="AS176" s="50">
        <f>'2015'!AM13</f>
        <v>0</v>
      </c>
      <c r="AT176" s="55">
        <f>'2015'!AN13</f>
        <v>0</v>
      </c>
      <c r="AU176" s="56">
        <f>'2015'!AO13</f>
        <v>1</v>
      </c>
      <c r="AV176" s="56">
        <f>'2015'!AP13</f>
        <v>0</v>
      </c>
      <c r="AW176" s="56">
        <f>'2015'!AQ13</f>
        <v>0</v>
      </c>
      <c r="AX176" s="56">
        <f>'2015'!AR13</f>
        <v>0</v>
      </c>
      <c r="AY176" s="56">
        <f>'2015'!AS13</f>
        <v>0</v>
      </c>
      <c r="AZ176" s="57">
        <f>'2015'!AT13</f>
        <v>0</v>
      </c>
      <c r="BA176" s="57">
        <f>'2015'!AU13</f>
        <v>0</v>
      </c>
      <c r="BB176" s="57">
        <f>'2015'!AV13</f>
        <v>0</v>
      </c>
      <c r="BC176" s="57">
        <f>'2015'!AW13</f>
        <v>0</v>
      </c>
      <c r="BD176" s="57">
        <f>'2015'!AX13</f>
        <v>0</v>
      </c>
      <c r="BE176" s="57">
        <f>'2015'!AY13</f>
        <v>0</v>
      </c>
      <c r="BF176" s="58">
        <f>'2015'!AZ13</f>
        <v>0</v>
      </c>
      <c r="BG176" s="55">
        <f>'2015'!BA13</f>
        <v>0</v>
      </c>
      <c r="BH176" s="56">
        <f>'2015'!BB13</f>
        <v>1</v>
      </c>
      <c r="BI176" s="56">
        <f>'2015'!BC13</f>
        <v>0</v>
      </c>
      <c r="BJ176" s="56">
        <f>'2015'!BD13</f>
        <v>0</v>
      </c>
      <c r="BK176" s="56">
        <f>'2015'!BE13</f>
        <v>0</v>
      </c>
      <c r="BL176" s="56">
        <f>'2015'!BF13</f>
        <v>0</v>
      </c>
      <c r="BM176" s="57">
        <f>'2015'!BG13</f>
        <v>0</v>
      </c>
      <c r="BN176" s="57">
        <f>'2015'!BH13</f>
        <v>0</v>
      </c>
      <c r="BO176" s="57">
        <f>'2015'!BI13</f>
        <v>0</v>
      </c>
      <c r="BP176" s="57">
        <f>'2015'!BJ13</f>
        <v>0</v>
      </c>
      <c r="BQ176" s="57">
        <f>'2015'!BK13</f>
        <v>0</v>
      </c>
      <c r="BR176" s="57">
        <f>'2015'!BL13</f>
        <v>0</v>
      </c>
      <c r="BS176" s="58">
        <f>'2015'!BM13</f>
        <v>0</v>
      </c>
      <c r="BT176" s="55">
        <f>'2015'!BN13</f>
        <v>0</v>
      </c>
      <c r="BU176" s="56">
        <f>'2015'!BO13</f>
        <v>1</v>
      </c>
      <c r="BV176" s="56">
        <f>'2015'!BP13</f>
        <v>0</v>
      </c>
      <c r="BW176" s="56">
        <f>'2015'!BQ13</f>
        <v>0</v>
      </c>
      <c r="BX176" s="56">
        <f>'2015'!BR13</f>
        <v>0</v>
      </c>
      <c r="BY176" s="56">
        <f>'2015'!BS13</f>
        <v>0</v>
      </c>
      <c r="BZ176" s="57">
        <f>'2015'!BT13</f>
        <v>0</v>
      </c>
      <c r="CA176" s="57">
        <f>'2015'!BU13</f>
        <v>0</v>
      </c>
      <c r="CB176" s="57">
        <f>'2015'!BV13</f>
        <v>0</v>
      </c>
      <c r="CC176" s="57">
        <f>'2015'!BW13</f>
        <v>0</v>
      </c>
      <c r="CD176" s="57">
        <f>'2015'!BX13</f>
        <v>0</v>
      </c>
      <c r="CE176" s="57">
        <f>'2015'!BY13</f>
        <v>0</v>
      </c>
      <c r="CF176" s="58">
        <f>'2015'!BZ13</f>
        <v>0</v>
      </c>
      <c r="CG176" s="55">
        <f>'2015'!CA13</f>
        <v>0</v>
      </c>
      <c r="CH176" s="56">
        <f>'2015'!CB13</f>
        <v>1</v>
      </c>
      <c r="CI176" s="56">
        <f>'2015'!CC13</f>
        <v>0</v>
      </c>
      <c r="CJ176" s="56">
        <f>'2015'!CD13</f>
        <v>0</v>
      </c>
      <c r="CK176" s="56">
        <f>'2015'!CE13</f>
        <v>0</v>
      </c>
      <c r="CL176" s="56">
        <f>'2015'!CF13</f>
        <v>0</v>
      </c>
      <c r="CM176" s="57">
        <f>'2015'!CG13</f>
        <v>0</v>
      </c>
      <c r="CN176" s="57">
        <f>'2015'!CH13</f>
        <v>0</v>
      </c>
      <c r="CO176" s="57">
        <f>'2015'!CI13</f>
        <v>0</v>
      </c>
      <c r="CP176" s="57">
        <f>'2015'!CJ13</f>
        <v>0</v>
      </c>
      <c r="CQ176" s="57">
        <f>'2015'!CK13</f>
        <v>0</v>
      </c>
      <c r="CR176" s="57">
        <f>'2015'!CL13</f>
        <v>0</v>
      </c>
      <c r="CS176" s="58">
        <f>'2015'!CM13</f>
        <v>0</v>
      </c>
      <c r="CT176" s="55">
        <f>'2015'!CN13</f>
        <v>214</v>
      </c>
      <c r="CU176" s="56">
        <f>'2015'!CO13</f>
        <v>2442</v>
      </c>
      <c r="CV176" s="56">
        <f>'2015'!CP13</f>
        <v>29</v>
      </c>
      <c r="CW176" s="56">
        <f>'2015'!CQ13</f>
        <v>16</v>
      </c>
      <c r="CX176" s="56">
        <f>'2015'!CR13</f>
        <v>4</v>
      </c>
      <c r="CY176" s="56">
        <f>'2015'!CS13</f>
        <v>15.600000000000001</v>
      </c>
      <c r="CZ176" s="57">
        <f>'2015'!CT13</f>
        <v>0</v>
      </c>
      <c r="DA176" s="57">
        <f>'2015'!CU13</f>
        <v>0</v>
      </c>
      <c r="DB176" s="57">
        <f>'2015'!CV13</f>
        <v>0.83</v>
      </c>
      <c r="DC176" s="57">
        <f>'2015'!CW13</f>
        <v>4.8</v>
      </c>
      <c r="DD176" s="57">
        <f>'2015'!CX13</f>
        <v>11.8</v>
      </c>
      <c r="DE176" s="57">
        <f>'2015'!CY13</f>
        <v>0</v>
      </c>
      <c r="DF176" s="58">
        <f>'2015'!CZ13</f>
        <v>11.1</v>
      </c>
    </row>
    <row r="177" spans="1:110" ht="15.75" customHeight="1" x14ac:dyDescent="0.2">
      <c r="A177" s="29">
        <f t="shared" si="16"/>
        <v>175</v>
      </c>
      <c r="B177" s="30">
        <f>'2021'!A15</f>
        <v>13</v>
      </c>
      <c r="C177" s="30">
        <v>2021</v>
      </c>
      <c r="D177" s="31" t="str">
        <f>'2021'!B15</f>
        <v>Tony Poljan</v>
      </c>
      <c r="E177" s="204" t="str" cm="1">
        <f t="array" ref="E177">_xlfn.IFS(F177&gt;=15,"Cornerstone",AND(F177&gt;=14,F177&lt;15),"Elite",AND(F177&gt;=11,F177&lt;14),"Elite Upside",AND(F177&gt;=9,F177&lt;11),"Upside",AND(F177&gt;=8,F177&lt;9),"Upside Lite",AND(F177&gt;=6,F177&lt;8),"Outlier",AND(F177&gt;=5,F177&lt;6),"Outlier Lite",F177&lt;5,"Purgatory")</f>
        <v>Purgatory</v>
      </c>
      <c r="F177" s="32">
        <f>'2021'!C15</f>
        <v>3.8142857142857141</v>
      </c>
      <c r="G177" s="32">
        <f t="shared" si="17"/>
        <v>18.2</v>
      </c>
      <c r="H177" s="33">
        <f t="shared" si="18"/>
        <v>-1.9070995083599813</v>
      </c>
      <c r="I177" s="34" t="str">
        <f>'2021'!D15</f>
        <v>Virginia</v>
      </c>
      <c r="J177" s="35">
        <f>'2021'!E15</f>
        <v>4</v>
      </c>
      <c r="K177" s="36">
        <f>'2021'!F15</f>
        <v>35545</v>
      </c>
      <c r="L177" s="37">
        <f>'2021'!G15</f>
        <v>28.443835616438356</v>
      </c>
      <c r="M177" s="37" t="str">
        <f>'2021'!H15</f>
        <v>SR</v>
      </c>
      <c r="N177" s="37">
        <f>'2021'!I15</f>
        <v>24.027397260273972</v>
      </c>
      <c r="O177" s="38">
        <f>'2021'!J15</f>
        <v>79</v>
      </c>
      <c r="P177" s="38">
        <f>'2021'!K15</f>
        <v>265</v>
      </c>
      <c r="Q177" s="193">
        <f t="shared" si="19"/>
        <v>29.853114344908398</v>
      </c>
      <c r="R177" s="35">
        <f>'2021'!L15</f>
        <v>4.9000000000000004</v>
      </c>
      <c r="S177" s="39">
        <f>'2021'!M15</f>
        <v>0</v>
      </c>
      <c r="T177" s="40">
        <f>'2021'!N15</f>
        <v>0</v>
      </c>
      <c r="U177" s="41">
        <f>'2021'!O15</f>
        <v>3.4486436520069684E-2</v>
      </c>
      <c r="V177" s="41">
        <f>'2021'!P15</f>
        <v>8.4488002703616089E-2</v>
      </c>
      <c r="W177" s="41">
        <f>'2021'!Q15</f>
        <v>0.1638910917261433</v>
      </c>
      <c r="X177" s="41">
        <f>'2021'!R15</f>
        <v>0.15771297006907137</v>
      </c>
      <c r="Y177" s="42">
        <f>'2021'!S15</f>
        <v>0.1638910917261433</v>
      </c>
      <c r="Z177" s="43">
        <f>'2021'!T15</f>
        <v>0.15569653713983614</v>
      </c>
      <c r="AA177" s="44">
        <f>'2021'!U15</f>
        <v>22.364383561643837</v>
      </c>
      <c r="AB177" s="45">
        <f>'2021'!V15</f>
        <v>1.71</v>
      </c>
      <c r="AC177" s="45">
        <f>CT177/CW177</f>
        <v>10.815789473684211</v>
      </c>
      <c r="AD177" s="45">
        <f>'2021'!X15</f>
        <v>7.8</v>
      </c>
      <c r="AE177" s="45">
        <f>'2021'!Y15</f>
        <v>10.7</v>
      </c>
      <c r="AF177" s="45">
        <f>'2021'!Z15</f>
        <v>0</v>
      </c>
      <c r="AG177" s="45">
        <f>'2021'!AA15</f>
        <v>0</v>
      </c>
      <c r="AH177" s="45">
        <f t="shared" ref="AH177:AH189" si="24">CR177</f>
        <v>40</v>
      </c>
      <c r="AI177" s="46">
        <f>'2021'!AB15</f>
        <v>2.8999999999999998E-2</v>
      </c>
      <c r="AJ177" s="45">
        <f>'2021'!AC15</f>
        <v>91.937258545438041</v>
      </c>
      <c r="AK177" s="47">
        <f>'2021'!AD15</f>
        <v>102.44745586567754</v>
      </c>
      <c r="AL177" s="48">
        <f>'2021'!AE15</f>
        <v>4</v>
      </c>
      <c r="AM177" s="49">
        <f>'2021'!AF15</f>
        <v>1</v>
      </c>
      <c r="AN177" s="49">
        <f>'2021'!AG15</f>
        <v>4</v>
      </c>
      <c r="AO177" s="49">
        <f>'2021'!AH15</f>
        <v>1</v>
      </c>
      <c r="AP177" s="49">
        <f>'2021'!AI15</f>
        <v>6</v>
      </c>
      <c r="AQ177" s="49">
        <f>'2021'!AK15</f>
        <v>2</v>
      </c>
      <c r="AR177" s="49">
        <f>'2021'!AL15</f>
        <v>0</v>
      </c>
      <c r="AS177" s="50">
        <f>'2021'!AM15</f>
        <v>0</v>
      </c>
      <c r="AT177" s="55">
        <f>'2021'!AN15</f>
        <v>0</v>
      </c>
      <c r="AU177" s="56">
        <f>'2021'!AO15</f>
        <v>1</v>
      </c>
      <c r="AV177" s="56">
        <f>'2021'!AP15</f>
        <v>0</v>
      </c>
      <c r="AW177" s="56">
        <f>'2021'!AQ15</f>
        <v>0</v>
      </c>
      <c r="AX177" s="56">
        <f>'2021'!AR15</f>
        <v>0</v>
      </c>
      <c r="AY177" s="56">
        <f>'2021'!AS15</f>
        <v>0</v>
      </c>
      <c r="AZ177" s="57">
        <f>'2021'!AT15</f>
        <v>0</v>
      </c>
      <c r="BA177" s="57">
        <f>'2021'!AU15</f>
        <v>0</v>
      </c>
      <c r="BB177" s="57">
        <f>'2021'!AV15</f>
        <v>0</v>
      </c>
      <c r="BC177" s="57">
        <f>'2021'!AW15</f>
        <v>0</v>
      </c>
      <c r="BD177" s="57">
        <f>'2021'!AX15</f>
        <v>0</v>
      </c>
      <c r="BE177" s="57">
        <f>'2021'!AY15</f>
        <v>0</v>
      </c>
      <c r="BF177" s="58">
        <f>'2021'!AZ15</f>
        <v>0</v>
      </c>
      <c r="BG177" s="55">
        <f>'2021'!BA15</f>
        <v>97</v>
      </c>
      <c r="BH177" s="56">
        <f>'2021'!BB15</f>
        <v>2812.7</v>
      </c>
      <c r="BI177" s="56">
        <f>'2021'!BC15</f>
        <v>6</v>
      </c>
      <c r="BJ177" s="56">
        <f>'2021'!BD15</f>
        <v>5</v>
      </c>
      <c r="BK177" s="56">
        <f>'2021'!BE15</f>
        <v>0</v>
      </c>
      <c r="BL177" s="56">
        <f>'2021'!BF15</f>
        <v>23.1</v>
      </c>
      <c r="BM177" s="57">
        <f>'2021'!BG15</f>
        <v>0</v>
      </c>
      <c r="BN177" s="57">
        <f>'2021'!BH15</f>
        <v>0</v>
      </c>
      <c r="BO177" s="57">
        <f>'2021'!BI15</f>
        <v>1.56</v>
      </c>
      <c r="BP177" s="57">
        <f>'2021'!BJ15</f>
        <v>3.2</v>
      </c>
      <c r="BQ177" s="57">
        <f>'2021'!BK15</f>
        <v>14.5</v>
      </c>
      <c r="BR177" s="57">
        <f>'2021'!BL15</f>
        <v>100</v>
      </c>
      <c r="BS177" s="58">
        <f>'2021'!BM15</f>
        <v>16.7</v>
      </c>
      <c r="BT177" s="55">
        <f>'2021'!BN15</f>
        <v>125</v>
      </c>
      <c r="BU177" s="56">
        <f>'2021'!BO15</f>
        <v>1479.5</v>
      </c>
      <c r="BV177" s="56">
        <f>'2021'!BP15</f>
        <v>13</v>
      </c>
      <c r="BW177" s="56">
        <f>'2021'!BQ15</f>
        <v>7</v>
      </c>
      <c r="BX177" s="56">
        <f>'2021'!BR15</f>
        <v>2</v>
      </c>
      <c r="BY177" s="56">
        <f>'2021'!BS15</f>
        <v>8.8000000000000007</v>
      </c>
      <c r="BZ177" s="57">
        <f>'2021'!BT15</f>
        <v>0</v>
      </c>
      <c r="CA177" s="57">
        <f>'2021'!BU15</f>
        <v>0</v>
      </c>
      <c r="CB177" s="57">
        <f>'2021'!BV15</f>
        <v>5</v>
      </c>
      <c r="CC177" s="57">
        <f>'2021'!BW15</f>
        <v>2.1</v>
      </c>
      <c r="CD177" s="57">
        <f>'2021'!BX15</f>
        <v>20</v>
      </c>
      <c r="CE177" s="57">
        <f>'2021'!BY15</f>
        <v>50</v>
      </c>
      <c r="CF177" s="58">
        <f>'2021'!BZ15</f>
        <v>0</v>
      </c>
      <c r="CG177" s="55">
        <f>'2021'!CA15</f>
        <v>496</v>
      </c>
      <c r="CH177" s="56">
        <f>'2021'!CB15</f>
        <v>3026.3999999999996</v>
      </c>
      <c r="CI177" s="56">
        <f>'2021'!CC15</f>
        <v>50</v>
      </c>
      <c r="CJ177" s="56">
        <f>'2021'!CD15</f>
        <v>33</v>
      </c>
      <c r="CK177" s="56">
        <f>'2021'!CE15</f>
        <v>4</v>
      </c>
      <c r="CL177" s="56">
        <f>'2021'!CF15</f>
        <v>16.799999999999997</v>
      </c>
      <c r="CM177" s="57">
        <f>'2021'!CG15</f>
        <v>0</v>
      </c>
      <c r="CN177" s="57">
        <f>'2021'!CH15</f>
        <v>0</v>
      </c>
      <c r="CO177" s="57">
        <f>'2021'!CI15</f>
        <v>1.71</v>
      </c>
      <c r="CP177" s="57">
        <f>'2021'!CJ15</f>
        <v>7.8</v>
      </c>
      <c r="CQ177" s="57">
        <f>'2021'!CK15</f>
        <v>9.1</v>
      </c>
      <c r="CR177" s="57">
        <f>'2021'!CL15</f>
        <v>40</v>
      </c>
      <c r="CS177" s="58">
        <f>'2021'!CM15</f>
        <v>2.9</v>
      </c>
      <c r="CT177" s="55">
        <f>'2021'!CN15</f>
        <v>411</v>
      </c>
      <c r="CU177" s="56">
        <f>'2021'!CO15</f>
        <v>2606</v>
      </c>
      <c r="CV177" s="56">
        <f>'2021'!CP15</f>
        <v>61</v>
      </c>
      <c r="CW177" s="56">
        <f>'2021'!CQ15</f>
        <v>38</v>
      </c>
      <c r="CX177" s="56">
        <f>'2021'!CR15</f>
        <v>6</v>
      </c>
      <c r="CY177" s="56">
        <f>'2021'!CS15</f>
        <v>22</v>
      </c>
      <c r="CZ177" s="57">
        <f>'2021'!CT15</f>
        <v>0</v>
      </c>
      <c r="DA177" s="57">
        <f>'2021'!CU15</f>
        <v>0</v>
      </c>
      <c r="DB177" s="57">
        <f>'2021'!CV15</f>
        <v>1.43</v>
      </c>
      <c r="DC177" s="57">
        <f>'2021'!CW15</f>
        <v>3</v>
      </c>
      <c r="DD177" s="57">
        <f>'2021'!CX15</f>
        <v>10.7</v>
      </c>
      <c r="DE177" s="57">
        <f>'2021'!CY15</f>
        <v>14.3</v>
      </c>
      <c r="DF177" s="58">
        <f>'2021'!CZ15</f>
        <v>9.5</v>
      </c>
    </row>
    <row r="178" spans="1:110" ht="15.75" customHeight="1" x14ac:dyDescent="0.2">
      <c r="A178" s="29">
        <f t="shared" si="16"/>
        <v>176</v>
      </c>
      <c r="B178" s="30">
        <f>'2022'!A20</f>
        <v>18</v>
      </c>
      <c r="C178" s="30">
        <v>2022</v>
      </c>
      <c r="D178" s="31" t="str">
        <f>'2022'!B20</f>
        <v>Ko Kieft</v>
      </c>
      <c r="E178" s="204" t="str" cm="1">
        <f t="array" ref="E178">_xlfn.IFS(F178&gt;=15,"Cornerstone",AND(F178&gt;=14,F178&lt;15),"Elite",AND(F178&gt;=11,F178&lt;14),"Elite Upside",AND(F178&gt;=9,F178&lt;11),"Upside",AND(F178&gt;=8,F178&lt;9),"Upside Lite",AND(F178&gt;=6,F178&lt;8),"Outlier",AND(F178&gt;=5,F178&lt;6),"Outlier Lite",F178&lt;5,"Purgatory")</f>
        <v>Purgatory</v>
      </c>
      <c r="F178" s="32">
        <f>'2022'!C20</f>
        <v>3.8000000000000003</v>
      </c>
      <c r="G178" s="32">
        <f t="shared" si="17"/>
        <v>17.7</v>
      </c>
      <c r="H178" s="33">
        <f t="shared" si="18"/>
        <v>-1.9130071256457244</v>
      </c>
      <c r="I178" s="34" t="str">
        <f>'2022'!D20</f>
        <v>Minnesota</v>
      </c>
      <c r="J178" s="35">
        <f>'2022'!E20</f>
        <v>2</v>
      </c>
      <c r="K178" s="36">
        <f>'2022'!F20</f>
        <v>35815</v>
      </c>
      <c r="L178" s="37">
        <f>'2022'!G20</f>
        <v>27.704109589041096</v>
      </c>
      <c r="M178" s="37" t="str">
        <f>'2022'!H20</f>
        <v>SR</v>
      </c>
      <c r="N178" s="37">
        <f>'2022'!I20</f>
        <v>24.284931506849315</v>
      </c>
      <c r="O178" s="38">
        <f>'2022'!J20</f>
        <v>76</v>
      </c>
      <c r="P178" s="38">
        <f>'2022'!K20</f>
        <v>259</v>
      </c>
      <c r="Q178" s="193">
        <f t="shared" si="19"/>
        <v>31.526120600717658</v>
      </c>
      <c r="R178" s="35">
        <f>'2022'!L20</f>
        <v>4.9800000000000004</v>
      </c>
      <c r="S178" s="39">
        <f>'2022'!M20</f>
        <v>6</v>
      </c>
      <c r="T178" s="40">
        <f>'2022'!N20</f>
        <v>6.7406819984139568E-2</v>
      </c>
      <c r="U178" s="41">
        <f>'2022'!O20</f>
        <v>9.099616858237547E-2</v>
      </c>
      <c r="V178" s="41">
        <f>'2022'!P20</f>
        <v>0</v>
      </c>
      <c r="W178" s="41">
        <f>'2022'!Q20</f>
        <v>0.14565544952285284</v>
      </c>
      <c r="X178" s="41">
        <f>'2022'!R20</f>
        <v>0.12469135802469136</v>
      </c>
      <c r="Y178" s="42">
        <f>'2022'!S20</f>
        <v>0.1351734037737721</v>
      </c>
      <c r="Z178" s="43">
        <f>'2022'!T20</f>
        <v>0.1351734037737721</v>
      </c>
      <c r="AA178" s="44" t="str">
        <f>'2022'!U20</f>
        <v>N/A</v>
      </c>
      <c r="AB178" s="45">
        <f>'2022'!V20</f>
        <v>1.38</v>
      </c>
      <c r="AC178" s="45">
        <f>CT178/CW178</f>
        <v>14.428571428571429</v>
      </c>
      <c r="AD178" s="45">
        <f>'2022'!X20</f>
        <v>6</v>
      </c>
      <c r="AE178" s="45">
        <f>'2022'!Y20</f>
        <v>13</v>
      </c>
      <c r="AF178" s="45">
        <f>'2022'!Z20</f>
        <v>0</v>
      </c>
      <c r="AG178" s="45">
        <f>'2022'!AA20</f>
        <v>0</v>
      </c>
      <c r="AH178" s="45">
        <f t="shared" si="24"/>
        <v>100</v>
      </c>
      <c r="AI178" s="46">
        <f>'2022'!AB20</f>
        <v>0</v>
      </c>
      <c r="AJ178" s="45">
        <f>'2022'!AC20</f>
        <v>84.219447633786132</v>
      </c>
      <c r="AK178" s="47">
        <f>'2022'!AD20</f>
        <v>88.552692047149819</v>
      </c>
      <c r="AL178" s="48">
        <f>'2022'!AE20</f>
        <v>3</v>
      </c>
      <c r="AM178" s="49">
        <f>'2022'!AF20</f>
        <v>0</v>
      </c>
      <c r="AN178" s="49">
        <f>'2022'!AG20</f>
        <v>1</v>
      </c>
      <c r="AO178" s="49">
        <f>'2022'!AH20</f>
        <v>7</v>
      </c>
      <c r="AP178" s="49">
        <f>'2022'!AI20</f>
        <v>3</v>
      </c>
      <c r="AQ178" s="49">
        <f>'2022'!AK20</f>
        <v>0</v>
      </c>
      <c r="AR178" s="49">
        <f>'2022'!AL20</f>
        <v>2</v>
      </c>
      <c r="AS178" s="50">
        <f>'2022'!AM20</f>
        <v>0</v>
      </c>
      <c r="AT178" s="55">
        <f>'2022'!AN20</f>
        <v>17</v>
      </c>
      <c r="AU178" s="56">
        <f>'2022'!AO20</f>
        <v>252.2</v>
      </c>
      <c r="AV178" s="56">
        <f>'2022'!AP20</f>
        <v>3</v>
      </c>
      <c r="AW178" s="56">
        <f>'2022'!AQ20</f>
        <v>2</v>
      </c>
      <c r="AX178" s="56">
        <f>'2022'!AR20</f>
        <v>0</v>
      </c>
      <c r="AY178" s="56">
        <f>'2022'!AS20</f>
        <v>1.6</v>
      </c>
      <c r="AZ178" s="57">
        <f>'2022'!AT20</f>
        <v>0</v>
      </c>
      <c r="BA178" s="57">
        <f>'2022'!AU20</f>
        <v>0</v>
      </c>
      <c r="BB178" s="57">
        <f>'2022'!AV20</f>
        <v>1.7</v>
      </c>
      <c r="BC178" s="57">
        <f>'2022'!AW20</f>
        <v>7</v>
      </c>
      <c r="BD178" s="57">
        <f>'2022'!AX20</f>
        <v>3.3</v>
      </c>
      <c r="BE178" s="57">
        <f>'2022'!AY20</f>
        <v>0</v>
      </c>
      <c r="BF178" s="58">
        <f>'2022'!AZ20</f>
        <v>0</v>
      </c>
      <c r="BG178" s="55">
        <f>'2022'!BA20</f>
        <v>19</v>
      </c>
      <c r="BH178" s="56">
        <f>'2022'!BB20</f>
        <v>208.8</v>
      </c>
      <c r="BI178" s="56">
        <f>'2022'!BC20</f>
        <v>4</v>
      </c>
      <c r="BJ178" s="56">
        <f>'2022'!BD20</f>
        <v>1</v>
      </c>
      <c r="BK178" s="56">
        <f>'2022'!BE20</f>
        <v>0</v>
      </c>
      <c r="BL178" s="56">
        <f>'2022'!BF20</f>
        <v>2</v>
      </c>
      <c r="BM178" s="57">
        <f>'2022'!BG20</f>
        <v>0</v>
      </c>
      <c r="BN178" s="57">
        <f>'2022'!BH20</f>
        <v>0</v>
      </c>
      <c r="BO178" s="57">
        <f>'2022'!BI20</f>
        <v>0.68</v>
      </c>
      <c r="BP178" s="57">
        <f>'2022'!BJ20</f>
        <v>11</v>
      </c>
      <c r="BQ178" s="57">
        <f>'2022'!BK20</f>
        <v>7.8</v>
      </c>
      <c r="BR178" s="57">
        <f>'2022'!BL20</f>
        <v>0</v>
      </c>
      <c r="BS178" s="58">
        <f>'2022'!BM20</f>
        <v>0</v>
      </c>
      <c r="BT178" s="55">
        <f>'2022'!BN20</f>
        <v>0</v>
      </c>
      <c r="BU178" s="56">
        <f>'2022'!BO20</f>
        <v>1</v>
      </c>
      <c r="BV178" s="56">
        <f>'2022'!BP20</f>
        <v>0</v>
      </c>
      <c r="BW178" s="56">
        <f>'2022'!BQ20</f>
        <v>0</v>
      </c>
      <c r="BX178" s="56">
        <f>'2022'!BR20</f>
        <v>0</v>
      </c>
      <c r="BY178" s="56">
        <f>'2022'!BS20</f>
        <v>0</v>
      </c>
      <c r="BZ178" s="57">
        <f>'2022'!BT20</f>
        <v>0</v>
      </c>
      <c r="CA178" s="57">
        <f>'2022'!BU20</f>
        <v>0</v>
      </c>
      <c r="CB178" s="57">
        <f>'2022'!BV20</f>
        <v>0</v>
      </c>
      <c r="CC178" s="57">
        <f>'2022'!BW20</f>
        <v>0</v>
      </c>
      <c r="CD178" s="57">
        <f>'2022'!BX20</f>
        <v>0</v>
      </c>
      <c r="CE178" s="57">
        <f>'2022'!BY20</f>
        <v>0</v>
      </c>
      <c r="CF178" s="58">
        <f>'2022'!BZ20</f>
        <v>0</v>
      </c>
      <c r="CG178" s="55">
        <f>'2022'!CA20</f>
        <v>29</v>
      </c>
      <c r="CH178" s="56">
        <f>'2022'!CB20</f>
        <v>199.1</v>
      </c>
      <c r="CI178" s="56">
        <f>'2022'!CC20</f>
        <v>5</v>
      </c>
      <c r="CJ178" s="56">
        <f>'2022'!CD20</f>
        <v>2</v>
      </c>
      <c r="CK178" s="56">
        <f>'2022'!CE20</f>
        <v>1</v>
      </c>
      <c r="CL178" s="56">
        <f>'2022'!CF20</f>
        <v>1</v>
      </c>
      <c r="CM178" s="57">
        <f>'2022'!CG20</f>
        <v>0</v>
      </c>
      <c r="CN178" s="57">
        <f>'2022'!CH20</f>
        <v>0</v>
      </c>
      <c r="CO178" s="57">
        <f>'2022'!CI20</f>
        <v>1.38</v>
      </c>
      <c r="CP178" s="57">
        <f>'2022'!CJ20</f>
        <v>0.5</v>
      </c>
      <c r="CQ178" s="57">
        <f>'2022'!CK20</f>
        <v>13</v>
      </c>
      <c r="CR178" s="57">
        <f>'2022'!CL20</f>
        <v>100</v>
      </c>
      <c r="CS178" s="58">
        <f>'2022'!CM20</f>
        <v>0</v>
      </c>
      <c r="CT178" s="55">
        <f>'2022'!CN20</f>
        <v>101</v>
      </c>
      <c r="CU178" s="56">
        <f>'2022'!CO20</f>
        <v>810</v>
      </c>
      <c r="CV178" s="56">
        <f>'2022'!CP20</f>
        <v>8</v>
      </c>
      <c r="CW178" s="56">
        <f>'2022'!CQ20</f>
        <v>7</v>
      </c>
      <c r="CX178" s="56">
        <f>'2022'!CR20</f>
        <v>1</v>
      </c>
      <c r="CY178" s="56">
        <f>'2022'!CS20</f>
        <v>4.5</v>
      </c>
      <c r="CZ178" s="57">
        <f>'2022'!CT20</f>
        <v>0</v>
      </c>
      <c r="DA178" s="57">
        <f>'2022'!CU20</f>
        <v>0</v>
      </c>
      <c r="DB178" s="57">
        <f>'2022'!CV20</f>
        <v>1.28</v>
      </c>
      <c r="DC178" s="57">
        <f>'2022'!CW20</f>
        <v>6</v>
      </c>
      <c r="DD178" s="57">
        <f>'2022'!CX20</f>
        <v>8.8000000000000007</v>
      </c>
      <c r="DE178" s="57">
        <f>'2022'!CY20</f>
        <v>100</v>
      </c>
      <c r="DF178" s="58">
        <f>'2022'!CZ20</f>
        <v>0</v>
      </c>
    </row>
    <row r="179" spans="1:110" ht="15.75" customHeight="1" x14ac:dyDescent="0.2">
      <c r="A179" s="29">
        <f t="shared" si="16"/>
        <v>177</v>
      </c>
      <c r="B179" s="30">
        <f>'2023'!A19</f>
        <v>17</v>
      </c>
      <c r="C179" s="30">
        <v>2023</v>
      </c>
      <c r="D179" s="31" t="str">
        <f>'2023'!B19</f>
        <v>Jahleel Billingsley</v>
      </c>
      <c r="E179" s="204" t="str" cm="1">
        <f t="array" ref="E179">_xlfn.IFS(F179&gt;=15,"Cornerstone",AND(F179&gt;=14,F179&lt;15),"Elite",AND(F179&gt;=11,F179&lt;14),"Elite Upside",AND(F179&gt;=9,F179&lt;11),"Upside",AND(F179&gt;=8,F179&lt;9),"Upside Lite",AND(F179&gt;=6,F179&lt;8),"Outlier",AND(F179&gt;=5,F179&lt;6),"Outlier Lite",F179&lt;5,"Purgatory")</f>
        <v>Purgatory</v>
      </c>
      <c r="F179" s="32">
        <f>'2023'!C19</f>
        <v>3.785714285714286</v>
      </c>
      <c r="G179" s="32">
        <f t="shared" si="17"/>
        <v>17.2</v>
      </c>
      <c r="H179" s="33">
        <f t="shared" si="18"/>
        <v>-1.9189147429314677</v>
      </c>
      <c r="I179" s="34" t="str">
        <f>'2023'!D19</f>
        <v>Texas</v>
      </c>
      <c r="J179" s="35">
        <f>'2023'!E19</f>
        <v>3</v>
      </c>
      <c r="K179" s="36">
        <f>'2023'!F19</f>
        <v>37028</v>
      </c>
      <c r="L179" s="37">
        <f>'2023'!G19</f>
        <v>24.38082191780822</v>
      </c>
      <c r="M179" s="37" t="str">
        <f>'2023'!H19</f>
        <v>SR</v>
      </c>
      <c r="N179" s="37">
        <f>'2023'!I19</f>
        <v>21.958904109589042</v>
      </c>
      <c r="O179" s="35">
        <f>'2023'!J19</f>
        <v>76</v>
      </c>
      <c r="P179" s="35">
        <f>'2023'!K19</f>
        <v>220</v>
      </c>
      <c r="Q179" s="193">
        <f t="shared" si="19"/>
        <v>26.778944139605731</v>
      </c>
      <c r="R179" s="35">
        <f>'2023'!L19</f>
        <v>4.57</v>
      </c>
      <c r="S179" s="59">
        <f>'2023'!M19</f>
        <v>0</v>
      </c>
      <c r="T179" s="40">
        <f>'2023'!N19</f>
        <v>0</v>
      </c>
      <c r="U179" s="41">
        <f>'2023'!O19</f>
        <v>1.5585427625170466E-2</v>
      </c>
      <c r="V179" s="41">
        <f>'2023'!P19</f>
        <v>0.11446119486320491</v>
      </c>
      <c r="W179" s="41">
        <f>'2023'!Q19</f>
        <v>7.5694855115316387E-2</v>
      </c>
      <c r="X179" s="41">
        <f>'2023'!R19</f>
        <v>3.9353769676884837E-2</v>
      </c>
      <c r="Y179" s="42">
        <f>'2023'!S19</f>
        <v>7.6907482270044875E-2</v>
      </c>
      <c r="Z179" s="43">
        <f>'2023'!T19</f>
        <v>7.3062108156542627E-2</v>
      </c>
      <c r="AA179" s="44" t="str">
        <f>'2023'!U19</f>
        <v>N/A</v>
      </c>
      <c r="AB179" s="45">
        <f>'2023'!V19</f>
        <v>2.5299999999999998</v>
      </c>
      <c r="AC179" s="45">
        <f>CT179/CW179</f>
        <v>12.666666666666666</v>
      </c>
      <c r="AD179" s="45">
        <f>'2023'!X19</f>
        <v>5</v>
      </c>
      <c r="AE179" s="45">
        <f>'2023'!Y19</f>
        <v>8.8000000000000007</v>
      </c>
      <c r="AF179" s="45">
        <f>'2023'!Z19</f>
        <v>0</v>
      </c>
      <c r="AG179" s="45">
        <f>'2023'!AA19</f>
        <v>0</v>
      </c>
      <c r="AH179" s="45">
        <f t="shared" si="24"/>
        <v>33.299999999999997</v>
      </c>
      <c r="AI179" s="46">
        <f>'2023'!AB19</f>
        <v>0.25</v>
      </c>
      <c r="AJ179" s="45">
        <f>'2023'!AC19</f>
        <v>100.8760053944435</v>
      </c>
      <c r="AK179" s="47">
        <f>'2023'!AD19</f>
        <v>106.06626012893975</v>
      </c>
      <c r="AL179" s="48">
        <f>'2023'!AE19</f>
        <v>0</v>
      </c>
      <c r="AM179" s="49">
        <f>'2023'!AF19</f>
        <v>0</v>
      </c>
      <c r="AN179" s="49">
        <f>'2023'!AG19</f>
        <v>8</v>
      </c>
      <c r="AO179" s="49">
        <f>'2023'!AH19</f>
        <v>4</v>
      </c>
      <c r="AP179" s="49">
        <f>'2023'!AI19</f>
        <v>2</v>
      </c>
      <c r="AQ179" s="49">
        <f>'2023'!AK19</f>
        <v>4</v>
      </c>
      <c r="AR179" s="49">
        <f>'2023'!AL19</f>
        <v>0</v>
      </c>
      <c r="AS179" s="50">
        <f>'2023'!AM19</f>
        <v>0.2</v>
      </c>
      <c r="AT179" s="55">
        <f>'2023'!AN19</f>
        <v>0</v>
      </c>
      <c r="AU179" s="56">
        <f>'2023'!AO19</f>
        <v>1</v>
      </c>
      <c r="AV179" s="56">
        <f>'2023'!AP19</f>
        <v>0</v>
      </c>
      <c r="AW179" s="56">
        <f>'2023'!AQ19</f>
        <v>0</v>
      </c>
      <c r="AX179" s="56">
        <f>'2023'!AR19</f>
        <v>0</v>
      </c>
      <c r="AY179" s="56">
        <f>'2023'!AS19</f>
        <v>0</v>
      </c>
      <c r="AZ179" s="57">
        <f>'2023'!AT19</f>
        <v>0</v>
      </c>
      <c r="BA179" s="57">
        <f>'2023'!AU19</f>
        <v>0</v>
      </c>
      <c r="BB179" s="57">
        <f>'2023'!AV19</f>
        <v>0</v>
      </c>
      <c r="BC179" s="57">
        <f>'2023'!AW19</f>
        <v>0</v>
      </c>
      <c r="BD179" s="57">
        <f>'2023'!AX19</f>
        <v>0</v>
      </c>
      <c r="BE179" s="57">
        <f>'2023'!AY19</f>
        <v>0</v>
      </c>
      <c r="BF179" s="58">
        <f>'2023'!AZ19</f>
        <v>0</v>
      </c>
      <c r="BG179" s="55">
        <f>'2023'!BA19</f>
        <v>16</v>
      </c>
      <c r="BH179" s="56">
        <f>'2023'!BB19</f>
        <v>1026.5999999999999</v>
      </c>
      <c r="BI179" s="56">
        <f>'2023'!BC19</f>
        <v>4</v>
      </c>
      <c r="BJ179" s="56">
        <f>'2023'!BD19</f>
        <v>2</v>
      </c>
      <c r="BK179" s="56">
        <f>'2023'!BE19</f>
        <v>0</v>
      </c>
      <c r="BL179" s="56">
        <f>'2023'!BF19</f>
        <v>11.399999999999999</v>
      </c>
      <c r="BM179" s="57">
        <f>'2023'!BG19</f>
        <v>0</v>
      </c>
      <c r="BN179" s="57">
        <f>'2023'!BH19</f>
        <v>0</v>
      </c>
      <c r="BO179" s="57">
        <f>'2023'!BI19</f>
        <v>0.41</v>
      </c>
      <c r="BP179" s="57">
        <f>'2023'!BJ19</f>
        <v>11</v>
      </c>
      <c r="BQ179" s="57">
        <f>'2023'!BK19</f>
        <v>0</v>
      </c>
      <c r="BR179" s="57">
        <f>'2023'!BL19</f>
        <v>0</v>
      </c>
      <c r="BS179" s="58">
        <f>'2023'!BM19</f>
        <v>0</v>
      </c>
      <c r="BT179" s="55">
        <f>'2023'!BN19</f>
        <v>287</v>
      </c>
      <c r="BU179" s="56">
        <f>'2023'!BO19</f>
        <v>2507.4</v>
      </c>
      <c r="BV179" s="56">
        <f>'2023'!BP19</f>
        <v>19</v>
      </c>
      <c r="BW179" s="56">
        <f>'2023'!BQ19</f>
        <v>18</v>
      </c>
      <c r="BX179" s="56">
        <f>'2023'!BR19</f>
        <v>3</v>
      </c>
      <c r="BY179" s="56">
        <f>'2023'!BS19</f>
        <v>22.400000000000002</v>
      </c>
      <c r="BZ179" s="57">
        <f>'2023'!BT19</f>
        <v>0</v>
      </c>
      <c r="CA179" s="57">
        <f>'2023'!BU19</f>
        <v>0</v>
      </c>
      <c r="CB179" s="57">
        <f>'2023'!BV19</f>
        <v>1.78</v>
      </c>
      <c r="CC179" s="57">
        <f>'2023'!BW19</f>
        <v>6.8</v>
      </c>
      <c r="CD179" s="57">
        <f>'2023'!BX19</f>
        <v>9.6999999999999993</v>
      </c>
      <c r="CE179" s="57">
        <f>'2023'!BY19</f>
        <v>75</v>
      </c>
      <c r="CF179" s="58">
        <f>'2023'!BZ19</f>
        <v>0</v>
      </c>
      <c r="CG179" s="55">
        <f>'2023'!CA19</f>
        <v>256</v>
      </c>
      <c r="CH179" s="56">
        <f>'2023'!CB19</f>
        <v>3382</v>
      </c>
      <c r="CI179" s="56">
        <f>'2023'!CC19</f>
        <v>37</v>
      </c>
      <c r="CJ179" s="56">
        <f>'2023'!CD19</f>
        <v>17</v>
      </c>
      <c r="CK179" s="56">
        <f>'2023'!CE19</f>
        <v>3</v>
      </c>
      <c r="CL179" s="56">
        <f>'2023'!CF19</f>
        <v>32</v>
      </c>
      <c r="CM179" s="57">
        <f>'2023'!CG19</f>
        <v>0</v>
      </c>
      <c r="CN179" s="57">
        <f>'2023'!CH19</f>
        <v>0</v>
      </c>
      <c r="CO179" s="57">
        <f>'2023'!CI19</f>
        <v>0.88</v>
      </c>
      <c r="CP179" s="57">
        <f>'2023'!CJ19</f>
        <v>4.4000000000000004</v>
      </c>
      <c r="CQ179" s="57">
        <f>'2023'!CK19</f>
        <v>10.5</v>
      </c>
      <c r="CR179" s="57">
        <f>'2023'!CL19</f>
        <v>33.299999999999997</v>
      </c>
      <c r="CS179" s="58">
        <f>'2023'!CM19</f>
        <v>19</v>
      </c>
      <c r="CT179" s="55">
        <f>'2023'!CN19</f>
        <v>38</v>
      </c>
      <c r="CU179" s="56">
        <f>'2023'!CO19</f>
        <v>965.6</v>
      </c>
      <c r="CV179" s="56">
        <f>'2023'!CP19</f>
        <v>6</v>
      </c>
      <c r="CW179" s="56">
        <f>'2023'!CQ19</f>
        <v>3</v>
      </c>
      <c r="CX179" s="56">
        <f>'2023'!CR19</f>
        <v>0</v>
      </c>
      <c r="CY179" s="56">
        <f>'2023'!CS19</f>
        <v>6.8</v>
      </c>
      <c r="CZ179" s="57">
        <f>'2023'!CT19</f>
        <v>0</v>
      </c>
      <c r="DA179" s="57">
        <f>'2023'!CU19</f>
        <v>0</v>
      </c>
      <c r="DB179" s="57">
        <f>'2023'!CV19</f>
        <v>2.5299999999999998</v>
      </c>
      <c r="DC179" s="57">
        <f>'2023'!CW19</f>
        <v>5</v>
      </c>
      <c r="DD179" s="57">
        <f>'2023'!CX19</f>
        <v>8.8000000000000007</v>
      </c>
      <c r="DE179" s="57">
        <f>'2023'!CY19</f>
        <v>100</v>
      </c>
      <c r="DF179" s="58">
        <f>'2023'!CZ19</f>
        <v>25</v>
      </c>
    </row>
    <row r="180" spans="1:110" ht="15.75" customHeight="1" x14ac:dyDescent="0.2">
      <c r="A180" s="29">
        <f t="shared" si="16"/>
        <v>178</v>
      </c>
      <c r="B180" s="30">
        <f>'2020'!A16</f>
        <v>14</v>
      </c>
      <c r="C180" s="30">
        <v>2020</v>
      </c>
      <c r="D180" s="31" t="str">
        <f>'2020'!B16</f>
        <v>Stephen Sullivan</v>
      </c>
      <c r="E180" s="204" t="str" cm="1">
        <f t="array" ref="E180">_xlfn.IFS(F180&gt;=15,"Cornerstone",AND(F180&gt;=14,F180&lt;15),"Elite",AND(F180&gt;=11,F180&lt;14),"Elite Upside",AND(F180&gt;=9,F180&lt;11),"Upside",AND(F180&gt;=8,F180&lt;9),"Upside Lite",AND(F180&gt;=6,F180&lt;8),"Outlier",AND(F180&gt;=5,F180&lt;6),"Outlier Lite",F180&lt;5,"Purgatory")</f>
        <v>Purgatory</v>
      </c>
      <c r="F180" s="32">
        <f>'2020'!C16</f>
        <v>3.7642857142857147</v>
      </c>
      <c r="G180" s="32">
        <f t="shared" si="17"/>
        <v>16.8</v>
      </c>
      <c r="H180" s="33">
        <f t="shared" si="18"/>
        <v>-1.927776168860083</v>
      </c>
      <c r="I180" s="34" t="str">
        <f>'2020'!D16</f>
        <v>LSU</v>
      </c>
      <c r="J180" s="35">
        <f>'2020'!E16</f>
        <v>1</v>
      </c>
      <c r="K180" s="36">
        <f>'2020'!F16</f>
        <v>35397</v>
      </c>
      <c r="L180" s="37">
        <f>'2020'!G16</f>
        <v>28.849315068493151</v>
      </c>
      <c r="M180" s="37" t="str">
        <f>'2020'!H16</f>
        <v>SR</v>
      </c>
      <c r="N180" s="37">
        <f>'2020'!I16</f>
        <v>23.416438356164385</v>
      </c>
      <c r="O180" s="38">
        <f>'2020'!J16</f>
        <v>77</v>
      </c>
      <c r="P180" s="38">
        <f>'2020'!K16</f>
        <v>248</v>
      </c>
      <c r="Q180" s="193">
        <f t="shared" si="19"/>
        <v>29.40818241224946</v>
      </c>
      <c r="R180" s="35">
        <f>'2020'!L16</f>
        <v>4.66</v>
      </c>
      <c r="S180" s="39">
        <f>'2020'!M16</f>
        <v>7</v>
      </c>
      <c r="T180" s="40">
        <f>'2020'!N16</f>
        <v>0</v>
      </c>
      <c r="U180" s="41">
        <f>'2020'!O16</f>
        <v>0</v>
      </c>
      <c r="V180" s="41">
        <f>'2020'!P16</f>
        <v>0.13452088452088451</v>
      </c>
      <c r="W180" s="41">
        <f>'2020'!Q16</f>
        <v>0.1588621444201313</v>
      </c>
      <c r="X180" s="41">
        <f>'2020'!R16</f>
        <v>5.3950863213811415E-2</v>
      </c>
      <c r="Y180" s="42">
        <f>'2020'!S16</f>
        <v>0.10640650381697137</v>
      </c>
      <c r="Z180" s="43">
        <f>'2020'!T16</f>
        <v>0.10640650381697137</v>
      </c>
      <c r="AA180" s="44">
        <f>'2020'!U16</f>
        <v>21.769863013698629</v>
      </c>
      <c r="AB180" s="45">
        <f>'2020'!V16</f>
        <v>1.92</v>
      </c>
      <c r="AC180" s="45">
        <f>CT180/CW180</f>
        <v>10.833333333333334</v>
      </c>
      <c r="AD180" s="45">
        <f>'2020'!X16</f>
        <v>4.2</v>
      </c>
      <c r="AE180" s="45">
        <f>'2020'!Y16</f>
        <v>16.7</v>
      </c>
      <c r="AF180" s="45">
        <f>'2020'!Z16</f>
        <v>0</v>
      </c>
      <c r="AG180" s="45">
        <f>'2020'!AA16</f>
        <v>0</v>
      </c>
      <c r="AH180" s="45">
        <f t="shared" si="24"/>
        <v>35.700000000000003</v>
      </c>
      <c r="AI180" s="46">
        <f>'2020'!AB16</f>
        <v>0</v>
      </c>
      <c r="AJ180" s="45">
        <f>'2020'!AC16</f>
        <v>105.18117297406904</v>
      </c>
      <c r="AK180" s="47">
        <f>'2020'!AD16</f>
        <v>112.78285621629483</v>
      </c>
      <c r="AL180" s="48">
        <f>'2020'!AE16</f>
        <v>1</v>
      </c>
      <c r="AM180" s="49">
        <f>'2020'!AF16</f>
        <v>2</v>
      </c>
      <c r="AN180" s="49">
        <f>'2020'!AG16</f>
        <v>5</v>
      </c>
      <c r="AO180" s="49">
        <f>'2020'!AH16</f>
        <v>1</v>
      </c>
      <c r="AP180" s="49">
        <f>'2020'!AI16</f>
        <v>0</v>
      </c>
      <c r="AQ180" s="49">
        <f>'2020'!AK16</f>
        <v>7</v>
      </c>
      <c r="AR180" s="49">
        <f>'2020'!AL16</f>
        <v>1</v>
      </c>
      <c r="AS180" s="50">
        <f>'2020'!AM16</f>
        <v>0</v>
      </c>
      <c r="AT180" s="55">
        <f>'2020'!AN16</f>
        <v>0</v>
      </c>
      <c r="AU180" s="56">
        <f>'2020'!AO16</f>
        <v>1</v>
      </c>
      <c r="AV180" s="56">
        <f>'2020'!AP16</f>
        <v>0</v>
      </c>
      <c r="AW180" s="56">
        <f>'2020'!AQ16</f>
        <v>0</v>
      </c>
      <c r="AX180" s="56">
        <f>'2020'!AR16</f>
        <v>0</v>
      </c>
      <c r="AY180" s="56">
        <f>'2020'!AS16</f>
        <v>0</v>
      </c>
      <c r="AZ180" s="57">
        <f>'2020'!AT16</f>
        <v>0</v>
      </c>
      <c r="BA180" s="57">
        <f>'2020'!AU16</f>
        <v>0</v>
      </c>
      <c r="BB180" s="57">
        <f>'2020'!AV16</f>
        <v>0</v>
      </c>
      <c r="BC180" s="57">
        <f>'2020'!AW16</f>
        <v>0</v>
      </c>
      <c r="BD180" s="57">
        <f>'2020'!AX16</f>
        <v>0</v>
      </c>
      <c r="BE180" s="57">
        <f>'2020'!AY16</f>
        <v>0</v>
      </c>
      <c r="BF180" s="58">
        <f>'2020'!AZ16</f>
        <v>0</v>
      </c>
      <c r="BG180" s="55">
        <f>'2020'!BA16</f>
        <v>0</v>
      </c>
      <c r="BH180" s="56">
        <f>'2020'!BB16</f>
        <v>1</v>
      </c>
      <c r="BI180" s="56">
        <f>'2020'!BC16</f>
        <v>0</v>
      </c>
      <c r="BJ180" s="56">
        <f>'2020'!BD16</f>
        <v>0</v>
      </c>
      <c r="BK180" s="56">
        <f>'2020'!BE16</f>
        <v>0</v>
      </c>
      <c r="BL180" s="56">
        <f>'2020'!BF16</f>
        <v>0</v>
      </c>
      <c r="BM180" s="57">
        <f>'2020'!BG16</f>
        <v>0</v>
      </c>
      <c r="BN180" s="57">
        <f>'2020'!BH16</f>
        <v>0</v>
      </c>
      <c r="BO180" s="57">
        <f>'2020'!BI16</f>
        <v>0</v>
      </c>
      <c r="BP180" s="57">
        <f>'2020'!BJ16</f>
        <v>0</v>
      </c>
      <c r="BQ180" s="57">
        <f>'2020'!BK16</f>
        <v>0</v>
      </c>
      <c r="BR180" s="57">
        <f>'2020'!BL16</f>
        <v>0</v>
      </c>
      <c r="BS180" s="58">
        <f>'2020'!BM16</f>
        <v>0</v>
      </c>
      <c r="BT180" s="55">
        <f>'2020'!BN16</f>
        <v>219</v>
      </c>
      <c r="BU180" s="56">
        <f>'2020'!BO16</f>
        <v>1628</v>
      </c>
      <c r="BV180" s="56">
        <f>'2020'!BP16</f>
        <v>24</v>
      </c>
      <c r="BW180" s="56">
        <f>'2020'!BQ16</f>
        <v>11</v>
      </c>
      <c r="BX180" s="56">
        <f>'2020'!BR16</f>
        <v>1</v>
      </c>
      <c r="BY180" s="56">
        <f>'2020'!BS16</f>
        <v>10.4</v>
      </c>
      <c r="BZ180" s="57">
        <f>'2020'!BT16</f>
        <v>0</v>
      </c>
      <c r="CA180" s="57">
        <f>'2020'!BU16</f>
        <v>0</v>
      </c>
      <c r="CB180" s="57">
        <f>'2020'!BV16</f>
        <v>1.47</v>
      </c>
      <c r="CC180" s="57">
        <f>'2020'!BW16</f>
        <v>5.0999999999999996</v>
      </c>
      <c r="CD180" s="57">
        <f>'2020'!BX16</f>
        <v>15.6</v>
      </c>
      <c r="CE180" s="57">
        <f>'2020'!BY16</f>
        <v>42.9</v>
      </c>
      <c r="CF180" s="58">
        <f>'2020'!BZ16</f>
        <v>21.4</v>
      </c>
      <c r="CG180" s="55">
        <f>'2020'!CA16</f>
        <v>363</v>
      </c>
      <c r="CH180" s="56">
        <f>'2020'!CB16</f>
        <v>2285</v>
      </c>
      <c r="CI180" s="56">
        <f>'2020'!CC16</f>
        <v>44</v>
      </c>
      <c r="CJ180" s="56">
        <f>'2020'!CD16</f>
        <v>23</v>
      </c>
      <c r="CK180" s="56">
        <f>'2020'!CE16</f>
        <v>2</v>
      </c>
      <c r="CL180" s="56">
        <f>'2020'!CF16</f>
        <v>13</v>
      </c>
      <c r="CM180" s="57">
        <f>'2020'!CG16</f>
        <v>0</v>
      </c>
      <c r="CN180" s="57">
        <f>'2020'!CH16</f>
        <v>0</v>
      </c>
      <c r="CO180" s="57">
        <f>'2020'!CI16</f>
        <v>1.92</v>
      </c>
      <c r="CP180" s="57">
        <f>'2020'!CJ16</f>
        <v>4.2</v>
      </c>
      <c r="CQ180" s="57">
        <f>'2020'!CK16</f>
        <v>16.7</v>
      </c>
      <c r="CR180" s="57">
        <f>'2020'!CL16</f>
        <v>35.700000000000003</v>
      </c>
      <c r="CS180" s="58">
        <f>'2020'!CM16</f>
        <v>11.5</v>
      </c>
      <c r="CT180" s="55">
        <f>'2020'!CN16</f>
        <v>130</v>
      </c>
      <c r="CU180" s="56">
        <f>'2020'!CO16</f>
        <v>2409.6000000000004</v>
      </c>
      <c r="CV180" s="56">
        <f>'2020'!CP16</f>
        <v>14</v>
      </c>
      <c r="CW180" s="56">
        <f>'2020'!CQ16</f>
        <v>12</v>
      </c>
      <c r="CX180" s="56">
        <f>'2020'!CR16</f>
        <v>0</v>
      </c>
      <c r="CY180" s="56">
        <f>'2020'!CS16</f>
        <v>24.599999999999998</v>
      </c>
      <c r="CZ180" s="57">
        <f>'2020'!CT16</f>
        <v>0</v>
      </c>
      <c r="DA180" s="57">
        <f>'2020'!CU16</f>
        <v>0</v>
      </c>
      <c r="DB180" s="57">
        <f>'2020'!CV16</f>
        <v>0.85</v>
      </c>
      <c r="DC180" s="57">
        <f>'2020'!CW16</f>
        <v>1.4</v>
      </c>
      <c r="DD180" s="57">
        <f>'2020'!CX16</f>
        <v>10.8</v>
      </c>
      <c r="DE180" s="57">
        <f>'2020'!CY16</f>
        <v>71.400000000000006</v>
      </c>
      <c r="DF180" s="58">
        <f>'2020'!CZ16</f>
        <v>0</v>
      </c>
    </row>
    <row r="181" spans="1:110" ht="15.75" customHeight="1" x14ac:dyDescent="0.2">
      <c r="A181" s="29">
        <f t="shared" si="16"/>
        <v>179</v>
      </c>
      <c r="B181" s="30">
        <f>'2025'!A21</f>
        <v>19</v>
      </c>
      <c r="C181" s="30">
        <v>2025</v>
      </c>
      <c r="D181" s="31" t="str">
        <f>'2025'!B21</f>
        <v>CJ Dippre</v>
      </c>
      <c r="E181" s="204" t="str" cm="1">
        <f t="array" ref="E181">_xlfn.IFS(F181&gt;=15,"Cornerstone",AND(F181&gt;=14,F181&lt;15),"Elite",AND(F181&gt;=11,F181&lt;14),"Elite Upside",AND(F181&gt;=9,F181&lt;11),"Upside",AND(F181&gt;=8,F181&lt;9),"Upside Lite",AND(F181&gt;=6,F181&lt;8),"Outlier",AND(F181&gt;=5,F181&lt;6),"Outlier Lite",F181&lt;5,"Purgatory")</f>
        <v>Purgatory</v>
      </c>
      <c r="F181" s="32">
        <f>'2025'!C21</f>
        <v>3.7571428571428571</v>
      </c>
      <c r="G181" s="32">
        <f t="shared" si="17"/>
        <v>16.3</v>
      </c>
      <c r="H181" s="33">
        <f t="shared" si="18"/>
        <v>-1.9307299775029545</v>
      </c>
      <c r="I181" s="34" t="str">
        <f>'2025'!D21</f>
        <v>Alabama</v>
      </c>
      <c r="J181" s="35">
        <f>'2025'!E21</f>
        <v>1</v>
      </c>
      <c r="K181" s="36">
        <f>'2025'!F21</f>
        <v>37375</v>
      </c>
      <c r="L181" s="37">
        <f>'2025'!G21</f>
        <v>23.43013698630137</v>
      </c>
      <c r="M181" s="37" t="str">
        <f>'2025'!H21</f>
        <v>SR</v>
      </c>
      <c r="N181" s="37">
        <f>'2025'!I21</f>
        <v>23.010958904109589</v>
      </c>
      <c r="O181" s="38">
        <f>'2025'!J21</f>
        <v>77</v>
      </c>
      <c r="P181" s="38">
        <f>'2025'!K21</f>
        <v>256</v>
      </c>
      <c r="Q181" s="193">
        <f t="shared" si="19"/>
        <v>30.356833457805894</v>
      </c>
      <c r="R181" s="35">
        <f>'2025'!L21</f>
        <v>4.7</v>
      </c>
      <c r="S181" s="39">
        <f>'2025'!M21</f>
        <v>0</v>
      </c>
      <c r="T181" s="40">
        <f>'2025'!N21</f>
        <v>0</v>
      </c>
      <c r="U181" s="41">
        <f>'2025'!O21</f>
        <v>6.8395710221054928E-3</v>
      </c>
      <c r="V181" s="41">
        <f>'2025'!P21</f>
        <v>9.9602869587496812E-2</v>
      </c>
      <c r="W181" s="41">
        <f>'2025'!Q21</f>
        <v>6.0604096448016592E-2</v>
      </c>
      <c r="X181" s="41">
        <f>'2025'!R21</f>
        <v>8.2655385616661248E-2</v>
      </c>
      <c r="Y181" s="42">
        <f>'2025'!S21</f>
        <v>9.112912760207903E-2</v>
      </c>
      <c r="Z181" s="43">
        <f>'2025'!T21</f>
        <v>9.112912760207903E-2</v>
      </c>
      <c r="AA181" s="44" t="str">
        <f>'2025'!U21</f>
        <v>N/A</v>
      </c>
      <c r="AB181" s="45">
        <f>'2025'!V21</f>
        <v>1.26</v>
      </c>
      <c r="AC181" s="45">
        <f>'2025'!W21</f>
        <v>12.095238095238095</v>
      </c>
      <c r="AD181" s="45">
        <f>'2025'!X21</f>
        <v>8.8000000000000007</v>
      </c>
      <c r="AE181" s="45">
        <f>'2025'!Y21</f>
        <v>4.5</v>
      </c>
      <c r="AF181" s="45">
        <f>'2025'!Z21</f>
        <v>0</v>
      </c>
      <c r="AG181" s="45">
        <f>'2025'!AA21</f>
        <v>0</v>
      </c>
      <c r="AH181" s="45">
        <f t="shared" si="24"/>
        <v>0</v>
      </c>
      <c r="AI181" s="46">
        <f>'2025'!AB21</f>
        <v>0.125</v>
      </c>
      <c r="AJ181" s="45">
        <f>'2025'!AC21</f>
        <v>104.92489160664393</v>
      </c>
      <c r="AK181" s="47">
        <f>'2025'!AD21</f>
        <v>112.50805280998229</v>
      </c>
      <c r="AL181" s="48">
        <f>'2025'!AE21</f>
        <v>0</v>
      </c>
      <c r="AM181" s="49">
        <f>'2025'!AF21</f>
        <v>0</v>
      </c>
      <c r="AN181" s="49">
        <f>'2025'!AG21</f>
        <v>1</v>
      </c>
      <c r="AO181" s="49">
        <f>'2025'!AH21</f>
        <v>4</v>
      </c>
      <c r="AP181" s="49">
        <f>'2025'!AI21</f>
        <v>7</v>
      </c>
      <c r="AQ181" s="49">
        <f>'2025'!AK21</f>
        <v>6</v>
      </c>
      <c r="AR181" s="49">
        <f>'2025'!AL21</f>
        <v>0</v>
      </c>
      <c r="AS181" s="50">
        <f>'2025'!AM21</f>
        <v>0.5</v>
      </c>
      <c r="AT181" s="55">
        <f>'2025'!AN21</f>
        <v>0</v>
      </c>
      <c r="AU181" s="56">
        <f>'2025'!AO21</f>
        <v>1</v>
      </c>
      <c r="AV181" s="56">
        <f>'2025'!AP21</f>
        <v>0</v>
      </c>
      <c r="AW181" s="56">
        <f>'2025'!AQ21</f>
        <v>0</v>
      </c>
      <c r="AX181" s="56">
        <f>'2025'!AR21</f>
        <v>0</v>
      </c>
      <c r="AY181" s="56">
        <f>'2025'!AS21</f>
        <v>1</v>
      </c>
      <c r="AZ181" s="57">
        <f>'2025'!AT21</f>
        <v>0</v>
      </c>
      <c r="BA181" s="57">
        <f>'2025'!AU21</f>
        <v>0</v>
      </c>
      <c r="BB181" s="57">
        <f>'2025'!AV21</f>
        <v>0</v>
      </c>
      <c r="BC181" s="57">
        <f>'2025'!AW21</f>
        <v>0</v>
      </c>
      <c r="BD181" s="57">
        <f>'2025'!AX21</f>
        <v>0</v>
      </c>
      <c r="BE181" s="57">
        <f>'2025'!AY21</f>
        <v>0</v>
      </c>
      <c r="BF181" s="58">
        <f>'2025'!AZ21</f>
        <v>0</v>
      </c>
      <c r="BG181" s="55">
        <f>'2025'!BA21</f>
        <v>25</v>
      </c>
      <c r="BH181" s="56">
        <f>'2025'!BB21</f>
        <v>3655.2000000000003</v>
      </c>
      <c r="BI181" s="56">
        <f>'2025'!BC21</f>
        <v>3</v>
      </c>
      <c r="BJ181" s="56">
        <f>'2025'!BD21</f>
        <v>3</v>
      </c>
      <c r="BK181" s="56">
        <f>'2025'!BE21</f>
        <v>0</v>
      </c>
      <c r="BL181" s="56">
        <f>'2025'!BF21</f>
        <v>25.200000000000003</v>
      </c>
      <c r="BM181" s="57">
        <f>'2025'!BG21</f>
        <v>0</v>
      </c>
      <c r="BN181" s="57">
        <f>'2025'!BH21</f>
        <v>0</v>
      </c>
      <c r="BO181" s="57">
        <f>'2025'!BI21</f>
        <v>0.37</v>
      </c>
      <c r="BP181" s="57">
        <f>'2025'!BJ21</f>
        <v>2.2999999999999998</v>
      </c>
      <c r="BQ181" s="57">
        <f>'2025'!BK21</f>
        <v>6</v>
      </c>
      <c r="BR181" s="57">
        <f>'2025'!BL21</f>
        <v>0</v>
      </c>
      <c r="BS181" s="58">
        <f>'2025'!BM21</f>
        <v>0</v>
      </c>
      <c r="BT181" s="55">
        <f>'2025'!BN21</f>
        <v>311</v>
      </c>
      <c r="BU181" s="56">
        <f>'2025'!BO21</f>
        <v>3122.3999999999996</v>
      </c>
      <c r="BV181" s="56">
        <f>'2025'!BP21</f>
        <v>38</v>
      </c>
      <c r="BW181" s="56">
        <f>'2025'!BQ21</f>
        <v>30</v>
      </c>
      <c r="BX181" s="56">
        <f>'2025'!BR21</f>
        <v>3</v>
      </c>
      <c r="BY181" s="56">
        <f>'2025'!BS21</f>
        <v>19.200000000000003</v>
      </c>
      <c r="BZ181" s="57">
        <f>'2025'!BT21</f>
        <v>0</v>
      </c>
      <c r="CA181" s="57">
        <f>'2025'!BU21</f>
        <v>0</v>
      </c>
      <c r="CB181" s="57">
        <f>'2025'!BV21</f>
        <v>1.69</v>
      </c>
      <c r="CC181" s="57">
        <f>'2025'!BW21</f>
        <v>7</v>
      </c>
      <c r="CD181" s="57">
        <f>'2025'!BX21</f>
        <v>4.3</v>
      </c>
      <c r="CE181" s="57">
        <f>'2025'!BY21</f>
        <v>66.7</v>
      </c>
      <c r="CF181" s="58">
        <f>'2025'!BZ21</f>
        <v>3.2</v>
      </c>
      <c r="CG181" s="55">
        <f>'2025'!CA21</f>
        <v>187</v>
      </c>
      <c r="CH181" s="56">
        <f>'2025'!CB21</f>
        <v>3085.6</v>
      </c>
      <c r="CI181" s="56">
        <f>'2025'!CC21</f>
        <v>13</v>
      </c>
      <c r="CJ181" s="56">
        <f>'2025'!CD21</f>
        <v>11</v>
      </c>
      <c r="CK181" s="56">
        <f>'2025'!CE21</f>
        <v>0</v>
      </c>
      <c r="CL181" s="56">
        <f>'2025'!CF21</f>
        <v>22.400000000000002</v>
      </c>
      <c r="CM181" s="57">
        <f>'2025'!CG21</f>
        <v>0</v>
      </c>
      <c r="CN181" s="57">
        <f>'2025'!CH21</f>
        <v>0</v>
      </c>
      <c r="CO181" s="57">
        <f>'2025'!CI21</f>
        <v>1.06</v>
      </c>
      <c r="CP181" s="57">
        <f>'2025'!CJ21</f>
        <v>8.5</v>
      </c>
      <c r="CQ181" s="57">
        <f>'2025'!CK21</f>
        <v>7.8</v>
      </c>
      <c r="CR181" s="57">
        <f>'2025'!CL21</f>
        <v>0</v>
      </c>
      <c r="CS181" s="58">
        <f>'2025'!CM21</f>
        <v>15.4</v>
      </c>
      <c r="CT181" s="55">
        <f>'2025'!CN21</f>
        <v>254</v>
      </c>
      <c r="CU181" s="56">
        <f>'2025'!CO21</f>
        <v>3073</v>
      </c>
      <c r="CV181" s="56">
        <f>'2025'!CP21</f>
        <v>29</v>
      </c>
      <c r="CW181" s="56">
        <f>'2025'!CQ21</f>
        <v>21</v>
      </c>
      <c r="CX181" s="56">
        <f>'2025'!CR21</f>
        <v>0</v>
      </c>
      <c r="CY181" s="56">
        <f>'2025'!CS21</f>
        <v>22.400000000000002</v>
      </c>
      <c r="CZ181" s="57">
        <f>'2025'!CT21</f>
        <v>0</v>
      </c>
      <c r="DA181" s="57">
        <f>'2025'!CU21</f>
        <v>0</v>
      </c>
      <c r="DB181" s="57">
        <f>'2025'!CV21</f>
        <v>1.26</v>
      </c>
      <c r="DC181" s="57">
        <f>'2025'!CW21</f>
        <v>8.8000000000000007</v>
      </c>
      <c r="DD181" s="57">
        <f>'2025'!CX21</f>
        <v>4.5</v>
      </c>
      <c r="DE181" s="57">
        <f>'2025'!CY21</f>
        <v>66.7</v>
      </c>
      <c r="DF181" s="58">
        <f>'2025'!CZ21</f>
        <v>12.5</v>
      </c>
    </row>
    <row r="182" spans="1:110" ht="15.75" customHeight="1" x14ac:dyDescent="0.2">
      <c r="A182" s="29">
        <f t="shared" si="16"/>
        <v>180</v>
      </c>
      <c r="B182" s="30">
        <f>'2017'!A21</f>
        <v>19</v>
      </c>
      <c r="C182" s="30">
        <v>2017</v>
      </c>
      <c r="D182" s="31" t="str">
        <f>'2017'!B21</f>
        <v>Michael Roberts</v>
      </c>
      <c r="E182" s="204" t="str" cm="1">
        <f t="array" ref="E182">_xlfn.IFS(F182&gt;=15,"Cornerstone",AND(F182&gt;=14,F182&lt;15),"Elite",AND(F182&gt;=11,F182&lt;14),"Elite Upside",AND(F182&gt;=9,F182&lt;11),"Upside",AND(F182&gt;=8,F182&lt;9),"Upside Lite",AND(F182&gt;=6,F182&lt;8),"Outlier",AND(F182&gt;=5,F182&lt;6),"Outlier Lite",F182&lt;5,"Purgatory")</f>
        <v>Purgatory</v>
      </c>
      <c r="F182" s="32">
        <f>'2017'!C21</f>
        <v>3.7285714285714286</v>
      </c>
      <c r="G182" s="32">
        <f t="shared" si="17"/>
        <v>15.8</v>
      </c>
      <c r="H182" s="33">
        <f t="shared" si="18"/>
        <v>-1.9425452120744413</v>
      </c>
      <c r="I182" s="34" t="str">
        <f>'2017'!D21</f>
        <v>Toledo</v>
      </c>
      <c r="J182" s="35">
        <f>'2017'!E21</f>
        <v>9</v>
      </c>
      <c r="K182" s="36">
        <f>'2017'!F21</f>
        <v>34461</v>
      </c>
      <c r="L182" s="37">
        <f>'2017'!G21</f>
        <v>31.413698630136988</v>
      </c>
      <c r="M182" s="37" t="str">
        <f>'2017'!H21</f>
        <v>SR</v>
      </c>
      <c r="N182" s="37">
        <f>'2017'!I21</f>
        <v>22.989041095890411</v>
      </c>
      <c r="O182" s="38">
        <f>'2017'!J21</f>
        <v>76</v>
      </c>
      <c r="P182" s="38">
        <f>'2017'!K21</f>
        <v>270</v>
      </c>
      <c r="Q182" s="193">
        <f t="shared" si="19"/>
        <v>32.865067807697947</v>
      </c>
      <c r="R182" s="37">
        <f>'2017'!L21</f>
        <v>4.8600000000000003</v>
      </c>
      <c r="S182" s="39">
        <f>'2017'!M21</f>
        <v>4</v>
      </c>
      <c r="T182" s="40">
        <f>'2017'!N21</f>
        <v>0</v>
      </c>
      <c r="U182" s="41">
        <f>'2017'!O21</f>
        <v>0</v>
      </c>
      <c r="V182" s="41">
        <f>'2017'!P21</f>
        <v>0.13877028181041845</v>
      </c>
      <c r="W182" s="41">
        <f>'2017'!Q21</f>
        <v>8.4441250449155583E-2</v>
      </c>
      <c r="X182" s="41">
        <f>'2017'!R21</f>
        <v>0.12701363073110283</v>
      </c>
      <c r="Y182" s="42">
        <f>'2017'!S21</f>
        <v>0.13289195627076064</v>
      </c>
      <c r="Z182" s="43">
        <f>'2017'!T21</f>
        <v>9.3024369389532444E-2</v>
      </c>
      <c r="AA182" s="44" t="str">
        <f>'2017'!U21</f>
        <v>N/A</v>
      </c>
      <c r="AB182" s="45">
        <f>'2017'!V21</f>
        <v>1.47</v>
      </c>
      <c r="AC182" s="45">
        <f>CT182/CW182</f>
        <v>11.844444444444445</v>
      </c>
      <c r="AD182" s="45">
        <f>'2017'!X21</f>
        <v>4.4000000000000004</v>
      </c>
      <c r="AE182" s="45">
        <f>'2017'!Y21</f>
        <v>15.1</v>
      </c>
      <c r="AF182" s="45">
        <f>'2017'!Z21</f>
        <v>0</v>
      </c>
      <c r="AG182" s="45">
        <f>'2017'!AA21</f>
        <v>0</v>
      </c>
      <c r="AH182" s="45">
        <f t="shared" si="24"/>
        <v>0</v>
      </c>
      <c r="AI182" s="46">
        <f>'2017'!AB21</f>
        <v>6.3E-2</v>
      </c>
      <c r="AJ182" s="45">
        <f>'2017'!AC21</f>
        <v>96.794054689244874</v>
      </c>
      <c r="AK182" s="47">
        <f>'2017'!AD21</f>
        <v>101.77428560399534</v>
      </c>
      <c r="AL182" s="48">
        <f>'2017'!AE21</f>
        <v>0</v>
      </c>
      <c r="AM182" s="49">
        <f>'2017'!AF21</f>
        <v>0</v>
      </c>
      <c r="AN182" s="49">
        <f>'2017'!AG21</f>
        <v>2</v>
      </c>
      <c r="AO182" s="49">
        <f>'2017'!AH21</f>
        <v>3</v>
      </c>
      <c r="AP182" s="49">
        <f>'2017'!AI21</f>
        <v>1</v>
      </c>
      <c r="AQ182" s="49">
        <f>'2017'!AK21</f>
        <v>2</v>
      </c>
      <c r="AR182" s="49">
        <f>'2017'!AL21</f>
        <v>5</v>
      </c>
      <c r="AS182" s="50">
        <f>'2017'!AM21</f>
        <v>0</v>
      </c>
      <c r="AT182" s="55">
        <f>'2017'!AN21</f>
        <v>0</v>
      </c>
      <c r="AU182" s="56">
        <f>'2017'!AO21</f>
        <v>1</v>
      </c>
      <c r="AV182" s="56">
        <f>'2017'!AP21</f>
        <v>0</v>
      </c>
      <c r="AW182" s="56">
        <f>'2017'!AQ21</f>
        <v>0</v>
      </c>
      <c r="AX182" s="56">
        <f>'2017'!AR21</f>
        <v>0</v>
      </c>
      <c r="AY182" s="56">
        <f>'2017'!AS21</f>
        <v>0</v>
      </c>
      <c r="AZ182" s="57">
        <f>'2017'!AT21</f>
        <v>0</v>
      </c>
      <c r="BA182" s="57">
        <f>'2017'!AU21</f>
        <v>0</v>
      </c>
      <c r="BB182" s="57">
        <f>'2017'!AV21</f>
        <v>0</v>
      </c>
      <c r="BC182" s="57">
        <f>'2017'!AW21</f>
        <v>0</v>
      </c>
      <c r="BD182" s="57">
        <f>'2017'!AX21</f>
        <v>0</v>
      </c>
      <c r="BE182" s="57">
        <f>'2017'!AY21</f>
        <v>0</v>
      </c>
      <c r="BF182" s="58">
        <f>'2017'!AZ21</f>
        <v>0</v>
      </c>
      <c r="BG182" s="55">
        <f>'2017'!BA21</f>
        <v>0</v>
      </c>
      <c r="BH182" s="56">
        <f>'2017'!BB21</f>
        <v>1</v>
      </c>
      <c r="BI182" s="56">
        <f>'2017'!BC21</f>
        <v>0</v>
      </c>
      <c r="BJ182" s="56">
        <f>'2017'!BD21</f>
        <v>0</v>
      </c>
      <c r="BK182" s="56">
        <f>'2017'!BE21</f>
        <v>0</v>
      </c>
      <c r="BL182" s="56">
        <f>'2017'!BF21</f>
        <v>0</v>
      </c>
      <c r="BM182" s="57">
        <f>'2017'!BG21</f>
        <v>0</v>
      </c>
      <c r="BN182" s="57">
        <f>'2017'!BH21</f>
        <v>0</v>
      </c>
      <c r="BO182" s="57">
        <f>'2017'!BI21</f>
        <v>0</v>
      </c>
      <c r="BP182" s="57">
        <f>'2017'!BJ21</f>
        <v>0</v>
      </c>
      <c r="BQ182" s="57">
        <f>'2017'!BK21</f>
        <v>0</v>
      </c>
      <c r="BR182" s="57">
        <f>'2017'!BL21</f>
        <v>0</v>
      </c>
      <c r="BS182" s="58">
        <f>'2017'!BM21</f>
        <v>0</v>
      </c>
      <c r="BT182" s="55">
        <f>'2017'!BN21</f>
        <v>65</v>
      </c>
      <c r="BU182" s="56">
        <f>'2017'!BO21</f>
        <v>468.4</v>
      </c>
      <c r="BV182" s="56">
        <f>'2017'!BP21</f>
        <v>8</v>
      </c>
      <c r="BW182" s="56">
        <f>'2017'!BQ21</f>
        <v>4</v>
      </c>
      <c r="BX182" s="56">
        <f>'2017'!BR21</f>
        <v>2</v>
      </c>
      <c r="BY182" s="56">
        <f>'2017'!BS21</f>
        <v>3.6</v>
      </c>
      <c r="BZ182" s="57">
        <f>'2017'!BT21</f>
        <v>0</v>
      </c>
      <c r="CA182" s="57">
        <f>'2017'!BU21</f>
        <v>0</v>
      </c>
      <c r="CB182" s="57">
        <f>'2017'!BV21</f>
        <v>1.1000000000000001</v>
      </c>
      <c r="CC182" s="57">
        <f>'2017'!BW21</f>
        <v>2.8</v>
      </c>
      <c r="CD182" s="57">
        <f>'2017'!BX21</f>
        <v>15.1</v>
      </c>
      <c r="CE182" s="57">
        <f>'2017'!BY21</f>
        <v>0</v>
      </c>
      <c r="CF182" s="58">
        <f>'2017'!BZ21</f>
        <v>20</v>
      </c>
      <c r="CG182" s="55">
        <f>'2017'!CA21</f>
        <v>235</v>
      </c>
      <c r="CH182" s="56">
        <f>'2017'!CB21</f>
        <v>2783</v>
      </c>
      <c r="CI182" s="56">
        <f>'2017'!CC21</f>
        <v>37</v>
      </c>
      <c r="CJ182" s="56">
        <f>'2017'!CD21</f>
        <v>21</v>
      </c>
      <c r="CK182" s="56">
        <f>'2017'!CE21</f>
        <v>4</v>
      </c>
      <c r="CL182" s="56">
        <f>'2017'!CF21</f>
        <v>22</v>
      </c>
      <c r="CM182" s="57">
        <f>'2017'!CG21</f>
        <v>0</v>
      </c>
      <c r="CN182" s="57">
        <f>'2017'!CH21</f>
        <v>0</v>
      </c>
      <c r="CO182" s="57">
        <f>'2017'!CI21</f>
        <v>0.94</v>
      </c>
      <c r="CP182" s="57">
        <f>'2017'!CJ21</f>
        <v>4.4000000000000004</v>
      </c>
      <c r="CQ182" s="57">
        <f>'2017'!CK21</f>
        <v>9.9</v>
      </c>
      <c r="CR182" s="57">
        <f>'2017'!CL21</f>
        <v>0</v>
      </c>
      <c r="CS182" s="58">
        <f>'2017'!CM21</f>
        <v>16</v>
      </c>
      <c r="CT182" s="55">
        <f>'2017'!CN21</f>
        <v>533</v>
      </c>
      <c r="CU182" s="56">
        <f>'2017'!CO21</f>
        <v>4196.4000000000005</v>
      </c>
      <c r="CV182" s="56">
        <f>'2017'!CP21</f>
        <v>64</v>
      </c>
      <c r="CW182" s="56">
        <f>'2017'!CQ21</f>
        <v>45</v>
      </c>
      <c r="CX182" s="56">
        <f>'2017'!CR21</f>
        <v>16</v>
      </c>
      <c r="CY182" s="56">
        <f>'2017'!CS21</f>
        <v>45.5</v>
      </c>
      <c r="CZ182" s="57">
        <f>'2017'!CT21</f>
        <v>0</v>
      </c>
      <c r="DA182" s="57">
        <f>'2017'!CU21</f>
        <v>0</v>
      </c>
      <c r="DB182" s="57">
        <f>'2017'!CV21</f>
        <v>1.47</v>
      </c>
      <c r="DC182" s="57">
        <f>'2017'!CW21</f>
        <v>3.6</v>
      </c>
      <c r="DD182" s="57">
        <f>'2017'!CX21</f>
        <v>11.3</v>
      </c>
      <c r="DE182" s="57">
        <f>'2017'!CY21</f>
        <v>0</v>
      </c>
      <c r="DF182" s="58">
        <f>'2017'!CZ21</f>
        <v>6.3</v>
      </c>
    </row>
    <row r="183" spans="1:110" ht="15.75" customHeight="1" x14ac:dyDescent="0.2">
      <c r="A183" s="29">
        <f t="shared" si="16"/>
        <v>181</v>
      </c>
      <c r="B183" s="30">
        <f>'2023'!A20</f>
        <v>18</v>
      </c>
      <c r="C183" s="30">
        <v>2023</v>
      </c>
      <c r="D183" s="31" t="str">
        <f>'2023'!B20</f>
        <v>Davis Allen</v>
      </c>
      <c r="E183" s="204" t="str" cm="1">
        <f t="array" ref="E183">_xlfn.IFS(F183&gt;=15,"Cornerstone",AND(F183&gt;=14,F183&lt;15),"Elite",AND(F183&gt;=11,F183&lt;14),"Elite Upside",AND(F183&gt;=9,F183&lt;11),"Upside",AND(F183&gt;=8,F183&lt;9),"Upside Lite",AND(F183&gt;=6,F183&lt;8),"Outlier",AND(F183&gt;=5,F183&lt;6),"Outlier Lite",F183&lt;5,"Purgatory")</f>
        <v>Purgatory</v>
      </c>
      <c r="F183" s="32">
        <f>'2023'!C20</f>
        <v>3.6999999999999997</v>
      </c>
      <c r="G183" s="32">
        <f t="shared" si="17"/>
        <v>15.4</v>
      </c>
      <c r="H183" s="33">
        <f t="shared" si="18"/>
        <v>-1.9543604466459281</v>
      </c>
      <c r="I183" s="34" t="str">
        <f>'2023'!D20</f>
        <v>Clemson</v>
      </c>
      <c r="J183" s="35">
        <f>'2023'!E20</f>
        <v>4</v>
      </c>
      <c r="K183" s="36">
        <f>'2023'!F20</f>
        <v>36925</v>
      </c>
      <c r="L183" s="37">
        <f>'2023'!G20</f>
        <v>24.663013698630138</v>
      </c>
      <c r="M183" s="37" t="str">
        <f>'2023'!H20</f>
        <v>SR</v>
      </c>
      <c r="N183" s="37">
        <f>'2023'!I20</f>
        <v>22.241095890410961</v>
      </c>
      <c r="O183" s="35">
        <f>'2023'!J20</f>
        <v>78</v>
      </c>
      <c r="P183" s="35">
        <f>'2023'!K20</f>
        <v>245</v>
      </c>
      <c r="Q183" s="193">
        <f t="shared" si="19"/>
        <v>28.312279175511673</v>
      </c>
      <c r="R183" s="35">
        <f>'2023'!L20</f>
        <v>4.84</v>
      </c>
      <c r="S183" s="59">
        <f>'2023'!M20</f>
        <v>5</v>
      </c>
      <c r="T183" s="40">
        <f>'2023'!N20</f>
        <v>0</v>
      </c>
      <c r="U183" s="41">
        <f>'2023'!O20</f>
        <v>3.6767256330211585E-2</v>
      </c>
      <c r="V183" s="41">
        <f>'2023'!P20</f>
        <v>6.4431981218207909E-2</v>
      </c>
      <c r="W183" s="41">
        <f>'2023'!Q20</f>
        <v>9.0655509065550921E-2</v>
      </c>
      <c r="X183" s="41">
        <f>'2023'!R20</f>
        <v>0.13615687238750923</v>
      </c>
      <c r="Y183" s="42">
        <f>'2023'!S20</f>
        <v>0.13615687238750923</v>
      </c>
      <c r="Z183" s="43">
        <f>'2023'!T20</f>
        <v>0.12934902876813376</v>
      </c>
      <c r="AA183" s="44" t="str">
        <f>'2023'!U20</f>
        <v>N/A</v>
      </c>
      <c r="AB183" s="45">
        <f>'2023'!V20</f>
        <v>1.57</v>
      </c>
      <c r="AC183" s="45">
        <f>CT183/CW183</f>
        <v>11.358974358974359</v>
      </c>
      <c r="AD183" s="45">
        <f>'2023'!X20</f>
        <v>5</v>
      </c>
      <c r="AE183" s="45">
        <f>'2023'!Y20</f>
        <v>9.1</v>
      </c>
      <c r="AF183" s="45">
        <f>'2023'!Z20</f>
        <v>0</v>
      </c>
      <c r="AG183" s="45">
        <f>'2023'!AA20</f>
        <v>0</v>
      </c>
      <c r="AH183" s="45">
        <f t="shared" si="24"/>
        <v>75</v>
      </c>
      <c r="AI183" s="46">
        <f>'2023'!AB20</f>
        <v>2.5000000000000001E-2</v>
      </c>
      <c r="AJ183" s="45">
        <f>'2023'!AC20</f>
        <v>89.292428243269299</v>
      </c>
      <c r="AK183" s="47">
        <f>'2023'!AD20</f>
        <v>97.617016234247316</v>
      </c>
      <c r="AL183" s="48">
        <f>'2023'!AE20</f>
        <v>3</v>
      </c>
      <c r="AM183" s="49">
        <f>'2023'!AF20</f>
        <v>0</v>
      </c>
      <c r="AN183" s="49">
        <f>'2023'!AG20</f>
        <v>3</v>
      </c>
      <c r="AO183" s="49">
        <f>'2023'!AH20</f>
        <v>2</v>
      </c>
      <c r="AP183" s="49">
        <f>'2023'!AI20</f>
        <v>2</v>
      </c>
      <c r="AQ183" s="49">
        <f>'2023'!AK20</f>
        <v>1</v>
      </c>
      <c r="AR183" s="49">
        <f>'2023'!AL20</f>
        <v>3</v>
      </c>
      <c r="AS183" s="50">
        <f>'2023'!AM20</f>
        <v>0</v>
      </c>
      <c r="AT183" s="55">
        <f>'2023'!AN20</f>
        <v>0</v>
      </c>
      <c r="AU183" s="56">
        <f>'2023'!AO20</f>
        <v>1</v>
      </c>
      <c r="AV183" s="56">
        <f>'2023'!AP20</f>
        <v>0</v>
      </c>
      <c r="AW183" s="56">
        <f>'2023'!AQ20</f>
        <v>0</v>
      </c>
      <c r="AX183" s="56">
        <f>'2023'!AR20</f>
        <v>0</v>
      </c>
      <c r="AY183" s="56">
        <f>'2023'!AS20</f>
        <v>0</v>
      </c>
      <c r="AZ183" s="57">
        <f>'2023'!AT20</f>
        <v>0</v>
      </c>
      <c r="BA183" s="57">
        <f>'2023'!AU20</f>
        <v>0</v>
      </c>
      <c r="BB183" s="57">
        <f>'2023'!AV20</f>
        <v>0</v>
      </c>
      <c r="BC183" s="57">
        <f>'2023'!AW20</f>
        <v>0</v>
      </c>
      <c r="BD183" s="57">
        <f>'2023'!AX20</f>
        <v>0</v>
      </c>
      <c r="BE183" s="57">
        <f>'2023'!AY20</f>
        <v>0</v>
      </c>
      <c r="BF183" s="58">
        <f>'2023'!AZ20</f>
        <v>0</v>
      </c>
      <c r="BG183" s="55">
        <f>'2023'!BA20</f>
        <v>53</v>
      </c>
      <c r="BH183" s="56">
        <f>'2023'!BB20</f>
        <v>1441.5</v>
      </c>
      <c r="BI183" s="56">
        <f>'2023'!BC20</f>
        <v>6</v>
      </c>
      <c r="BJ183" s="56">
        <f>'2023'!BD20</f>
        <v>5</v>
      </c>
      <c r="BK183" s="56">
        <f>'2023'!BE20</f>
        <v>0</v>
      </c>
      <c r="BL183" s="56">
        <f>'2023'!BF20</f>
        <v>13.5</v>
      </c>
      <c r="BM183" s="57">
        <f>'2023'!BG20</f>
        <v>0</v>
      </c>
      <c r="BN183" s="57">
        <f>'2023'!BH20</f>
        <v>0</v>
      </c>
      <c r="BO183" s="57">
        <f>'2023'!BI20</f>
        <v>0.66</v>
      </c>
      <c r="BP183" s="57">
        <f>'2023'!BJ20</f>
        <v>7.2</v>
      </c>
      <c r="BQ183" s="57">
        <f>'2023'!BK20</f>
        <v>6.3</v>
      </c>
      <c r="BR183" s="57">
        <f>'2023'!BL20</f>
        <v>0</v>
      </c>
      <c r="BS183" s="58">
        <f>'2023'!BM20</f>
        <v>0</v>
      </c>
      <c r="BT183" s="55">
        <f>'2023'!BN20</f>
        <v>247</v>
      </c>
      <c r="BU183" s="56">
        <f>'2023'!BO20</f>
        <v>3833.5</v>
      </c>
      <c r="BV183" s="56">
        <f>'2023'!BP20</f>
        <v>20</v>
      </c>
      <c r="BW183" s="56">
        <f>'2023'!BQ20</f>
        <v>16</v>
      </c>
      <c r="BX183" s="56">
        <f>'2023'!BR20</f>
        <v>4</v>
      </c>
      <c r="BY183" s="56">
        <f>'2023'!BS20</f>
        <v>28.6</v>
      </c>
      <c r="BZ183" s="57">
        <f>'2023'!BT20</f>
        <v>0</v>
      </c>
      <c r="CA183" s="57">
        <f>'2023'!BU20</f>
        <v>0</v>
      </c>
      <c r="CB183" s="57">
        <f>'2023'!BV20</f>
        <v>1.73</v>
      </c>
      <c r="CC183" s="57">
        <f>'2023'!BW20</f>
        <v>5.5</v>
      </c>
      <c r="CD183" s="57">
        <f>'2023'!BX20</f>
        <v>11.6</v>
      </c>
      <c r="CE183" s="57">
        <f>'2023'!BY20</f>
        <v>25</v>
      </c>
      <c r="CF183" s="58">
        <f>'2023'!BZ20</f>
        <v>5.9</v>
      </c>
      <c r="CG183" s="55">
        <f>'2023'!CA20</f>
        <v>208</v>
      </c>
      <c r="CH183" s="56">
        <f>'2023'!CB20</f>
        <v>2294.3999999999996</v>
      </c>
      <c r="CI183" s="56">
        <f>'2023'!CC20</f>
        <v>38</v>
      </c>
      <c r="CJ183" s="56">
        <f>'2023'!CD20</f>
        <v>28</v>
      </c>
      <c r="CK183" s="56">
        <f>'2023'!CE20</f>
        <v>3</v>
      </c>
      <c r="CL183" s="56">
        <f>'2023'!CF20</f>
        <v>10.8</v>
      </c>
      <c r="CM183" s="57">
        <f>'2023'!CG20</f>
        <v>0</v>
      </c>
      <c r="CN183" s="57">
        <f>'2023'!CH20</f>
        <v>0</v>
      </c>
      <c r="CO183" s="57">
        <f>'2023'!CI20</f>
        <v>0.89</v>
      </c>
      <c r="CP183" s="57">
        <f>'2023'!CJ20</f>
        <v>3.1</v>
      </c>
      <c r="CQ183" s="57">
        <f>'2023'!CK20</f>
        <v>5.6</v>
      </c>
      <c r="CR183" s="57">
        <f>'2023'!CL20</f>
        <v>75</v>
      </c>
      <c r="CS183" s="58">
        <f>'2023'!CM20</f>
        <v>3.4</v>
      </c>
      <c r="CT183" s="55">
        <f>'2023'!CN20</f>
        <v>443</v>
      </c>
      <c r="CU183" s="56">
        <f>'2023'!CO20</f>
        <v>3253.6</v>
      </c>
      <c r="CV183" s="56">
        <f>'2023'!CP20</f>
        <v>51</v>
      </c>
      <c r="CW183" s="56">
        <f>'2023'!CQ20</f>
        <v>39</v>
      </c>
      <c r="CX183" s="56">
        <f>'2023'!CR20</f>
        <v>5</v>
      </c>
      <c r="CY183" s="56">
        <f>'2023'!CS20</f>
        <v>23.8</v>
      </c>
      <c r="CZ183" s="57">
        <f>'2023'!CT20</f>
        <v>0</v>
      </c>
      <c r="DA183" s="57">
        <f>'2023'!CU20</f>
        <v>0</v>
      </c>
      <c r="DB183" s="57">
        <f>'2023'!CV20</f>
        <v>1.57</v>
      </c>
      <c r="DC183" s="57">
        <f>'2023'!CW20</f>
        <v>5</v>
      </c>
      <c r="DD183" s="57">
        <f>'2023'!CX20</f>
        <v>9.1</v>
      </c>
      <c r="DE183" s="57">
        <f>'2023'!CY20</f>
        <v>91.7</v>
      </c>
      <c r="DF183" s="58">
        <f>'2023'!CZ20</f>
        <v>2.5</v>
      </c>
    </row>
    <row r="184" spans="1:110" ht="15.75" customHeight="1" x14ac:dyDescent="0.2">
      <c r="A184" s="29">
        <f t="shared" si="16"/>
        <v>182</v>
      </c>
      <c r="B184" s="30">
        <f>'2025'!A22</f>
        <v>20</v>
      </c>
      <c r="C184" s="30">
        <v>2025</v>
      </c>
      <c r="D184" s="31" t="str">
        <f>'2025'!B22</f>
        <v>Bryson Nesbit</v>
      </c>
      <c r="E184" s="204" t="str" cm="1">
        <f t="array" ref="E184">_xlfn.IFS(F184&gt;=15,"Cornerstone",AND(F184&gt;=14,F184&lt;15),"Elite",AND(F184&gt;=11,F184&lt;14),"Elite Upside",AND(F184&gt;=9,F184&lt;11),"Upside",AND(F184&gt;=8,F184&lt;9),"Upside Lite",AND(F184&gt;=6,F184&lt;8),"Outlier",AND(F184&gt;=5,F184&lt;6),"Outlier Lite",F184&lt;5,"Purgatory")</f>
        <v>Purgatory</v>
      </c>
      <c r="F184" s="32">
        <f>'2025'!C22</f>
        <v>3.6714285714285713</v>
      </c>
      <c r="G184" s="32">
        <f t="shared" si="17"/>
        <v>14.899999999999999</v>
      </c>
      <c r="H184" s="33">
        <f t="shared" si="18"/>
        <v>-1.9661756812174149</v>
      </c>
      <c r="I184" s="34" t="str">
        <f>'2025'!D22</f>
        <v>North Carolina</v>
      </c>
      <c r="J184" s="35">
        <f>'2025'!E22</f>
        <v>4</v>
      </c>
      <c r="K184" s="36">
        <f>'2025'!F22</f>
        <v>37524</v>
      </c>
      <c r="L184" s="37">
        <f>'2025'!G22</f>
        <v>23.021917808219179</v>
      </c>
      <c r="M184" s="37" t="str">
        <f>'2025'!H22</f>
        <v>SR</v>
      </c>
      <c r="N184" s="37">
        <f>'2025'!I22</f>
        <v>22.602739726027398</v>
      </c>
      <c r="O184" s="38">
        <f>'2025'!J22</f>
        <v>77</v>
      </c>
      <c r="P184" s="38">
        <f>'2025'!K22</f>
        <v>238</v>
      </c>
      <c r="Q184" s="193">
        <f t="shared" si="19"/>
        <v>28.22236860530392</v>
      </c>
      <c r="R184" s="35">
        <f>'2025'!L22</f>
        <v>4.8899999999999997</v>
      </c>
      <c r="S184" s="39">
        <f>'2025'!M22</f>
        <v>0</v>
      </c>
      <c r="T184" s="40">
        <f>'2025'!N22</f>
        <v>0</v>
      </c>
      <c r="U184" s="41">
        <f>'2025'!O22</f>
        <v>5.4751662104028161E-2</v>
      </c>
      <c r="V184" s="41">
        <f>'2025'!P22</f>
        <v>0.11708466121657199</v>
      </c>
      <c r="W184" s="41">
        <f>'2025'!Q22</f>
        <v>0.16293449197860965</v>
      </c>
      <c r="X184" s="41">
        <f>'2025'!R22</f>
        <v>0.16806722689075632</v>
      </c>
      <c r="Y184" s="42">
        <f>'2025'!S22</f>
        <v>0.16806722689075632</v>
      </c>
      <c r="Z184" s="43">
        <f>'2025'!T22</f>
        <v>0.1596638655462185</v>
      </c>
      <c r="AA184" s="44">
        <f>'2025'!U22</f>
        <v>20.936986301369863</v>
      </c>
      <c r="AB184" s="45">
        <f>'2025'!V22</f>
        <v>1.9</v>
      </c>
      <c r="AC184" s="45">
        <f>'2025'!W22</f>
        <v>11</v>
      </c>
      <c r="AD184" s="45">
        <f>'2025'!X22</f>
        <v>4.9000000000000004</v>
      </c>
      <c r="AE184" s="45">
        <f>'2025'!Y22</f>
        <v>11.9</v>
      </c>
      <c r="AF184" s="45">
        <f>'2025'!Z22</f>
        <v>0</v>
      </c>
      <c r="AG184" s="45">
        <f>'2025'!AA22</f>
        <v>0</v>
      </c>
      <c r="AH184" s="45">
        <f t="shared" si="24"/>
        <v>54.5</v>
      </c>
      <c r="AI184" s="46">
        <f>'2025'!AB22</f>
        <v>0.17199999999999999</v>
      </c>
      <c r="AJ184" s="45">
        <f>'2025'!AC22</f>
        <v>83.247560595275942</v>
      </c>
      <c r="AK184" s="47">
        <f>'2025'!AD22</f>
        <v>89.264051650089513</v>
      </c>
      <c r="AL184" s="48">
        <f>'2025'!AE22</f>
        <v>4</v>
      </c>
      <c r="AM184" s="49">
        <f>'2025'!AF22</f>
        <v>4</v>
      </c>
      <c r="AN184" s="49">
        <f>'2025'!AG22</f>
        <v>5</v>
      </c>
      <c r="AO184" s="49">
        <f>'2025'!AH22</f>
        <v>2</v>
      </c>
      <c r="AP184" s="49">
        <f>'2025'!AI22</f>
        <v>1</v>
      </c>
      <c r="AQ184" s="49">
        <f>'2025'!AK22</f>
        <v>0</v>
      </c>
      <c r="AR184" s="49">
        <f>'2025'!AL22</f>
        <v>0</v>
      </c>
      <c r="AS184" s="50">
        <f>'2025'!AM22</f>
        <v>0.5</v>
      </c>
      <c r="AT184" s="55">
        <f>'2025'!AN22</f>
        <v>0</v>
      </c>
      <c r="AU184" s="56">
        <f>'2025'!AO22</f>
        <v>1</v>
      </c>
      <c r="AV184" s="56">
        <f>'2025'!AP22</f>
        <v>0</v>
      </c>
      <c r="AW184" s="56">
        <f>'2025'!AQ22</f>
        <v>0</v>
      </c>
      <c r="AX184" s="56">
        <f>'2025'!AR22</f>
        <v>0</v>
      </c>
      <c r="AY184" s="56">
        <f>'2025'!AS22</f>
        <v>0</v>
      </c>
      <c r="AZ184" s="57">
        <f>'2025'!AT22</f>
        <v>0</v>
      </c>
      <c r="BA184" s="57">
        <f>'2025'!AU22</f>
        <v>0</v>
      </c>
      <c r="BB184" s="57">
        <f>'2025'!AV22</f>
        <v>0</v>
      </c>
      <c r="BC184" s="57">
        <f>'2025'!AW22</f>
        <v>0</v>
      </c>
      <c r="BD184" s="57">
        <f>'2025'!AX22</f>
        <v>0</v>
      </c>
      <c r="BE184" s="57">
        <f>'2025'!AY22</f>
        <v>0</v>
      </c>
      <c r="BF184" s="58">
        <f>'2025'!AZ22</f>
        <v>0</v>
      </c>
      <c r="BG184" s="55">
        <f>'2025'!BA22</f>
        <v>154</v>
      </c>
      <c r="BH184" s="56">
        <f>'2025'!BB22</f>
        <v>2812.7</v>
      </c>
      <c r="BI184" s="56">
        <f>'2025'!BC22</f>
        <v>9</v>
      </c>
      <c r="BJ184" s="56">
        <f>'2025'!BD22</f>
        <v>7</v>
      </c>
      <c r="BK184" s="56">
        <f>'2025'!BE22</f>
        <v>1</v>
      </c>
      <c r="BL184" s="56">
        <f>'2025'!BF22</f>
        <v>0</v>
      </c>
      <c r="BM184" s="57">
        <f>'2025'!BG22</f>
        <v>0</v>
      </c>
      <c r="BN184" s="57">
        <f>'2025'!BH22</f>
        <v>0</v>
      </c>
      <c r="BO184" s="57">
        <f>'2025'!BI22</f>
        <v>4.28</v>
      </c>
      <c r="BP184" s="57">
        <f>'2025'!BJ22</f>
        <v>8.3000000000000007</v>
      </c>
      <c r="BQ184" s="57">
        <f>'2025'!BK22</f>
        <v>13.8</v>
      </c>
      <c r="BR184" s="57">
        <f>'2025'!BL22</f>
        <v>100</v>
      </c>
      <c r="BS184" s="58">
        <f>'2025'!BM22</f>
        <v>0</v>
      </c>
      <c r="BT184" s="55">
        <f>'2025'!BN22</f>
        <v>507</v>
      </c>
      <c r="BU184" s="56">
        <f>'2025'!BO22</f>
        <v>4330.2</v>
      </c>
      <c r="BV184" s="56">
        <f>'2025'!BP22</f>
        <v>50</v>
      </c>
      <c r="BW184" s="56">
        <f>'2025'!BQ22</f>
        <v>35</v>
      </c>
      <c r="BX184" s="56">
        <f>'2025'!BR22</f>
        <v>4</v>
      </c>
      <c r="BY184" s="56">
        <f>'2025'!BS22</f>
        <v>0</v>
      </c>
      <c r="BZ184" s="57">
        <f>'2025'!BT22</f>
        <v>0</v>
      </c>
      <c r="CA184" s="57">
        <f>'2025'!BU22</f>
        <v>0</v>
      </c>
      <c r="CB184" s="57">
        <f>'2025'!BV22</f>
        <v>2.21</v>
      </c>
      <c r="CC184" s="57">
        <f>'2025'!BW22</f>
        <v>4.3</v>
      </c>
      <c r="CD184" s="57">
        <f>'2025'!BX22</f>
        <v>11.8</v>
      </c>
      <c r="CE184" s="57">
        <f>'2025'!BY22</f>
        <v>58.3</v>
      </c>
      <c r="CF184" s="58">
        <f>'2025'!BZ22</f>
        <v>7.9</v>
      </c>
      <c r="CG184" s="55">
        <f>'2025'!CA22</f>
        <v>585</v>
      </c>
      <c r="CH184" s="56">
        <f>'2025'!CB22</f>
        <v>3590.3999999999996</v>
      </c>
      <c r="CI184" s="56">
        <f>'2025'!CC22</f>
        <v>60</v>
      </c>
      <c r="CJ184" s="56">
        <f>'2025'!CD22</f>
        <v>41</v>
      </c>
      <c r="CK184" s="56">
        <f>'2025'!CE22</f>
        <v>5</v>
      </c>
      <c r="CL184" s="56">
        <f>'2025'!CF22</f>
        <v>0</v>
      </c>
      <c r="CM184" s="57">
        <f>'2025'!CG22</f>
        <v>0</v>
      </c>
      <c r="CN184" s="57">
        <f>'2025'!CH22</f>
        <v>0</v>
      </c>
      <c r="CO184" s="57">
        <f>'2025'!CI22</f>
        <v>1.9</v>
      </c>
      <c r="CP184" s="57">
        <f>'2025'!CJ22</f>
        <v>4.9000000000000004</v>
      </c>
      <c r="CQ184" s="57">
        <f>'2025'!CK22</f>
        <v>12.2</v>
      </c>
      <c r="CR184" s="57">
        <f>'2025'!CL22</f>
        <v>54.5</v>
      </c>
      <c r="CS184" s="58">
        <f>'2025'!CM22</f>
        <v>4.7</v>
      </c>
      <c r="CT184" s="55">
        <f>'2025'!CN22</f>
        <v>264</v>
      </c>
      <c r="CU184" s="56">
        <f>'2025'!CO22</f>
        <v>1570.8</v>
      </c>
      <c r="CV184" s="56">
        <f>'2025'!CP22</f>
        <v>48</v>
      </c>
      <c r="CW184" s="56">
        <f>'2025'!CQ22</f>
        <v>24</v>
      </c>
      <c r="CX184" s="56">
        <f>'2025'!CR22</f>
        <v>3</v>
      </c>
      <c r="CY184" s="56">
        <f>'2025'!CS22</f>
        <v>9.7999999999999989</v>
      </c>
      <c r="CZ184" s="57">
        <f>'2025'!CT22</f>
        <v>0</v>
      </c>
      <c r="DA184" s="57">
        <f>'2025'!CU22</f>
        <v>0</v>
      </c>
      <c r="DB184" s="57">
        <f>'2025'!CV22</f>
        <v>1.5</v>
      </c>
      <c r="DC184" s="57">
        <f>'2025'!CW22</f>
        <v>3.5</v>
      </c>
      <c r="DD184" s="57">
        <f>'2025'!CX22</f>
        <v>11.9</v>
      </c>
      <c r="DE184" s="57">
        <f>'2025'!CY22</f>
        <v>37.5</v>
      </c>
      <c r="DF184" s="58">
        <f>'2025'!CZ22</f>
        <v>17.2</v>
      </c>
    </row>
    <row r="185" spans="1:110" ht="15.75" customHeight="1" x14ac:dyDescent="0.2">
      <c r="A185" s="29">
        <f t="shared" si="16"/>
        <v>183</v>
      </c>
      <c r="B185" s="30">
        <f>'2018'!A16</f>
        <v>14</v>
      </c>
      <c r="C185" s="30">
        <v>2018</v>
      </c>
      <c r="D185" s="31" t="str">
        <f>'2018'!B16</f>
        <v>Deon Yelder</v>
      </c>
      <c r="E185" s="204" t="str" cm="1">
        <f t="array" ref="E185">_xlfn.IFS(F185&gt;=15,"Cornerstone",AND(F185&gt;=14,F185&lt;15),"Elite",AND(F185&gt;=11,F185&lt;14),"Elite Upside",AND(F185&gt;=9,F185&lt;11),"Upside",AND(F185&gt;=8,F185&lt;9),"Upside Lite",AND(F185&gt;=6,F185&lt;8),"Outlier",AND(F185&gt;=5,F185&lt;6),"Outlier Lite",F185&lt;5,"Purgatory")</f>
        <v>Purgatory</v>
      </c>
      <c r="F185" s="32">
        <f>'2018'!C16</f>
        <v>3.6214285714285714</v>
      </c>
      <c r="G185" s="32">
        <f t="shared" si="17"/>
        <v>14.399999999999999</v>
      </c>
      <c r="H185" s="33">
        <f t="shared" si="18"/>
        <v>-1.9868523417175161</v>
      </c>
      <c r="I185" s="34" t="str">
        <f>'2018'!D16</f>
        <v>Western Kentucky</v>
      </c>
      <c r="J185" s="35">
        <f>'2018'!E16</f>
        <v>10</v>
      </c>
      <c r="K185" s="36">
        <f>'2018'!F16</f>
        <v>34764</v>
      </c>
      <c r="L185" s="37">
        <f>'2018'!G16</f>
        <v>30.583561643835615</v>
      </c>
      <c r="M185" s="37" t="str">
        <f>'2018'!H16</f>
        <v>SR</v>
      </c>
      <c r="N185" s="37">
        <f>'2018'!I16</f>
        <v>23.156164383561645</v>
      </c>
      <c r="O185" s="38">
        <f>'2018'!J16</f>
        <v>76</v>
      </c>
      <c r="P185" s="38">
        <f>'2018'!K16</f>
        <v>255</v>
      </c>
      <c r="Q185" s="193">
        <f t="shared" si="19"/>
        <v>31.039230707270281</v>
      </c>
      <c r="R185" s="35">
        <f>'2018'!L16</f>
        <v>4.72</v>
      </c>
      <c r="S185" s="39">
        <f>'2018'!M16</f>
        <v>7</v>
      </c>
      <c r="T185" s="40">
        <f>'2018'!N16</f>
        <v>0</v>
      </c>
      <c r="U185" s="41">
        <f>'2018'!O16</f>
        <v>0</v>
      </c>
      <c r="V185" s="41">
        <f>'2018'!P16</f>
        <v>0</v>
      </c>
      <c r="W185" s="41">
        <f>'2018'!Q16</f>
        <v>0</v>
      </c>
      <c r="X185" s="41">
        <f>'2018'!R16</f>
        <v>0.17238805970149254</v>
      </c>
      <c r="Y185" s="42">
        <f>'2018'!S16</f>
        <v>0.17238805970149254</v>
      </c>
      <c r="Z185" s="43">
        <f>'2018'!T16</f>
        <v>0.12067164179104477</v>
      </c>
      <c r="AA185" s="44">
        <f>'2018'!U16</f>
        <v>22.517808219178082</v>
      </c>
      <c r="AB185" s="45">
        <f>'2018'!V16</f>
        <v>1.57</v>
      </c>
      <c r="AC185" s="45">
        <f>CT185/CW185</f>
        <v>13.075471698113208</v>
      </c>
      <c r="AD185" s="45">
        <f>'2018'!X16</f>
        <v>4.2</v>
      </c>
      <c r="AE185" s="45">
        <f>'2018'!Y16</f>
        <v>12</v>
      </c>
      <c r="AF185" s="45">
        <f>'2018'!Z16</f>
        <v>0</v>
      </c>
      <c r="AG185" s="45">
        <f>'2018'!AA16</f>
        <v>0</v>
      </c>
      <c r="AH185" s="45">
        <f t="shared" si="24"/>
        <v>0</v>
      </c>
      <c r="AI185" s="46">
        <f>'2018'!AB16</f>
        <v>0.10199999999999999</v>
      </c>
      <c r="AJ185" s="45">
        <f>'2018'!AC16</f>
        <v>102.75481497167578</v>
      </c>
      <c r="AK185" s="47">
        <f>'2018'!AD16</f>
        <v>108.04173789069537</v>
      </c>
      <c r="AL185" s="48">
        <f>'2018'!AE16</f>
        <v>2</v>
      </c>
      <c r="AM185" s="49">
        <f>'2018'!AF16</f>
        <v>1</v>
      </c>
      <c r="AN185" s="49">
        <f>'2018'!AG16</f>
        <v>3</v>
      </c>
      <c r="AO185" s="49">
        <f>'2018'!AH16</f>
        <v>4</v>
      </c>
      <c r="AP185" s="49">
        <f>'2018'!AI16</f>
        <v>0</v>
      </c>
      <c r="AQ185" s="49">
        <f>'2018'!AK16</f>
        <v>5</v>
      </c>
      <c r="AR185" s="49">
        <f>'2018'!AL16</f>
        <v>1</v>
      </c>
      <c r="AS185" s="50">
        <f>'2018'!AM16</f>
        <v>0</v>
      </c>
      <c r="AT185" s="55">
        <f>'2018'!AN16</f>
        <v>0</v>
      </c>
      <c r="AU185" s="56">
        <f>'2018'!AO16</f>
        <v>1</v>
      </c>
      <c r="AV185" s="56">
        <f>'2018'!AP16</f>
        <v>0</v>
      </c>
      <c r="AW185" s="56">
        <f>'2018'!AQ16</f>
        <v>0</v>
      </c>
      <c r="AX185" s="56">
        <f>'2018'!AR16</f>
        <v>0</v>
      </c>
      <c r="AY185" s="56">
        <f>'2018'!AS16</f>
        <v>0</v>
      </c>
      <c r="AZ185" s="57">
        <f>'2018'!AT16</f>
        <v>0</v>
      </c>
      <c r="BA185" s="57">
        <f>'2018'!AU16</f>
        <v>0</v>
      </c>
      <c r="BB185" s="57">
        <f>'2018'!AV16</f>
        <v>0</v>
      </c>
      <c r="BC185" s="57">
        <f>'2018'!AW16</f>
        <v>0</v>
      </c>
      <c r="BD185" s="57">
        <f>'2018'!AX16</f>
        <v>0</v>
      </c>
      <c r="BE185" s="57">
        <f>'2018'!AY16</f>
        <v>0</v>
      </c>
      <c r="BF185" s="58">
        <f>'2018'!AZ16</f>
        <v>0</v>
      </c>
      <c r="BG185" s="55">
        <f>'2018'!BA16</f>
        <v>0</v>
      </c>
      <c r="BH185" s="56">
        <f>'2018'!BB16</f>
        <v>1</v>
      </c>
      <c r="BI185" s="56">
        <f>'2018'!BC16</f>
        <v>0</v>
      </c>
      <c r="BJ185" s="56">
        <f>'2018'!BD16</f>
        <v>0</v>
      </c>
      <c r="BK185" s="56">
        <f>'2018'!BE16</f>
        <v>0</v>
      </c>
      <c r="BL185" s="56">
        <f>'2018'!BF16</f>
        <v>0</v>
      </c>
      <c r="BM185" s="57">
        <f>'2018'!BG16</f>
        <v>0</v>
      </c>
      <c r="BN185" s="57">
        <f>'2018'!BH16</f>
        <v>0</v>
      </c>
      <c r="BO185" s="57">
        <f>'2018'!BI16</f>
        <v>0</v>
      </c>
      <c r="BP185" s="57">
        <f>'2018'!BJ16</f>
        <v>0</v>
      </c>
      <c r="BQ185" s="57">
        <f>'2018'!BK16</f>
        <v>0</v>
      </c>
      <c r="BR185" s="57">
        <f>'2018'!BL16</f>
        <v>0</v>
      </c>
      <c r="BS185" s="58">
        <f>'2018'!BM16</f>
        <v>0</v>
      </c>
      <c r="BT185" s="55">
        <f>'2018'!BN16</f>
        <v>0</v>
      </c>
      <c r="BU185" s="56">
        <f>'2018'!BO16</f>
        <v>1</v>
      </c>
      <c r="BV185" s="56">
        <f>'2018'!BP16</f>
        <v>0</v>
      </c>
      <c r="BW185" s="56">
        <f>'2018'!BQ16</f>
        <v>0</v>
      </c>
      <c r="BX185" s="56">
        <f>'2018'!BR16</f>
        <v>0</v>
      </c>
      <c r="BY185" s="56">
        <f>'2018'!BS16</f>
        <v>0</v>
      </c>
      <c r="BZ185" s="57">
        <f>'2018'!BT16</f>
        <v>0</v>
      </c>
      <c r="CA185" s="57">
        <f>'2018'!BU16</f>
        <v>0</v>
      </c>
      <c r="CB185" s="57">
        <f>'2018'!BV16</f>
        <v>0</v>
      </c>
      <c r="CC185" s="57">
        <f>'2018'!BW16</f>
        <v>0</v>
      </c>
      <c r="CD185" s="57">
        <f>'2018'!BX16</f>
        <v>0</v>
      </c>
      <c r="CE185" s="57">
        <f>'2018'!BY16</f>
        <v>0</v>
      </c>
      <c r="CF185" s="58">
        <f>'2018'!BZ16</f>
        <v>0</v>
      </c>
      <c r="CG185" s="55">
        <f>'2018'!CA16</f>
        <v>0</v>
      </c>
      <c r="CH185" s="56">
        <f>'2018'!CB16</f>
        <v>1</v>
      </c>
      <c r="CI185" s="56">
        <f>'2018'!CC16</f>
        <v>1</v>
      </c>
      <c r="CJ185" s="56">
        <f>'2018'!CD16</f>
        <v>0</v>
      </c>
      <c r="CK185" s="56">
        <f>'2018'!CE16</f>
        <v>0</v>
      </c>
      <c r="CL185" s="56">
        <f>'2018'!CF16</f>
        <v>0</v>
      </c>
      <c r="CM185" s="57">
        <f>'2018'!CG16</f>
        <v>0</v>
      </c>
      <c r="CN185" s="57">
        <f>'2018'!CH16</f>
        <v>0</v>
      </c>
      <c r="CO185" s="57">
        <f>'2018'!CI16</f>
        <v>0</v>
      </c>
      <c r="CP185" s="57">
        <f>'2018'!CJ16</f>
        <v>0</v>
      </c>
      <c r="CQ185" s="57">
        <f>'2018'!CK16</f>
        <v>12</v>
      </c>
      <c r="CR185" s="57">
        <f>'2018'!CL16</f>
        <v>0</v>
      </c>
      <c r="CS185" s="58">
        <f>'2018'!CM16</f>
        <v>0</v>
      </c>
      <c r="CT185" s="55">
        <f>'2018'!CN16</f>
        <v>693</v>
      </c>
      <c r="CU185" s="56">
        <f>'2018'!CO16</f>
        <v>4020</v>
      </c>
      <c r="CV185" s="56">
        <f>'2018'!CP16</f>
        <v>69</v>
      </c>
      <c r="CW185" s="56">
        <f>'2018'!CQ16</f>
        <v>53</v>
      </c>
      <c r="CX185" s="56">
        <f>'2018'!CR16</f>
        <v>7</v>
      </c>
      <c r="CY185" s="56">
        <f>'2018'!CS16</f>
        <v>25.200000000000003</v>
      </c>
      <c r="CZ185" s="57">
        <f>'2018'!CT16</f>
        <v>0</v>
      </c>
      <c r="DA185" s="57">
        <f>'2018'!CU16</f>
        <v>0</v>
      </c>
      <c r="DB185" s="57">
        <f>'2018'!CV16</f>
        <v>1.57</v>
      </c>
      <c r="DC185" s="57">
        <f>'2018'!CW16</f>
        <v>4.2</v>
      </c>
      <c r="DD185" s="57">
        <f>'2018'!CX16</f>
        <v>10.5</v>
      </c>
      <c r="DE185" s="57">
        <f>'2018'!CY16</f>
        <v>73.3</v>
      </c>
      <c r="DF185" s="58">
        <f>'2018'!CZ16</f>
        <v>10.199999999999999</v>
      </c>
    </row>
    <row r="186" spans="1:110" ht="15.75" customHeight="1" x14ac:dyDescent="0.2">
      <c r="A186" s="29">
        <f t="shared" si="16"/>
        <v>184</v>
      </c>
      <c r="B186" s="30">
        <f>'2024'!A19</f>
        <v>17</v>
      </c>
      <c r="C186" s="30">
        <v>2024</v>
      </c>
      <c r="D186" s="31" t="str">
        <f>'2024'!B19</f>
        <v>Max Wright</v>
      </c>
      <c r="E186" s="204" t="str" cm="1">
        <f t="array" ref="E186">_xlfn.IFS(F186&gt;=15,"Cornerstone",AND(F186&gt;=14,F186&lt;15),"Elite",AND(F186&gt;=11,F186&lt;14),"Elite Upside",AND(F186&gt;=9,F186&lt;11),"Upside",AND(F186&gt;=8,F186&lt;9),"Upside Lite",AND(F186&gt;=6,F186&lt;8),"Outlier",AND(F186&gt;=5,F186&lt;6),"Outlier Lite",F186&lt;5,"Purgatory")</f>
        <v>Purgatory</v>
      </c>
      <c r="F186" s="32">
        <f>'2024'!C19</f>
        <v>3.5714285714285712</v>
      </c>
      <c r="G186" s="32">
        <f t="shared" si="17"/>
        <v>14.000000000000002</v>
      </c>
      <c r="H186" s="33">
        <f t="shared" si="18"/>
        <v>-2.007529002217618</v>
      </c>
      <c r="I186" s="34" t="str">
        <f>'2024'!D19</f>
        <v>Texas A&amp;M</v>
      </c>
      <c r="J186" s="35">
        <f>'2024'!E19</f>
        <v>1</v>
      </c>
      <c r="K186" s="36">
        <f>'2024'!F19</f>
        <v>36510</v>
      </c>
      <c r="L186" s="37">
        <f>'2024'!G19</f>
        <v>25.8</v>
      </c>
      <c r="M186" s="37" t="str">
        <f>'2024'!H19</f>
        <v>RS SR</v>
      </c>
      <c r="N186" s="37">
        <f>'2024'!I19</f>
        <v>24.38082191780822</v>
      </c>
      <c r="O186" s="38">
        <f>'2024'!J19</f>
        <v>76</v>
      </c>
      <c r="P186" s="38">
        <f>'2024'!K19</f>
        <v>260</v>
      </c>
      <c r="Q186" s="193">
        <f t="shared" si="19"/>
        <v>31.647843074079503</v>
      </c>
      <c r="R186" s="35">
        <f>'2024'!L19</f>
        <v>4.74</v>
      </c>
      <c r="S186" s="39">
        <f>'2024'!M19</f>
        <v>0</v>
      </c>
      <c r="T186" s="40">
        <f>'2024'!N19</f>
        <v>0</v>
      </c>
      <c r="U186" s="41">
        <f>'2024'!O19</f>
        <v>0</v>
      </c>
      <c r="V186" s="41">
        <f>'2024'!P19</f>
        <v>1.0023533513466399E-2</v>
      </c>
      <c r="W186" s="41">
        <f>'2024'!Q19</f>
        <v>7.3495897903372839E-2</v>
      </c>
      <c r="X186" s="41">
        <f>'2024'!R19</f>
        <v>7.0162481536189064E-2</v>
      </c>
      <c r="Y186" s="42">
        <f>'2024'!S19</f>
        <v>7.1829189719780945E-2</v>
      </c>
      <c r="Z186" s="43">
        <f>'2024'!T19</f>
        <v>7.1829189719780945E-2</v>
      </c>
      <c r="AA186" s="44" t="str">
        <f>'2024'!U19</f>
        <v>N/A</v>
      </c>
      <c r="AB186" s="45">
        <f>'2024'!V19</f>
        <v>1.44</v>
      </c>
      <c r="AC186" s="45">
        <f>'2024'!W19</f>
        <v>14.333333333333334</v>
      </c>
      <c r="AD186" s="45">
        <f>'2024'!X19</f>
        <v>8.6</v>
      </c>
      <c r="AE186" s="45">
        <f>'2024'!Y19</f>
        <v>5.3</v>
      </c>
      <c r="AF186" s="45">
        <f>'2024'!Z19</f>
        <v>0</v>
      </c>
      <c r="AG186" s="45">
        <f>'2024'!AA19</f>
        <v>0</v>
      </c>
      <c r="AH186" s="45">
        <f t="shared" si="24"/>
        <v>75</v>
      </c>
      <c r="AI186" s="46">
        <f>'2023'!AB41</f>
        <v>0</v>
      </c>
      <c r="AJ186" s="45">
        <f>'2024'!AC19</f>
        <v>103.0125118099843</v>
      </c>
      <c r="AK186" s="47">
        <f>'2024'!AD19</f>
        <v>108.31269370203584</v>
      </c>
      <c r="AL186" s="48">
        <f>'2024'!AF19</f>
        <v>0</v>
      </c>
      <c r="AM186" s="49">
        <f>'2024'!AG19</f>
        <v>2</v>
      </c>
      <c r="AN186" s="49">
        <f>'2024'!AH19</f>
        <v>7</v>
      </c>
      <c r="AO186" s="49">
        <f>'2024'!AI19</f>
        <v>7</v>
      </c>
      <c r="AP186" s="49">
        <f>'2024'!AJ19</f>
        <v>5</v>
      </c>
      <c r="AQ186" s="49">
        <f>'2024'!AK19</f>
        <v>5</v>
      </c>
      <c r="AR186" s="49">
        <f>'2024'!AL19</f>
        <v>0</v>
      </c>
      <c r="AS186" s="50">
        <f>'2024'!AM19</f>
        <v>0</v>
      </c>
      <c r="AT186" s="55">
        <f>'2024'!AN19</f>
        <v>0</v>
      </c>
      <c r="AU186" s="56">
        <f>'2024'!AO19</f>
        <v>1</v>
      </c>
      <c r="AV186" s="56">
        <f>'2024'!AP19</f>
        <v>0</v>
      </c>
      <c r="AW186" s="56">
        <f>'2024'!AQ19</f>
        <v>0</v>
      </c>
      <c r="AX186" s="56">
        <f>'2024'!AR19</f>
        <v>0</v>
      </c>
      <c r="AY186" s="56">
        <f>'2024'!AS19</f>
        <v>0</v>
      </c>
      <c r="AZ186" s="57">
        <f>'2024'!AT19</f>
        <v>0</v>
      </c>
      <c r="BA186" s="57">
        <f>'2024'!AU19</f>
        <v>0</v>
      </c>
      <c r="BB186" s="57">
        <f>'2024'!AV19</f>
        <v>0</v>
      </c>
      <c r="BC186" s="57">
        <f>'2024'!AW19</f>
        <v>0</v>
      </c>
      <c r="BD186" s="57">
        <f>'2024'!AX19</f>
        <v>0</v>
      </c>
      <c r="BE186" s="57">
        <f>'2024'!AY19</f>
        <v>0</v>
      </c>
      <c r="BF186" s="58">
        <f>'2024'!AZ19</f>
        <v>0</v>
      </c>
      <c r="BG186" s="55">
        <f>'2024'!BA19</f>
        <v>0</v>
      </c>
      <c r="BH186" s="56">
        <f>'2024'!BB19</f>
        <v>1</v>
      </c>
      <c r="BI186" s="56">
        <f>'2024'!BC19</f>
        <v>0</v>
      </c>
      <c r="BJ186" s="56">
        <f>'2024'!BD19</f>
        <v>0</v>
      </c>
      <c r="BK186" s="56">
        <f>'2024'!BE19</f>
        <v>0</v>
      </c>
      <c r="BL186" s="56">
        <f>'2024'!BF19</f>
        <v>0</v>
      </c>
      <c r="BM186" s="57">
        <f>'2024'!BG19</f>
        <v>0</v>
      </c>
      <c r="BN186" s="57">
        <f>'2024'!BH19</f>
        <v>0</v>
      </c>
      <c r="BO186" s="57">
        <f>'2024'!BI19</f>
        <v>0</v>
      </c>
      <c r="BP186" s="57">
        <f>'2024'!BJ19</f>
        <v>0</v>
      </c>
      <c r="BQ186" s="57">
        <f>'2024'!BK19</f>
        <v>0</v>
      </c>
      <c r="BR186" s="57">
        <f>'2024'!BL19</f>
        <v>0</v>
      </c>
      <c r="BS186" s="58">
        <f>'2024'!BM19</f>
        <v>0</v>
      </c>
      <c r="BT186" s="55">
        <f>'2024'!BN19</f>
        <v>23</v>
      </c>
      <c r="BU186" s="56">
        <f>'2024'!BO19</f>
        <v>2294.6</v>
      </c>
      <c r="BV186" s="56">
        <f>'2024'!BP19</f>
        <v>3</v>
      </c>
      <c r="BW186" s="56">
        <f>'2024'!BQ19</f>
        <v>3</v>
      </c>
      <c r="BX186" s="56">
        <f>'2024'!BR19</f>
        <v>0</v>
      </c>
      <c r="BY186" s="56">
        <f>'2024'!BS19</f>
        <v>17.600000000000001</v>
      </c>
      <c r="BZ186" s="57">
        <f>'2024'!BT19</f>
        <v>0</v>
      </c>
      <c r="CA186" s="57">
        <f>'2024'!BU19</f>
        <v>0</v>
      </c>
      <c r="CB186" s="57">
        <f>'2024'!BV19</f>
        <v>0.82</v>
      </c>
      <c r="CC186" s="57">
        <f>'2024'!BW19</f>
        <v>6</v>
      </c>
      <c r="CD186" s="57">
        <f>'2024'!BX19</f>
        <v>1.7</v>
      </c>
      <c r="CE186" s="57">
        <f>'2024'!BY19</f>
        <v>0</v>
      </c>
      <c r="CF186" s="58">
        <f>'2024'!BZ19</f>
        <v>0</v>
      </c>
      <c r="CG186" s="55">
        <f>'2024'!CA19</f>
        <v>129</v>
      </c>
      <c r="CH186" s="56">
        <f>'2024'!CB19</f>
        <v>1755.2</v>
      </c>
      <c r="CI186" s="56">
        <f>'2024'!CC19</f>
        <v>14</v>
      </c>
      <c r="CJ186" s="56">
        <f>'2024'!CD19</f>
        <v>9</v>
      </c>
      <c r="CK186" s="56">
        <f>'2024'!CE19</f>
        <v>1</v>
      </c>
      <c r="CL186" s="56">
        <f>'2024'!CF19</f>
        <v>12</v>
      </c>
      <c r="CM186" s="57">
        <f>'2024'!CG19</f>
        <v>0</v>
      </c>
      <c r="CN186" s="57">
        <f>'2024'!CH19</f>
        <v>0</v>
      </c>
      <c r="CO186" s="57">
        <f>'2024'!CI19</f>
        <v>1.36</v>
      </c>
      <c r="CP186" s="57">
        <f>'2024'!CJ19</f>
        <v>6.6</v>
      </c>
      <c r="CQ186" s="57">
        <f>'2024'!CK19</f>
        <v>7.6</v>
      </c>
      <c r="CR186" s="57">
        <f>'2024'!CL19</f>
        <v>75</v>
      </c>
      <c r="CS186" s="58">
        <f>'2024'!CM19</f>
        <v>10</v>
      </c>
      <c r="CT186" s="55">
        <f>'2024'!CN19</f>
        <v>247</v>
      </c>
      <c r="CU186" s="56">
        <f>'2024'!CO19</f>
        <v>3520.4</v>
      </c>
      <c r="CV186" s="56">
        <f>'2024'!CP19</f>
        <v>25</v>
      </c>
      <c r="CW186" s="56">
        <f>'2024'!CQ19</f>
        <v>19</v>
      </c>
      <c r="CX186" s="56">
        <f>'2024'!CR19</f>
        <v>1</v>
      </c>
      <c r="CY186" s="56">
        <f>'2024'!CS19</f>
        <v>23.400000000000002</v>
      </c>
      <c r="CZ186" s="57">
        <f>'2024'!CT19</f>
        <v>0</v>
      </c>
      <c r="DA186" s="57">
        <f>'2024'!CU19</f>
        <v>0</v>
      </c>
      <c r="DB186" s="57">
        <f>'2024'!CV19</f>
        <v>1.44</v>
      </c>
      <c r="DC186" s="57">
        <f>'2024'!CW19</f>
        <v>8.6</v>
      </c>
      <c r="DD186" s="57">
        <f>'2024'!CX19</f>
        <v>5.3</v>
      </c>
      <c r="DE186" s="57">
        <f>'2024'!CY19</f>
        <v>50</v>
      </c>
      <c r="DF186" s="58">
        <f>'2024'!CZ19</f>
        <v>9.5</v>
      </c>
    </row>
    <row r="187" spans="1:110" ht="15.75" customHeight="1" x14ac:dyDescent="0.2">
      <c r="A187" s="29">
        <f t="shared" si="16"/>
        <v>185</v>
      </c>
      <c r="B187" s="30">
        <f>'2025'!A23</f>
        <v>21</v>
      </c>
      <c r="C187" s="30">
        <v>2025</v>
      </c>
      <c r="D187" s="31" t="str">
        <f>'2025'!B23</f>
        <v>Robbie Ouzts</v>
      </c>
      <c r="E187" s="204" t="str" cm="1">
        <f t="array" ref="E187">_xlfn.IFS(F187&gt;=15,"Cornerstone",AND(F187&gt;=14,F187&lt;15),"Elite",AND(F187&gt;=11,F187&lt;14),"Elite Upside",AND(F187&gt;=9,F187&lt;11),"Upside",AND(F187&gt;=8,F187&lt;9),"Upside Lite",AND(F187&gt;=6,F187&lt;8),"Outlier",AND(F187&gt;=5,F187&lt;6),"Outlier Lite",F187&lt;5,"Purgatory")</f>
        <v>Purgatory</v>
      </c>
      <c r="F187" s="32">
        <f>'2025'!C23</f>
        <v>3.5214285714285718</v>
      </c>
      <c r="G187" s="32">
        <f t="shared" si="17"/>
        <v>13.5</v>
      </c>
      <c r="H187" s="33">
        <f t="shared" si="18"/>
        <v>-2.0282056627177192</v>
      </c>
      <c r="I187" s="34" t="str">
        <f>'2025'!D23</f>
        <v>Alabama</v>
      </c>
      <c r="J187" s="35">
        <f>'2025'!E23</f>
        <v>1</v>
      </c>
      <c r="K187" s="36">
        <f>'2025'!F23</f>
        <v>37505</v>
      </c>
      <c r="L187" s="37">
        <f>'2025'!G23</f>
        <v>23.761643835616439</v>
      </c>
      <c r="M187" s="37" t="str">
        <f>'2025'!H23</f>
        <v>SR</v>
      </c>
      <c r="N187" s="37">
        <f>'2025'!I23</f>
        <v>22.654794520547945</v>
      </c>
      <c r="O187" s="38">
        <f>'2025'!J23</f>
        <v>75</v>
      </c>
      <c r="P187" s="38">
        <f>'2025'!K23</f>
        <v>274</v>
      </c>
      <c r="Q187" s="193">
        <f t="shared" si="19"/>
        <v>34.247272476767172</v>
      </c>
      <c r="R187" s="35">
        <f>'2025'!L23</f>
        <v>4.91</v>
      </c>
      <c r="S187" s="39">
        <f>'2025'!M23</f>
        <v>5</v>
      </c>
      <c r="T187" s="40">
        <f>'2025'!N23</f>
        <v>0</v>
      </c>
      <c r="U187" s="41">
        <f>'2025'!O23</f>
        <v>2.1504220203214883E-3</v>
      </c>
      <c r="V187" s="41">
        <f>'2025'!P23</f>
        <v>1.1748633879781421E-2</v>
      </c>
      <c r="W187" s="41">
        <f>'2025'!Q23</f>
        <v>1.0693454309786131E-2</v>
      </c>
      <c r="X187" s="41">
        <f>'2025'!R23</f>
        <v>3.5144809632281157E-2</v>
      </c>
      <c r="Y187" s="42">
        <f>'2025'!S23</f>
        <v>3.5144809632281157E-2</v>
      </c>
      <c r="Z187" s="43">
        <f>'2025'!T23</f>
        <v>3.5144809632281157E-2</v>
      </c>
      <c r="AA187" s="44" t="str">
        <f>'2025'!U23</f>
        <v>N/A</v>
      </c>
      <c r="AB187" s="45">
        <f>'2025'!V23</f>
        <v>1.46</v>
      </c>
      <c r="AC187" s="45">
        <f>'2025'!W23</f>
        <v>13.5</v>
      </c>
      <c r="AD187" s="45">
        <f>'2025'!X23</f>
        <v>6.7</v>
      </c>
      <c r="AE187" s="45">
        <f>'2025'!Y23</f>
        <v>9.9</v>
      </c>
      <c r="AF187" s="45">
        <f>'2025'!Z23</f>
        <v>0</v>
      </c>
      <c r="AG187" s="45">
        <f>'2025'!AA23</f>
        <v>0</v>
      </c>
      <c r="AH187" s="45">
        <f t="shared" si="24"/>
        <v>25</v>
      </c>
      <c r="AI187" s="46">
        <f>'2025'!AB23</f>
        <v>0</v>
      </c>
      <c r="AJ187" s="45">
        <f>'2025'!AC23</f>
        <v>94.287601880587843</v>
      </c>
      <c r="AK187" s="47">
        <f>'2025'!AD23</f>
        <v>97.188633632042468</v>
      </c>
      <c r="AL187" s="48">
        <f>'2025'!AE23</f>
        <v>0</v>
      </c>
      <c r="AM187" s="49">
        <f>'2025'!AF23</f>
        <v>0</v>
      </c>
      <c r="AN187" s="49">
        <f>'2025'!AG23</f>
        <v>2</v>
      </c>
      <c r="AO187" s="49">
        <f>'2025'!AH23</f>
        <v>6</v>
      </c>
      <c r="AP187" s="49">
        <f>'2025'!AI23</f>
        <v>4</v>
      </c>
      <c r="AQ187" s="49">
        <f>'2025'!AK23</f>
        <v>1</v>
      </c>
      <c r="AR187" s="49">
        <f>'2025'!AL23</f>
        <v>3</v>
      </c>
      <c r="AS187" s="50">
        <f>'2025'!AM23</f>
        <v>0</v>
      </c>
      <c r="AT187" s="55">
        <f>'2025'!AN23</f>
        <v>0</v>
      </c>
      <c r="AU187" s="56">
        <f>'2025'!AO23</f>
        <v>1</v>
      </c>
      <c r="AV187" s="56">
        <f>'2025'!AP23</f>
        <v>0</v>
      </c>
      <c r="AW187" s="56">
        <f>'2025'!AQ23</f>
        <v>0</v>
      </c>
      <c r="AX187" s="56">
        <f>'2025'!AR23</f>
        <v>0</v>
      </c>
      <c r="AY187" s="56">
        <f>'2025'!AS23</f>
        <v>0</v>
      </c>
      <c r="AZ187" s="57">
        <f>'2025'!AT23</f>
        <v>0</v>
      </c>
      <c r="BA187" s="57">
        <f>'2025'!AU23</f>
        <v>0</v>
      </c>
      <c r="BB187" s="57">
        <f>'2025'!AV23</f>
        <v>0</v>
      </c>
      <c r="BC187" s="57">
        <f>'2025'!AW23</f>
        <v>0</v>
      </c>
      <c r="BD187" s="57">
        <f>'2025'!AX23</f>
        <v>0</v>
      </c>
      <c r="BE187" s="57">
        <f>'2025'!AY23</f>
        <v>0</v>
      </c>
      <c r="BF187" s="58">
        <f>'2025'!AZ23</f>
        <v>0</v>
      </c>
      <c r="BG187" s="55">
        <f>'2025'!BA23</f>
        <v>8</v>
      </c>
      <c r="BH187" s="56">
        <f>'2025'!BB23</f>
        <v>3720.2</v>
      </c>
      <c r="BI187" s="56">
        <f>'2025'!BC23</f>
        <v>2</v>
      </c>
      <c r="BJ187" s="56">
        <f>'2025'!BD23</f>
        <v>1</v>
      </c>
      <c r="BK187" s="56">
        <f>'2025'!BE23</f>
        <v>0</v>
      </c>
      <c r="BL187" s="56">
        <f>'2025'!BF23</f>
        <v>0</v>
      </c>
      <c r="BM187" s="57">
        <f>'2025'!BG23</f>
        <v>0</v>
      </c>
      <c r="BN187" s="57">
        <f>'2025'!BH23</f>
        <v>0</v>
      </c>
      <c r="BO187" s="57">
        <f>'2025'!BI23</f>
        <v>0.62</v>
      </c>
      <c r="BP187" s="57">
        <f>'2025'!BJ23</f>
        <v>3</v>
      </c>
      <c r="BQ187" s="57">
        <f>'2025'!BK23</f>
        <v>3</v>
      </c>
      <c r="BR187" s="57">
        <f>'2025'!BL23</f>
        <v>0</v>
      </c>
      <c r="BS187" s="58">
        <f>'2025'!BM23</f>
        <v>50</v>
      </c>
      <c r="BT187" s="55">
        <f>'2025'!BN23</f>
        <v>43</v>
      </c>
      <c r="BU187" s="56">
        <f>'2025'!BO23</f>
        <v>3660</v>
      </c>
      <c r="BV187" s="56">
        <f>'2025'!BP23</f>
        <v>5</v>
      </c>
      <c r="BW187" s="56">
        <f>'2025'!BQ23</f>
        <v>4</v>
      </c>
      <c r="BX187" s="56">
        <f>'2025'!BR23</f>
        <v>0</v>
      </c>
      <c r="BY187" s="56">
        <f>'2025'!BS23</f>
        <v>0</v>
      </c>
      <c r="BZ187" s="57">
        <f>'2025'!BT23</f>
        <v>0</v>
      </c>
      <c r="CA187" s="57">
        <f>'2025'!BU23</f>
        <v>0</v>
      </c>
      <c r="CB187" s="57">
        <f>'2025'!BV23</f>
        <v>0.74</v>
      </c>
      <c r="CC187" s="57">
        <f>'2025'!BW23</f>
        <v>7.8</v>
      </c>
      <c r="CD187" s="57">
        <f>'2025'!BX23</f>
        <v>5</v>
      </c>
      <c r="CE187" s="57">
        <f>'2025'!BY23</f>
        <v>0</v>
      </c>
      <c r="CF187" s="58">
        <f>'2025'!BZ23</f>
        <v>0</v>
      </c>
      <c r="CG187" s="55">
        <f>'2025'!CA23</f>
        <v>33</v>
      </c>
      <c r="CH187" s="56">
        <f>'2025'!CB23</f>
        <v>3086</v>
      </c>
      <c r="CI187" s="56">
        <f>'2025'!CC23</f>
        <v>4</v>
      </c>
      <c r="CJ187" s="56">
        <f>'2025'!CD23</f>
        <v>3</v>
      </c>
      <c r="CK187" s="56">
        <f>'2025'!CE23</f>
        <v>1</v>
      </c>
      <c r="CL187" s="56">
        <f>'2025'!CF23</f>
        <v>0</v>
      </c>
      <c r="CM187" s="57">
        <f>'2025'!CG23</f>
        <v>0</v>
      </c>
      <c r="CN187" s="57">
        <f>'2025'!CH23</f>
        <v>0</v>
      </c>
      <c r="CO187" s="57">
        <f>'2025'!CI23</f>
        <v>0.56999999999999995</v>
      </c>
      <c r="CP187" s="57">
        <f>'2025'!CJ23</f>
        <v>6.7</v>
      </c>
      <c r="CQ187" s="57">
        <f>'2025'!CK23</f>
        <v>4.3</v>
      </c>
      <c r="CR187" s="57">
        <f>'2025'!CL23</f>
        <v>25</v>
      </c>
      <c r="CS187" s="58">
        <f>'2025'!CM23</f>
        <v>0</v>
      </c>
      <c r="CT187" s="55">
        <f>'2025'!CN23</f>
        <v>108</v>
      </c>
      <c r="CU187" s="56">
        <f>'2025'!CO23</f>
        <v>3073</v>
      </c>
      <c r="CV187" s="56">
        <f>'2025'!CP23</f>
        <v>10</v>
      </c>
      <c r="CW187" s="56">
        <f>'2025'!CQ23</f>
        <v>8</v>
      </c>
      <c r="CX187" s="56">
        <f>'2025'!CR23</f>
        <v>2</v>
      </c>
      <c r="CY187" s="56">
        <f>'2025'!CS23</f>
        <v>16.900000000000002</v>
      </c>
      <c r="CZ187" s="57">
        <f>'2025'!CT23</f>
        <v>0</v>
      </c>
      <c r="DA187" s="57">
        <f>'2025'!CU23</f>
        <v>0</v>
      </c>
      <c r="DB187" s="57">
        <f>'2025'!CV23</f>
        <v>1.46</v>
      </c>
      <c r="DC187" s="57">
        <f>'2025'!CW23</f>
        <v>5.8</v>
      </c>
      <c r="DD187" s="57">
        <f>'2025'!CX23</f>
        <v>9.9</v>
      </c>
      <c r="DE187" s="57">
        <f>'2025'!CY23</f>
        <v>0</v>
      </c>
      <c r="DF187" s="58">
        <f>'2025'!CZ23</f>
        <v>0</v>
      </c>
    </row>
    <row r="188" spans="1:110" ht="15.75" customHeight="1" x14ac:dyDescent="0.2">
      <c r="A188" s="29">
        <f t="shared" si="16"/>
        <v>186</v>
      </c>
      <c r="B188" s="30">
        <f>'2021'!A16</f>
        <v>14</v>
      </c>
      <c r="C188" s="30">
        <v>2021</v>
      </c>
      <c r="D188" s="31" t="str">
        <f>'2021'!B16</f>
        <v>Brock Wright</v>
      </c>
      <c r="E188" s="204" t="str" cm="1">
        <f t="array" ref="E188">_xlfn.IFS(F188&gt;=15,"Cornerstone",AND(F188&gt;=14,F188&lt;15),"Elite",AND(F188&gt;=11,F188&lt;14),"Elite Upside",AND(F188&gt;=9,F188&lt;11),"Upside",AND(F188&gt;=8,F188&lt;9),"Upside Lite",AND(F188&gt;=6,F188&lt;8),"Outlier",AND(F188&gt;=5,F188&lt;6),"Outlier Lite",F188&lt;5,"Purgatory")</f>
        <v>Purgatory</v>
      </c>
      <c r="F188" s="32">
        <f>'2021'!C16</f>
        <v>3.5</v>
      </c>
      <c r="G188" s="32">
        <f t="shared" si="17"/>
        <v>13</v>
      </c>
      <c r="H188" s="33">
        <f t="shared" si="18"/>
        <v>-2.0370670886463347</v>
      </c>
      <c r="I188" s="34" t="str">
        <f>'2021'!D16</f>
        <v>Notre Dame</v>
      </c>
      <c r="J188" s="35">
        <f>'2021'!E16</f>
        <v>2</v>
      </c>
      <c r="K188" s="36">
        <f>'2021'!F16</f>
        <v>36126</v>
      </c>
      <c r="L188" s="37">
        <f>'2021'!G16</f>
        <v>26.852054794520548</v>
      </c>
      <c r="M188" s="37" t="str">
        <f>'2021'!H16</f>
        <v>SR</v>
      </c>
      <c r="N188" s="37">
        <f>'2021'!I16</f>
        <v>22.435616438356163</v>
      </c>
      <c r="O188" s="38">
        <f>'2021'!J16</f>
        <v>76</v>
      </c>
      <c r="P188" s="38">
        <f>'2021'!K16</f>
        <v>257</v>
      </c>
      <c r="Q188" s="193">
        <f t="shared" si="19"/>
        <v>31.282675653993969</v>
      </c>
      <c r="R188" s="35">
        <f>'2021'!L16</f>
        <v>4.62</v>
      </c>
      <c r="S188" s="39">
        <f>'2021'!M16</f>
        <v>0</v>
      </c>
      <c r="T188" s="40">
        <f>'2021'!N16</f>
        <v>0</v>
      </c>
      <c r="U188" s="41">
        <f>'2021'!O16</f>
        <v>0</v>
      </c>
      <c r="V188" s="41">
        <f>'2021'!P16</f>
        <v>1.5533980582524271E-2</v>
      </c>
      <c r="W188" s="41">
        <f>'2021'!Q16</f>
        <v>5.9476605868358449E-2</v>
      </c>
      <c r="X188" s="41">
        <f>'2021'!R16</f>
        <v>2.9486099410278011E-2</v>
      </c>
      <c r="Y188" s="42">
        <f>'2021'!S16</f>
        <v>4.4481352639318232E-2</v>
      </c>
      <c r="Z188" s="43">
        <f>'2021'!T16</f>
        <v>4.4481352639318232E-2</v>
      </c>
      <c r="AA188" s="44" t="str">
        <f>'2021'!U16</f>
        <v>N/A</v>
      </c>
      <c r="AB188" s="45">
        <f>'2021'!V16</f>
        <v>0.85</v>
      </c>
      <c r="AC188" s="45">
        <f>CT188/CW188</f>
        <v>7</v>
      </c>
      <c r="AD188" s="45">
        <f>'2021'!X16</f>
        <v>13.5</v>
      </c>
      <c r="AE188" s="45">
        <f>'2021'!Y16</f>
        <v>15</v>
      </c>
      <c r="AF188" s="45">
        <f>'2021'!Z16</f>
        <v>0</v>
      </c>
      <c r="AG188" s="45">
        <f>'2021'!AA16</f>
        <v>0</v>
      </c>
      <c r="AH188" s="45">
        <f t="shared" si="24"/>
        <v>0</v>
      </c>
      <c r="AI188" s="46">
        <f>'2021'!AB16</f>
        <v>0.25</v>
      </c>
      <c r="AJ188" s="45">
        <f>'2021'!AC16</f>
        <v>112.8223695559098</v>
      </c>
      <c r="AK188" s="47">
        <f>'2021'!AD16</f>
        <v>118.62728654736813</v>
      </c>
      <c r="AL188" s="48">
        <f>'2021'!AE16</f>
        <v>0</v>
      </c>
      <c r="AM188" s="49">
        <f>'2021'!AF16</f>
        <v>0</v>
      </c>
      <c r="AN188" s="49">
        <f>'2021'!AG16</f>
        <v>0</v>
      </c>
      <c r="AO188" s="49">
        <f>'2021'!AH16</f>
        <v>0</v>
      </c>
      <c r="AP188" s="49">
        <f>'2021'!AI16</f>
        <v>10</v>
      </c>
      <c r="AQ188" s="49">
        <f>'2021'!AK16</f>
        <v>8</v>
      </c>
      <c r="AR188" s="49">
        <f>'2021'!AL16</f>
        <v>0</v>
      </c>
      <c r="AS188" s="50">
        <f>'2021'!AM16</f>
        <v>0</v>
      </c>
      <c r="AT188" s="55">
        <f>'2021'!AN16</f>
        <v>0</v>
      </c>
      <c r="AU188" s="56">
        <f>'2021'!AO16</f>
        <v>1</v>
      </c>
      <c r="AV188" s="56">
        <f>'2021'!AP16</f>
        <v>0</v>
      </c>
      <c r="AW188" s="56">
        <f>'2021'!AQ16</f>
        <v>0</v>
      </c>
      <c r="AX188" s="56">
        <f>'2021'!AR16</f>
        <v>0</v>
      </c>
      <c r="AY188" s="56">
        <f>'2021'!AS16</f>
        <v>0</v>
      </c>
      <c r="AZ188" s="57">
        <f>'2021'!AT16</f>
        <v>0</v>
      </c>
      <c r="BA188" s="57">
        <f>'2021'!AU16</f>
        <v>0</v>
      </c>
      <c r="BB188" s="57">
        <f>'2021'!AV16</f>
        <v>0</v>
      </c>
      <c r="BC188" s="57">
        <f>'2021'!AW16</f>
        <v>0</v>
      </c>
      <c r="BD188" s="57">
        <f>'2021'!AX16</f>
        <v>0</v>
      </c>
      <c r="BE188" s="57">
        <f>'2021'!AY16</f>
        <v>0</v>
      </c>
      <c r="BF188" s="58">
        <f>'2021'!AZ16</f>
        <v>0</v>
      </c>
      <c r="BG188" s="55">
        <f>'2021'!BA16</f>
        <v>0</v>
      </c>
      <c r="BH188" s="56">
        <f>'2021'!BB16</f>
        <v>1</v>
      </c>
      <c r="BI188" s="56">
        <f>'2021'!BC16</f>
        <v>0</v>
      </c>
      <c r="BJ188" s="56">
        <f>'2021'!BD16</f>
        <v>0</v>
      </c>
      <c r="BK188" s="56">
        <f>'2021'!BE16</f>
        <v>0</v>
      </c>
      <c r="BL188" s="56">
        <f>'2021'!BF16</f>
        <v>0</v>
      </c>
      <c r="BM188" s="57">
        <f>'2021'!BG16</f>
        <v>0</v>
      </c>
      <c r="BN188" s="57">
        <f>'2021'!BH16</f>
        <v>0</v>
      </c>
      <c r="BO188" s="57">
        <f>'2021'!BI16</f>
        <v>0</v>
      </c>
      <c r="BP188" s="57">
        <f>'2021'!BJ16</f>
        <v>0</v>
      </c>
      <c r="BQ188" s="57">
        <f>'2021'!BK16</f>
        <v>0</v>
      </c>
      <c r="BR188" s="57">
        <f>'2021'!BL16</f>
        <v>0</v>
      </c>
      <c r="BS188" s="58">
        <f>'2021'!BM16</f>
        <v>0</v>
      </c>
      <c r="BT188" s="55">
        <f>'2021'!BN16</f>
        <v>12</v>
      </c>
      <c r="BU188" s="56">
        <f>'2021'!BO16</f>
        <v>772.5</v>
      </c>
      <c r="BV188" s="56">
        <f>'2021'!BP16</f>
        <v>3</v>
      </c>
      <c r="BW188" s="56">
        <f>'2021'!BQ16</f>
        <v>2</v>
      </c>
      <c r="BX188" s="56">
        <f>'2021'!BR16</f>
        <v>1</v>
      </c>
      <c r="BY188" s="56">
        <f>'2021'!BS16</f>
        <v>5.4</v>
      </c>
      <c r="BZ188" s="57">
        <f>'2021'!BT16</f>
        <v>0</v>
      </c>
      <c r="CA188" s="57">
        <f>'2021'!BU16</f>
        <v>0</v>
      </c>
      <c r="CB188" s="57">
        <f>'2021'!BV16</f>
        <v>1.33</v>
      </c>
      <c r="CC188" s="57">
        <f>'2021'!BW16</f>
        <v>3.5</v>
      </c>
      <c r="CD188" s="57">
        <f>'2021'!BX16</f>
        <v>4.3</v>
      </c>
      <c r="CE188" s="57">
        <f>'2021'!BY16</f>
        <v>0</v>
      </c>
      <c r="CF188" s="58">
        <f>'2021'!BZ16</f>
        <v>0</v>
      </c>
      <c r="CG188" s="55">
        <f>'2021'!CA16</f>
        <v>45</v>
      </c>
      <c r="CH188" s="56">
        <f>'2021'!CB16</f>
        <v>756.59999999999991</v>
      </c>
      <c r="CI188" s="56">
        <f>'2021'!CC16</f>
        <v>4</v>
      </c>
      <c r="CJ188" s="56">
        <f>'2021'!CD16</f>
        <v>2</v>
      </c>
      <c r="CK188" s="56">
        <f>'2021'!CE16</f>
        <v>0</v>
      </c>
      <c r="CL188" s="56">
        <f>'2021'!CF16</f>
        <v>8.3999999999999986</v>
      </c>
      <c r="CM188" s="57">
        <f>'2021'!CG16</f>
        <v>0</v>
      </c>
      <c r="CN188" s="57">
        <f>'2021'!CH16</f>
        <v>0</v>
      </c>
      <c r="CO188" s="57">
        <f>'2021'!CI16</f>
        <v>0.85</v>
      </c>
      <c r="CP188" s="57">
        <f>'2021'!CJ16</f>
        <v>13.5</v>
      </c>
      <c r="CQ188" s="57">
        <f>'2021'!CK16</f>
        <v>15</v>
      </c>
      <c r="CR188" s="57">
        <f>'2021'!CL16</f>
        <v>0</v>
      </c>
      <c r="CS188" s="58">
        <f>'2021'!CM16</f>
        <v>0</v>
      </c>
      <c r="CT188" s="55">
        <f>'2021'!CN16</f>
        <v>21</v>
      </c>
      <c r="CU188" s="56">
        <f>'2021'!CO16</f>
        <v>712.2</v>
      </c>
      <c r="CV188" s="56">
        <f>'2021'!CP16</f>
        <v>6</v>
      </c>
      <c r="CW188" s="56">
        <f>'2021'!CQ16</f>
        <v>3</v>
      </c>
      <c r="CX188" s="56">
        <f>'2021'!CR16</f>
        <v>0</v>
      </c>
      <c r="CY188" s="56">
        <f>'2021'!CS16</f>
        <v>3.9000000000000004</v>
      </c>
      <c r="CZ188" s="57">
        <f>'2021'!CT16</f>
        <v>0</v>
      </c>
      <c r="DA188" s="57">
        <f>'2021'!CU16</f>
        <v>0</v>
      </c>
      <c r="DB188" s="57">
        <f>'2021'!CV16</f>
        <v>0.24</v>
      </c>
      <c r="DC188" s="57">
        <f>'2021'!CW16</f>
        <v>4.3</v>
      </c>
      <c r="DD188" s="57">
        <f>'2021'!CX16</f>
        <v>3.8</v>
      </c>
      <c r="DE188" s="57">
        <f>'2021'!CY16</f>
        <v>0</v>
      </c>
      <c r="DF188" s="58">
        <f>'2021'!CZ16</f>
        <v>25</v>
      </c>
    </row>
    <row r="189" spans="1:110" ht="15.75" customHeight="1" x14ac:dyDescent="0.2">
      <c r="A189" s="29">
        <f t="shared" si="16"/>
        <v>187</v>
      </c>
      <c r="B189" s="30">
        <f>'2025'!A24</f>
        <v>22</v>
      </c>
      <c r="C189" s="30">
        <v>2025</v>
      </c>
      <c r="D189" s="31" t="str">
        <f>'2025'!B24</f>
        <v>Caden Prieskorn</v>
      </c>
      <c r="E189" s="204" t="str" cm="1">
        <f t="array" ref="E189">_xlfn.IFS(F189&gt;=15,"Cornerstone",AND(F189&gt;=14,F189&lt;15),"Elite",AND(F189&gt;=11,F189&lt;14),"Elite Upside",AND(F189&gt;=9,F189&lt;11),"Upside",AND(F189&gt;=8,F189&lt;9),"Upside Lite",AND(F189&gt;=6,F189&lt;8),"Outlier",AND(F189&gt;=5,F189&lt;6),"Outlier Lite",F189&lt;5,"Purgatory")</f>
        <v>Purgatory</v>
      </c>
      <c r="F189" s="32">
        <f>'2025'!C24</f>
        <v>3.4142857142857146</v>
      </c>
      <c r="G189" s="32">
        <f t="shared" si="17"/>
        <v>12.6</v>
      </c>
      <c r="H189" s="33">
        <f t="shared" si="18"/>
        <v>-2.0725127923607944</v>
      </c>
      <c r="I189" s="34" t="str">
        <f>'2025'!D24</f>
        <v>Ole Miss</v>
      </c>
      <c r="J189" s="35">
        <f>'2025'!E24</f>
        <v>1</v>
      </c>
      <c r="K189" s="36">
        <f>'2025'!F24</f>
        <v>36424</v>
      </c>
      <c r="L189" s="37">
        <f>'2025'!G24</f>
        <v>26.035616438356165</v>
      </c>
      <c r="M189" s="37" t="str">
        <f>'2025'!H24</f>
        <v>SR</v>
      </c>
      <c r="N189" s="37">
        <f>'2025'!I24</f>
        <v>25.616438356164384</v>
      </c>
      <c r="O189" s="38">
        <f>'2025'!J24</f>
        <v>78</v>
      </c>
      <c r="P189" s="38">
        <f>'2025'!K24</f>
        <v>246</v>
      </c>
      <c r="Q189" s="193">
        <f t="shared" si="19"/>
        <v>28.427839498677027</v>
      </c>
      <c r="R189" s="35">
        <f>'2025'!L24</f>
        <v>4.7699999999999996</v>
      </c>
      <c r="S189" s="39">
        <f>'2025'!M24</f>
        <v>0</v>
      </c>
      <c r="T189" s="40">
        <f>'2025'!N24</f>
        <v>2.6794413770704777E-2</v>
      </c>
      <c r="U189" s="41">
        <f>'2025'!O24</f>
        <v>1.2829094154395359E-2</v>
      </c>
      <c r="V189" s="41">
        <f>'2025'!P24</f>
        <v>0.16585849680405554</v>
      </c>
      <c r="W189" s="41">
        <f>'2025'!Q24</f>
        <v>0.15721288515406162</v>
      </c>
      <c r="X189" s="41">
        <f>'2025'!R24</f>
        <v>8.7919315939486958E-2</v>
      </c>
      <c r="Y189" s="42">
        <f>'2025'!S24</f>
        <v>0.12688890637177125</v>
      </c>
      <c r="Z189" s="43">
        <f>'2025'!T24</f>
        <v>0.12688890637177125</v>
      </c>
      <c r="AA189" s="44">
        <f>'2025'!U24</f>
        <v>22.972602739726028</v>
      </c>
      <c r="AB189" s="45">
        <f>'2025'!V24</f>
        <v>1.64</v>
      </c>
      <c r="AC189" s="45">
        <f>'2025'!W24</f>
        <v>14.851851851851851</v>
      </c>
      <c r="AD189" s="45">
        <f>'2025'!X24</f>
        <v>6.2</v>
      </c>
      <c r="AE189" s="45">
        <f>'2025'!Y24</f>
        <v>11.4</v>
      </c>
      <c r="AF189" s="45">
        <f>'2025'!Z24</f>
        <v>0</v>
      </c>
      <c r="AG189" s="45">
        <f>'2025'!AA24</f>
        <v>0</v>
      </c>
      <c r="AH189" s="45">
        <f t="shared" si="24"/>
        <v>100</v>
      </c>
      <c r="AI189" s="46">
        <f>'2025'!AB24</f>
        <v>3.6000000000000004E-2</v>
      </c>
      <c r="AJ189" s="45">
        <f>'2025'!AC24</f>
        <v>95.036752278763913</v>
      </c>
      <c r="AK189" s="47">
        <f>'2025'!AD24</f>
        <v>103.89687426543399</v>
      </c>
      <c r="AL189" s="48">
        <f>'2025'!AE24</f>
        <v>2</v>
      </c>
      <c r="AM189" s="49">
        <f>'2025'!AF24</f>
        <v>1</v>
      </c>
      <c r="AN189" s="49">
        <f>'2025'!AG24</f>
        <v>3</v>
      </c>
      <c r="AO189" s="49">
        <f>'2025'!AH24</f>
        <v>7</v>
      </c>
      <c r="AP189" s="49">
        <f>'2025'!AI24</f>
        <v>3</v>
      </c>
      <c r="AQ189" s="49">
        <f>'2025'!AK24</f>
        <v>2</v>
      </c>
      <c r="AR189" s="49">
        <f>'2025'!AL24</f>
        <v>0</v>
      </c>
      <c r="AS189" s="50">
        <f>'2025'!AM24</f>
        <v>1</v>
      </c>
      <c r="AT189" s="55">
        <f>'2025'!AN24</f>
        <v>33</v>
      </c>
      <c r="AU189" s="56">
        <f>'2025'!AO24</f>
        <v>1231.5999999999999</v>
      </c>
      <c r="AV189" s="56">
        <f>'2025'!AP24</f>
        <v>5</v>
      </c>
      <c r="AW189" s="56">
        <f>'2025'!AQ24</f>
        <v>3</v>
      </c>
      <c r="AX189" s="56">
        <f>'2025'!AR24</f>
        <v>0</v>
      </c>
      <c r="AY189" s="56">
        <f>'2025'!AS24</f>
        <v>0</v>
      </c>
      <c r="AZ189" s="57">
        <f>'2025'!AT24</f>
        <v>0</v>
      </c>
      <c r="BA189" s="57">
        <f>'2025'!AU24</f>
        <v>0</v>
      </c>
      <c r="BB189" s="57">
        <f>'2025'!AV24</f>
        <v>1.18</v>
      </c>
      <c r="BC189" s="57">
        <f>'2025'!AW24</f>
        <v>3.7</v>
      </c>
      <c r="BD189" s="57">
        <f>'2025'!AX24</f>
        <v>11.6</v>
      </c>
      <c r="BE189" s="57">
        <f>'2025'!AY24</f>
        <v>0</v>
      </c>
      <c r="BF189" s="58">
        <f>'2025'!AZ24</f>
        <v>25</v>
      </c>
      <c r="BG189" s="55">
        <f>'2025'!BA24</f>
        <v>46</v>
      </c>
      <c r="BH189" s="56">
        <f>'2025'!BB24</f>
        <v>3585.6000000000004</v>
      </c>
      <c r="BI189" s="56">
        <f>'2025'!BC24</f>
        <v>5</v>
      </c>
      <c r="BJ189" s="56">
        <f>'2025'!BD24</f>
        <v>4</v>
      </c>
      <c r="BK189" s="56">
        <f>'2025'!BE24</f>
        <v>0</v>
      </c>
      <c r="BL189" s="56">
        <f>'2025'!BF24</f>
        <v>0</v>
      </c>
      <c r="BM189" s="57">
        <f>'2025'!BG24</f>
        <v>0</v>
      </c>
      <c r="BN189" s="57">
        <f>'2025'!BH24</f>
        <v>0</v>
      </c>
      <c r="BO189" s="57">
        <f>'2025'!BI24</f>
        <v>0.77</v>
      </c>
      <c r="BP189" s="57">
        <f>'2025'!BJ24</f>
        <v>3</v>
      </c>
      <c r="BQ189" s="57">
        <f>'2025'!BK24</f>
        <v>7.2</v>
      </c>
      <c r="BR189" s="57">
        <f>'2025'!BL24</f>
        <v>100</v>
      </c>
      <c r="BS189" s="58">
        <f>'2025'!BM24</f>
        <v>0</v>
      </c>
      <c r="BT189" s="55">
        <f>'2025'!BN24</f>
        <v>602</v>
      </c>
      <c r="BU189" s="56">
        <f>'2025'!BO24</f>
        <v>3629.6</v>
      </c>
      <c r="BV189" s="56">
        <f>'2025'!BP24</f>
        <v>64</v>
      </c>
      <c r="BW189" s="56">
        <f>'2025'!BQ24</f>
        <v>48</v>
      </c>
      <c r="BX189" s="56">
        <f>'2025'!BR24</f>
        <v>7</v>
      </c>
      <c r="BY189" s="56">
        <f>'2025'!BS24</f>
        <v>0</v>
      </c>
      <c r="BZ189" s="57">
        <f>'2025'!BT24</f>
        <v>0</v>
      </c>
      <c r="CA189" s="57">
        <f>'2025'!BU24</f>
        <v>0</v>
      </c>
      <c r="CB189" s="57">
        <f>'2025'!BV24</f>
        <v>1.38</v>
      </c>
      <c r="CC189" s="57">
        <f>'2025'!BW24</f>
        <v>7.1</v>
      </c>
      <c r="CD189" s="57">
        <f>'2025'!BX24</f>
        <v>7.8</v>
      </c>
      <c r="CE189" s="57">
        <f>'2025'!BY24</f>
        <v>40</v>
      </c>
      <c r="CF189" s="58">
        <f>'2025'!BZ24</f>
        <v>4</v>
      </c>
      <c r="CG189" s="55">
        <f>'2025'!CA24</f>
        <v>449</v>
      </c>
      <c r="CH189" s="56">
        <f>'2025'!CB24</f>
        <v>2856</v>
      </c>
      <c r="CI189" s="56">
        <f>'2025'!CC24</f>
        <v>37</v>
      </c>
      <c r="CJ189" s="56">
        <f>'2025'!CD24</f>
        <v>30</v>
      </c>
      <c r="CK189" s="56">
        <f>'2025'!CE24</f>
        <v>4</v>
      </c>
      <c r="CL189" s="56">
        <f>'2025'!CF24</f>
        <v>0</v>
      </c>
      <c r="CM189" s="57">
        <f>'2025'!CG24</f>
        <v>0</v>
      </c>
      <c r="CN189" s="57">
        <f>'2025'!CH24</f>
        <v>0</v>
      </c>
      <c r="CO189" s="57">
        <f>'2025'!CI24</f>
        <v>1.63</v>
      </c>
      <c r="CP189" s="57">
        <f>'2025'!CJ24</f>
        <v>6.2</v>
      </c>
      <c r="CQ189" s="57">
        <f>'2025'!CK24</f>
        <v>8.6</v>
      </c>
      <c r="CR189" s="57">
        <f>'2025'!CL24</f>
        <v>100</v>
      </c>
      <c r="CS189" s="58">
        <f>'2025'!CM24</f>
        <v>6.3</v>
      </c>
      <c r="CT189" s="55">
        <f>'2025'!CN24</f>
        <v>401</v>
      </c>
      <c r="CU189" s="56">
        <f>'2025'!CO24</f>
        <v>4561</v>
      </c>
      <c r="CV189" s="56">
        <f>'2025'!CP24</f>
        <v>36</v>
      </c>
      <c r="CW189" s="56">
        <f>'2025'!CQ24</f>
        <v>27</v>
      </c>
      <c r="CX189" s="56">
        <f>'2025'!CR24</f>
        <v>3</v>
      </c>
      <c r="CY189" s="56">
        <f>'2025'!CS24</f>
        <v>25.299999999999997</v>
      </c>
      <c r="CZ189" s="57">
        <f>'2025'!CT24</f>
        <v>0</v>
      </c>
      <c r="DA189" s="57">
        <f>'2025'!CU24</f>
        <v>0</v>
      </c>
      <c r="DB189" s="57">
        <f>'2025'!CV24</f>
        <v>1.64</v>
      </c>
      <c r="DC189" s="57">
        <f>'2025'!CW24</f>
        <v>5.0999999999999996</v>
      </c>
      <c r="DD189" s="57">
        <f>'2025'!CX24</f>
        <v>11.4</v>
      </c>
      <c r="DE189" s="57">
        <f>'2025'!CY24</f>
        <v>75</v>
      </c>
      <c r="DF189" s="58">
        <f>'2025'!CZ24</f>
        <v>3.6</v>
      </c>
    </row>
    <row r="190" spans="1:110" ht="15.75" customHeight="1" x14ac:dyDescent="0.2">
      <c r="A190" s="29">
        <f t="shared" si="16"/>
        <v>188</v>
      </c>
      <c r="B190" s="30">
        <f>'2015'!A14</f>
        <v>12</v>
      </c>
      <c r="C190" s="30">
        <v>2015</v>
      </c>
      <c r="D190" s="31" t="str">
        <f>'2015'!B14</f>
        <v>Jesse James</v>
      </c>
      <c r="E190" s="204" t="str" cm="1">
        <f t="array" ref="E190">_xlfn.IFS(F190&gt;=15,"Cornerstone",AND(F190&gt;=14,F190&lt;15),"Elite",AND(F190&gt;=11,F190&lt;14),"Elite Upside",AND(F190&gt;=9,F190&lt;11),"Upside",AND(F190&gt;=8,F190&lt;9),"Upside Lite",AND(F190&gt;=6,F190&lt;8),"Outlier",AND(F190&gt;=5,F190&lt;6),"Outlier Lite",F190&lt;5,"Purgatory")</f>
        <v>Purgatory</v>
      </c>
      <c r="F190" s="32">
        <f>'2015'!C14</f>
        <v>3.4071428571428575</v>
      </c>
      <c r="G190" s="32">
        <f t="shared" si="17"/>
        <v>12.1</v>
      </c>
      <c r="H190" s="33">
        <f t="shared" si="18"/>
        <v>-2.075466601003666</v>
      </c>
      <c r="I190" s="34" t="str">
        <f>'2015'!D14</f>
        <v>Penn State</v>
      </c>
      <c r="J190" s="35">
        <f>'2015'!E14</f>
        <v>2</v>
      </c>
      <c r="K190" s="36">
        <f>'2015'!F14</f>
        <v>34489</v>
      </c>
      <c r="L190" s="37">
        <f>'2015'!G14</f>
        <v>31.336986301369862</v>
      </c>
      <c r="M190" s="37" t="str">
        <f>'2015'!H14</f>
        <v>JR</v>
      </c>
      <c r="N190" s="37">
        <f>'2015'!I14</f>
        <v>20.909589041095892</v>
      </c>
      <c r="O190" s="38">
        <f>'2015'!J14</f>
        <v>79</v>
      </c>
      <c r="P190" s="38">
        <f>'2015'!K14</f>
        <v>264</v>
      </c>
      <c r="Q190" s="193">
        <f t="shared" si="19"/>
        <v>29.740461083229498</v>
      </c>
      <c r="R190" s="35">
        <f>'2015'!L14</f>
        <v>4.83</v>
      </c>
      <c r="S190" s="39">
        <f>'2015'!M14</f>
        <v>5</v>
      </c>
      <c r="T190" s="40">
        <f>'2015'!N14</f>
        <v>0</v>
      </c>
      <c r="U190" s="41">
        <f>'2015'!O14</f>
        <v>0</v>
      </c>
      <c r="V190" s="41">
        <f>'2015'!P14</f>
        <v>0.10087719298245613</v>
      </c>
      <c r="W190" s="41">
        <f>'2015'!Q14</f>
        <v>0.12847222222222221</v>
      </c>
      <c r="X190" s="41">
        <f>'2015'!R14</f>
        <v>0.13052076466710613</v>
      </c>
      <c r="Y190" s="42">
        <f>'2015'!S14</f>
        <v>0.13052076466710613</v>
      </c>
      <c r="Z190" s="43">
        <f>'2015'!T14</f>
        <v>0.13052076466710613</v>
      </c>
      <c r="AA190" s="44" t="str">
        <f>'2015'!U14</f>
        <v>N/A</v>
      </c>
      <c r="AB190" s="45">
        <f>'2015'!V14</f>
        <v>0.99</v>
      </c>
      <c r="AC190" s="45">
        <f>'2015'!W14</f>
        <v>10.421052631578947</v>
      </c>
      <c r="AD190" s="45">
        <f>'2015'!X14</f>
        <v>4</v>
      </c>
      <c r="AE190" s="45">
        <f>'2015'!Y14</f>
        <v>7.5</v>
      </c>
      <c r="AF190" s="45">
        <f>'2015'!Z14</f>
        <v>0</v>
      </c>
      <c r="AG190" s="45">
        <f>'2015'!AA14</f>
        <v>0</v>
      </c>
      <c r="AH190" s="45">
        <f>'2015'!AB14</f>
        <v>0.13</v>
      </c>
      <c r="AI190" s="46">
        <f>'2015'!AC14</f>
        <v>97.016454587183802</v>
      </c>
      <c r="AJ190" s="45">
        <f>'2015'!AD14</f>
        <v>108.10730172743662</v>
      </c>
      <c r="AK190" s="47">
        <f>'2015'!AE14</f>
        <v>3</v>
      </c>
      <c r="AL190" s="48">
        <f>'2015'!AF14</f>
        <v>0</v>
      </c>
      <c r="AM190" s="49">
        <f>'2015'!AG14</f>
        <v>0</v>
      </c>
      <c r="AN190" s="49">
        <f>'2015'!AH14</f>
        <v>1</v>
      </c>
      <c r="AO190" s="49">
        <f>'2015'!AI14</f>
        <v>0</v>
      </c>
      <c r="AP190" s="49">
        <f>'2015'!AJ14</f>
        <v>5</v>
      </c>
      <c r="AQ190" s="49">
        <f>'2015'!AK14</f>
        <v>5</v>
      </c>
      <c r="AR190" s="49">
        <f>'2015'!AL14</f>
        <v>3</v>
      </c>
      <c r="AS190" s="50">
        <f>'2015'!AM14</f>
        <v>0</v>
      </c>
      <c r="AT190" s="55">
        <f>'2015'!AN14</f>
        <v>0</v>
      </c>
      <c r="AU190" s="56">
        <f>'2015'!AO14</f>
        <v>1</v>
      </c>
      <c r="AV190" s="56">
        <f>'2015'!AP14</f>
        <v>0</v>
      </c>
      <c r="AW190" s="56">
        <f>'2015'!AQ14</f>
        <v>0</v>
      </c>
      <c r="AX190" s="56">
        <f>'2015'!AR14</f>
        <v>0</v>
      </c>
      <c r="AY190" s="56">
        <f>'2015'!AS14</f>
        <v>0</v>
      </c>
      <c r="AZ190" s="57">
        <f>'2015'!AT14</f>
        <v>0</v>
      </c>
      <c r="BA190" s="57">
        <f>'2015'!AU14</f>
        <v>0</v>
      </c>
      <c r="BB190" s="57">
        <f>'2015'!AV14</f>
        <v>0</v>
      </c>
      <c r="BC190" s="57">
        <f>'2015'!AW14</f>
        <v>0</v>
      </c>
      <c r="BD190" s="57">
        <f>'2015'!AX14</f>
        <v>0</v>
      </c>
      <c r="BE190" s="57">
        <f>'2015'!AY14</f>
        <v>0</v>
      </c>
      <c r="BF190" s="58">
        <f>'2015'!AZ14</f>
        <v>0</v>
      </c>
      <c r="BG190" s="55">
        <f>'2015'!BA14</f>
        <v>0</v>
      </c>
      <c r="BH190" s="56">
        <f>'2015'!BB14</f>
        <v>1</v>
      </c>
      <c r="BI190" s="56">
        <f>'2015'!BC14</f>
        <v>0</v>
      </c>
      <c r="BJ190" s="56">
        <f>'2015'!BD14</f>
        <v>0</v>
      </c>
      <c r="BK190" s="56">
        <f>'2015'!BE14</f>
        <v>0</v>
      </c>
      <c r="BL190" s="56">
        <f>'2015'!BF14</f>
        <v>0</v>
      </c>
      <c r="BM190" s="57">
        <f>'2015'!BG14</f>
        <v>0</v>
      </c>
      <c r="BN190" s="57">
        <f>'2015'!BH14</f>
        <v>0</v>
      </c>
      <c r="BO190" s="57">
        <f>'2015'!BI14</f>
        <v>0</v>
      </c>
      <c r="BP190" s="57">
        <f>'2015'!BJ14</f>
        <v>0</v>
      </c>
      <c r="BQ190" s="57">
        <f>'2015'!BK14</f>
        <v>0</v>
      </c>
      <c r="BR190" s="57">
        <f>'2015'!BL14</f>
        <v>0</v>
      </c>
      <c r="BS190" s="58">
        <f>'2015'!BM14</f>
        <v>0</v>
      </c>
      <c r="BT190" s="55">
        <f>'2015'!BN14</f>
        <v>276</v>
      </c>
      <c r="BU190" s="56">
        <f>'2015'!BO14</f>
        <v>2736</v>
      </c>
      <c r="BV190" s="56">
        <f>'2015'!BP14</f>
        <v>0</v>
      </c>
      <c r="BW190" s="56">
        <f>'2015'!BQ14</f>
        <v>15</v>
      </c>
      <c r="BX190" s="56">
        <f>'2015'!BR14</f>
        <v>5</v>
      </c>
      <c r="BY190" s="56">
        <f>'2015'!BS14</f>
        <v>0</v>
      </c>
      <c r="BZ190" s="57">
        <f>'2015'!BT14</f>
        <v>0</v>
      </c>
      <c r="CA190" s="57">
        <f>'2015'!BU14</f>
        <v>0</v>
      </c>
      <c r="CB190" s="57">
        <f>'2015'!BV14</f>
        <v>0</v>
      </c>
      <c r="CC190" s="57">
        <f>'2015'!BW14</f>
        <v>0</v>
      </c>
      <c r="CD190" s="57">
        <f>'2015'!BX14</f>
        <v>0</v>
      </c>
      <c r="CE190" s="57">
        <f>'2015'!BY14</f>
        <v>0</v>
      </c>
      <c r="CF190" s="58">
        <f>'2015'!BZ14</f>
        <v>0</v>
      </c>
      <c r="CG190" s="55">
        <f>'2015'!CA14</f>
        <v>333</v>
      </c>
      <c r="CH190" s="56">
        <f>'2015'!CB14</f>
        <v>2592</v>
      </c>
      <c r="CI190" s="56">
        <f>'2015'!CC14</f>
        <v>0</v>
      </c>
      <c r="CJ190" s="56">
        <f>'2015'!CD14</f>
        <v>25</v>
      </c>
      <c r="CK190" s="56">
        <f>'2015'!CE14</f>
        <v>3</v>
      </c>
      <c r="CL190" s="56">
        <f>'2015'!CF14</f>
        <v>0</v>
      </c>
      <c r="CM190" s="57">
        <f>'2015'!CG14</f>
        <v>0</v>
      </c>
      <c r="CN190" s="57">
        <f>'2015'!CH14</f>
        <v>0</v>
      </c>
      <c r="CO190" s="57">
        <f>'2015'!CI14</f>
        <v>0</v>
      </c>
      <c r="CP190" s="57">
        <f>'2015'!CJ14</f>
        <v>0</v>
      </c>
      <c r="CQ190" s="57">
        <f>'2015'!CK14</f>
        <v>0</v>
      </c>
      <c r="CR190" s="57">
        <f>'2015'!CL14</f>
        <v>0</v>
      </c>
      <c r="CS190" s="58">
        <f>'2015'!CM14</f>
        <v>0</v>
      </c>
      <c r="CT190" s="55">
        <f>'2015'!CN14</f>
        <v>396</v>
      </c>
      <c r="CU190" s="56">
        <f>'2015'!CO14</f>
        <v>3034</v>
      </c>
      <c r="CV190" s="56">
        <f>'2015'!CP14</f>
        <v>60</v>
      </c>
      <c r="CW190" s="56">
        <f>'2015'!CQ14</f>
        <v>38</v>
      </c>
      <c r="CX190" s="56">
        <f>'2015'!CR14</f>
        <v>3</v>
      </c>
      <c r="CY190" s="56">
        <f>'2015'!CS14</f>
        <v>13</v>
      </c>
      <c r="CZ190" s="57">
        <f>'2015'!CT14</f>
        <v>0</v>
      </c>
      <c r="DA190" s="57">
        <f>'2015'!CU14</f>
        <v>0</v>
      </c>
      <c r="DB190" s="57">
        <f>'2015'!CV14</f>
        <v>0.99</v>
      </c>
      <c r="DC190" s="57">
        <f>'2015'!CW14</f>
        <v>4</v>
      </c>
      <c r="DD190" s="57">
        <f>'2015'!CX14</f>
        <v>7.5</v>
      </c>
      <c r="DE190" s="57">
        <f>'2015'!CY14</f>
        <v>0</v>
      </c>
      <c r="DF190" s="58">
        <f>'2015'!CZ14</f>
        <v>13</v>
      </c>
    </row>
    <row r="191" spans="1:110" ht="15.75" customHeight="1" x14ac:dyDescent="0.2">
      <c r="A191" s="29">
        <f t="shared" si="16"/>
        <v>189</v>
      </c>
      <c r="B191" s="30">
        <f>'2024'!A20</f>
        <v>18</v>
      </c>
      <c r="C191" s="30">
        <v>2024</v>
      </c>
      <c r="D191" s="31" t="str">
        <f>'2024'!B20</f>
        <v>Dallin Holker</v>
      </c>
      <c r="E191" s="204" t="str" cm="1">
        <f t="array" ref="E191">_xlfn.IFS(F191&gt;=15,"Cornerstone",AND(F191&gt;=14,F191&lt;15),"Elite",AND(F191&gt;=11,F191&lt;14),"Elite Upside",AND(F191&gt;=9,F191&lt;11),"Upside",AND(F191&gt;=8,F191&lt;9),"Upside Lite",AND(F191&gt;=6,F191&lt;8),"Outlier",AND(F191&gt;=5,F191&lt;6),"Outlier Lite",F191&lt;5,"Purgatory")</f>
        <v>Purgatory</v>
      </c>
      <c r="F191" s="32">
        <f>'2024'!C20</f>
        <v>3.2357142857142853</v>
      </c>
      <c r="G191" s="32">
        <f t="shared" si="17"/>
        <v>11.600000000000001</v>
      </c>
      <c r="H191" s="33">
        <f t="shared" si="18"/>
        <v>-2.1463580084325864</v>
      </c>
      <c r="I191" s="34" t="str">
        <f>'2024'!D20</f>
        <v>Colorado State</v>
      </c>
      <c r="J191" s="35">
        <f>'2024'!E20</f>
        <v>7</v>
      </c>
      <c r="K191" s="36">
        <f>'2024'!F20</f>
        <v>36623</v>
      </c>
      <c r="L191" s="37">
        <f>'2024'!G20</f>
        <v>25.490410958904111</v>
      </c>
      <c r="M191" s="37" t="str">
        <f>'2024'!H20</f>
        <v>RS JR</v>
      </c>
      <c r="N191" s="37">
        <f>'2024'!I20</f>
        <v>24.07123287671233</v>
      </c>
      <c r="O191" s="38">
        <f>'2024'!J20</f>
        <v>75</v>
      </c>
      <c r="P191" s="38">
        <f>'2024'!K20</f>
        <v>241</v>
      </c>
      <c r="Q191" s="193">
        <f t="shared" si="19"/>
        <v>30.122600974090837</v>
      </c>
      <c r="R191" s="35">
        <f>'2024'!L20</f>
        <v>4.78</v>
      </c>
      <c r="S191" s="39">
        <f>'2024'!M20</f>
        <v>0</v>
      </c>
      <c r="T191" s="40">
        <f>'2024'!N20</f>
        <v>0</v>
      </c>
      <c r="U191" s="41">
        <f>'2024'!O20</f>
        <v>0</v>
      </c>
      <c r="V191" s="41">
        <f>'2024'!P20</f>
        <v>5.8835522674977422E-2</v>
      </c>
      <c r="W191" s="41">
        <f>'2024'!Q20</f>
        <v>0.11480443198504874</v>
      </c>
      <c r="X191" s="41">
        <f>'2024'!R20</f>
        <v>0.20826536160957043</v>
      </c>
      <c r="Y191" s="42">
        <f>'2024'!S20</f>
        <v>0.20826536160957043</v>
      </c>
      <c r="Z191" s="43">
        <f>'2024'!T20</f>
        <v>0.15828167482327354</v>
      </c>
      <c r="AA191" s="44">
        <f>'2024'!U20</f>
        <v>23.402739726027399</v>
      </c>
      <c r="AB191" s="45">
        <f>'2024'!V20</f>
        <v>1.72</v>
      </c>
      <c r="AC191" s="45">
        <f>'2024'!W20</f>
        <v>11.96875</v>
      </c>
      <c r="AD191" s="45">
        <f>'2024'!X20</f>
        <v>5.9</v>
      </c>
      <c r="AE191" s="45">
        <f>'2024'!Y20</f>
        <v>8.9</v>
      </c>
      <c r="AF191" s="45">
        <f>'2024'!Z20</f>
        <v>0</v>
      </c>
      <c r="AG191" s="45">
        <f>'2024'!AA20</f>
        <v>0</v>
      </c>
      <c r="AH191" s="45">
        <f>CR191</f>
        <v>50</v>
      </c>
      <c r="AI191" s="46">
        <f>'2023'!AB42</f>
        <v>0</v>
      </c>
      <c r="AJ191" s="45">
        <f>'2024'!AC20</f>
        <v>92.328430240907892</v>
      </c>
      <c r="AK191" s="47">
        <f>'2024'!AD20</f>
        <v>95.169182390167748</v>
      </c>
      <c r="AL191" s="48">
        <f>'2024'!AF20</f>
        <v>1</v>
      </c>
      <c r="AM191" s="49">
        <f>'2024'!AG20</f>
        <v>4</v>
      </c>
      <c r="AN191" s="49">
        <f>'2024'!AH20</f>
        <v>3</v>
      </c>
      <c r="AO191" s="49">
        <f>'2024'!AI20</f>
        <v>3</v>
      </c>
      <c r="AP191" s="49">
        <f>'2024'!AJ20</f>
        <v>5</v>
      </c>
      <c r="AQ191" s="49">
        <f>'2024'!AK20</f>
        <v>0</v>
      </c>
      <c r="AR191" s="49">
        <f>'2024'!AL20</f>
        <v>0</v>
      </c>
      <c r="AS191" s="50">
        <f>'2024'!AM20</f>
        <v>0</v>
      </c>
      <c r="AT191" s="55">
        <f>'2024'!AN20</f>
        <v>0</v>
      </c>
      <c r="AU191" s="56">
        <f>'2024'!AO20</f>
        <v>1</v>
      </c>
      <c r="AV191" s="56">
        <f>'2024'!AP20</f>
        <v>0</v>
      </c>
      <c r="AW191" s="56">
        <f>'2024'!AQ20</f>
        <v>0</v>
      </c>
      <c r="AX191" s="56">
        <f>'2024'!AR20</f>
        <v>0</v>
      </c>
      <c r="AY191" s="56">
        <f>'2024'!AS20</f>
        <v>1</v>
      </c>
      <c r="AZ191" s="57">
        <f>'2024'!AT20</f>
        <v>0</v>
      </c>
      <c r="BA191" s="57">
        <f>'2024'!AU20</f>
        <v>0</v>
      </c>
      <c r="BB191" s="57">
        <f>'2024'!AV20</f>
        <v>0</v>
      </c>
      <c r="BC191" s="57">
        <f>'2024'!AW20</f>
        <v>0</v>
      </c>
      <c r="BD191" s="57">
        <f>'2024'!AX20</f>
        <v>0</v>
      </c>
      <c r="BE191" s="57">
        <f>'2024'!AY20</f>
        <v>0</v>
      </c>
      <c r="BF191" s="58">
        <f>'2024'!AZ20</f>
        <v>0</v>
      </c>
      <c r="BG191" s="55">
        <f>'2024'!BA20</f>
        <v>0</v>
      </c>
      <c r="BH191" s="56">
        <f>'2024'!BB20</f>
        <v>1</v>
      </c>
      <c r="BI191" s="56">
        <f>'2024'!BC20</f>
        <v>0</v>
      </c>
      <c r="BJ191" s="56">
        <f>'2024'!BD20</f>
        <v>0</v>
      </c>
      <c r="BK191" s="56">
        <f>'2024'!BE20</f>
        <v>0</v>
      </c>
      <c r="BL191" s="56">
        <f>'2024'!BF20</f>
        <v>1</v>
      </c>
      <c r="BM191" s="57">
        <f>'2024'!BG20</f>
        <v>0</v>
      </c>
      <c r="BN191" s="57">
        <f>'2024'!BH20</f>
        <v>0</v>
      </c>
      <c r="BO191" s="57">
        <f>'2024'!BI20</f>
        <v>0</v>
      </c>
      <c r="BP191" s="57">
        <f>'2024'!BJ20</f>
        <v>0</v>
      </c>
      <c r="BQ191" s="57">
        <f>'2024'!BK20</f>
        <v>0</v>
      </c>
      <c r="BR191" s="57">
        <f>'2024'!BL20</f>
        <v>0</v>
      </c>
      <c r="BS191" s="58">
        <f>'2024'!BM20</f>
        <v>0</v>
      </c>
      <c r="BT191" s="55">
        <f>'2024'!BN20</f>
        <v>202</v>
      </c>
      <c r="BU191" s="56">
        <f>'2024'!BO20</f>
        <v>3433.3</v>
      </c>
      <c r="BV191" s="56">
        <f>'2024'!BP20</f>
        <v>20</v>
      </c>
      <c r="BW191" s="56">
        <f>'2024'!BQ20</f>
        <v>13</v>
      </c>
      <c r="BX191" s="56">
        <f>'2024'!BR20</f>
        <v>1</v>
      </c>
      <c r="BY191" s="56">
        <f>'2024'!BS20</f>
        <v>26</v>
      </c>
      <c r="BZ191" s="57">
        <f>'2024'!BT20</f>
        <v>0</v>
      </c>
      <c r="CA191" s="57">
        <f>'2024'!BU20</f>
        <v>0</v>
      </c>
      <c r="CB191" s="57">
        <f>'2024'!BV20</f>
        <v>1.73</v>
      </c>
      <c r="CC191" s="57">
        <f>'2024'!BW20</f>
        <v>5.6</v>
      </c>
      <c r="CD191" s="57">
        <f>'2024'!BX20</f>
        <v>11.9</v>
      </c>
      <c r="CE191" s="57">
        <f>'2024'!BY20</f>
        <v>40</v>
      </c>
      <c r="CF191" s="58">
        <f>'2024'!BZ20</f>
        <v>7.1</v>
      </c>
      <c r="CG191" s="55">
        <f>'2024'!CA20</f>
        <v>86</v>
      </c>
      <c r="CH191" s="56">
        <f>'2024'!CB20</f>
        <v>749.09999999999991</v>
      </c>
      <c r="CI191" s="56">
        <f>'2024'!CC20</f>
        <v>10</v>
      </c>
      <c r="CJ191" s="56">
        <f>'2024'!CD20</f>
        <v>9</v>
      </c>
      <c r="CK191" s="56">
        <f>'2024'!CE20</f>
        <v>1</v>
      </c>
      <c r="CL191" s="56">
        <f>'2024'!CF20</f>
        <v>7.5</v>
      </c>
      <c r="CM191" s="57">
        <f>'2024'!CG20</f>
        <v>0</v>
      </c>
      <c r="CN191" s="57">
        <f>'2024'!CH20</f>
        <v>0</v>
      </c>
      <c r="CO191" s="57">
        <f>'2024'!CI20</f>
        <v>1.72</v>
      </c>
      <c r="CP191" s="57">
        <f>'2024'!CJ20</f>
        <v>3</v>
      </c>
      <c r="CQ191" s="57">
        <f>'2024'!CK20</f>
        <v>6.9</v>
      </c>
      <c r="CR191" s="57">
        <f>'2024'!CL20</f>
        <v>50</v>
      </c>
      <c r="CS191" s="58">
        <f>'2024'!CM20</f>
        <v>0</v>
      </c>
      <c r="CT191" s="55">
        <f>'2024'!CN20</f>
        <v>766</v>
      </c>
      <c r="CU191" s="56">
        <f>'2024'!CO20</f>
        <v>3678</v>
      </c>
      <c r="CV191" s="56">
        <f>'2024'!CP20</f>
        <v>105</v>
      </c>
      <c r="CW191" s="56">
        <f>'2024'!CQ20</f>
        <v>64</v>
      </c>
      <c r="CX191" s="56">
        <f>'2024'!CR20</f>
        <v>6</v>
      </c>
      <c r="CY191" s="56">
        <f>'2024'!CS20</f>
        <v>24</v>
      </c>
      <c r="CZ191" s="57">
        <f>'2024'!CT20</f>
        <v>0</v>
      </c>
      <c r="DA191" s="57">
        <f>'2024'!CU20</f>
        <v>0</v>
      </c>
      <c r="DB191" s="57">
        <f>'2024'!CV20</f>
        <v>1.58</v>
      </c>
      <c r="DC191" s="57">
        <f>'2024'!CW20</f>
        <v>5.9</v>
      </c>
      <c r="DD191" s="57">
        <f>'2024'!CX20</f>
        <v>8.9</v>
      </c>
      <c r="DE191" s="57">
        <f>'2024'!CY20</f>
        <v>50</v>
      </c>
      <c r="DF191" s="58">
        <f>'2024'!CZ20</f>
        <v>5.9</v>
      </c>
    </row>
    <row r="192" spans="1:110" ht="15.75" customHeight="1" x14ac:dyDescent="0.2">
      <c r="A192" s="29">
        <f t="shared" si="16"/>
        <v>190</v>
      </c>
      <c r="B192" s="30">
        <f>'2025'!A25</f>
        <v>23</v>
      </c>
      <c r="C192" s="30">
        <v>2025</v>
      </c>
      <c r="D192" s="31" t="str">
        <f>'2025'!B25</f>
        <v>Jake Briningstool</v>
      </c>
      <c r="E192" s="204" t="str" cm="1">
        <f t="array" ref="E192">_xlfn.IFS(F192&gt;=15,"Cornerstone",AND(F192&gt;=14,F192&lt;15),"Elite",AND(F192&gt;=11,F192&lt;14),"Elite Upside",AND(F192&gt;=9,F192&lt;11),"Upside",AND(F192&gt;=8,F192&lt;9),"Upside Lite",AND(F192&gt;=6,F192&lt;8),"Outlier",AND(F192&gt;=5,F192&lt;6),"Outlier Lite",F192&lt;5,"Purgatory")</f>
        <v>Purgatory</v>
      </c>
      <c r="F192" s="32">
        <f>'2025'!C25</f>
        <v>3.2142857142857144</v>
      </c>
      <c r="G192" s="32">
        <f t="shared" si="17"/>
        <v>11.200000000000001</v>
      </c>
      <c r="H192" s="33">
        <f t="shared" si="18"/>
        <v>-2.155219434361201</v>
      </c>
      <c r="I192" s="34" t="str">
        <f>'2025'!D25</f>
        <v>Clemson</v>
      </c>
      <c r="J192" s="35">
        <f>'2025'!E25</f>
        <v>4</v>
      </c>
      <c r="K192" s="36">
        <f>'2025'!F25</f>
        <v>37599</v>
      </c>
      <c r="L192" s="37">
        <f>'2025'!G25</f>
        <v>22.816438356164383</v>
      </c>
      <c r="M192" s="37" t="str">
        <f>'2025'!H25</f>
        <v>SR</v>
      </c>
      <c r="N192" s="37">
        <f>'2025'!I25</f>
        <v>22.397260273972602</v>
      </c>
      <c r="O192" s="38">
        <f>'2025'!J25</f>
        <v>77</v>
      </c>
      <c r="P192" s="38">
        <f>'2025'!K25</f>
        <v>241</v>
      </c>
      <c r="Q192" s="193">
        <f t="shared" si="19"/>
        <v>28.578112747387578</v>
      </c>
      <c r="R192" s="35">
        <f>'2025'!L25</f>
        <v>4.75</v>
      </c>
      <c r="S192" s="39">
        <f>'2025'!M25</f>
        <v>0</v>
      </c>
      <c r="T192" s="40">
        <f>'2025'!N25</f>
        <v>0</v>
      </c>
      <c r="U192" s="41">
        <f>'2025'!O25</f>
        <v>4.3802301255230131E-2</v>
      </c>
      <c r="V192" s="41">
        <f>'2025'!P25</f>
        <v>8.7287927219080408E-2</v>
      </c>
      <c r="W192" s="41">
        <f>'2025'!Q25</f>
        <v>0.16772194530513268</v>
      </c>
      <c r="X192" s="41">
        <f>'2025'!R25</f>
        <v>0.14666482530037286</v>
      </c>
      <c r="Y192" s="42">
        <f>'2025'!S25</f>
        <v>0.15719338530275279</v>
      </c>
      <c r="Z192" s="43">
        <f>'2025'!T25</f>
        <v>0.14933371603761514</v>
      </c>
      <c r="AA192" s="44">
        <f>'2025'!U25</f>
        <v>20.731506849315068</v>
      </c>
      <c r="AB192" s="45">
        <f>'2025'!V25</f>
        <v>1.28</v>
      </c>
      <c r="AC192" s="45">
        <f>'2025'!W25</f>
        <v>10.836734693877551</v>
      </c>
      <c r="AD192" s="45">
        <f>'2025'!X25</f>
        <v>5</v>
      </c>
      <c r="AE192" s="45">
        <f>'2025'!Y25</f>
        <v>7.6</v>
      </c>
      <c r="AF192" s="45">
        <f>'2025'!Z25</f>
        <v>0</v>
      </c>
      <c r="AG192" s="45">
        <f>'2025'!AA25</f>
        <v>0</v>
      </c>
      <c r="AH192" s="45">
        <f>CR192</f>
        <v>45</v>
      </c>
      <c r="AI192" s="46">
        <f>'2025'!AB25</f>
        <v>7.4999999999999997E-2</v>
      </c>
      <c r="AJ192" s="45">
        <f>'2025'!AC25</f>
        <v>94.683128582500132</v>
      </c>
      <c r="AK192" s="47">
        <f>'2025'!AD25</f>
        <v>101.52609421518561</v>
      </c>
      <c r="AL192" s="48">
        <f>'2025'!AE25</f>
        <v>4</v>
      </c>
      <c r="AM192" s="49">
        <f>'2025'!AF25</f>
        <v>5</v>
      </c>
      <c r="AN192" s="49">
        <f>'2025'!AG25</f>
        <v>1</v>
      </c>
      <c r="AO192" s="49">
        <f>'2025'!AH25</f>
        <v>1</v>
      </c>
      <c r="AP192" s="49">
        <f>'2025'!AI25</f>
        <v>2</v>
      </c>
      <c r="AQ192" s="49">
        <f>'2025'!AK25</f>
        <v>2</v>
      </c>
      <c r="AR192" s="49">
        <f>'2025'!AL25</f>
        <v>0</v>
      </c>
      <c r="AS192" s="50">
        <f>'2025'!AM25</f>
        <v>0.25</v>
      </c>
      <c r="AT192" s="55">
        <f>'2025'!AN25</f>
        <v>0</v>
      </c>
      <c r="AU192" s="56">
        <f>'2025'!AO25</f>
        <v>1</v>
      </c>
      <c r="AV192" s="56">
        <f>'2025'!AP25</f>
        <v>0</v>
      </c>
      <c r="AW192" s="56">
        <f>'2025'!AQ25</f>
        <v>0</v>
      </c>
      <c r="AX192" s="56">
        <f>'2025'!AR25</f>
        <v>0</v>
      </c>
      <c r="AY192" s="56">
        <f>'2025'!AS25</f>
        <v>0</v>
      </c>
      <c r="AZ192" s="57">
        <f>'2025'!AT25</f>
        <v>0</v>
      </c>
      <c r="BA192" s="57">
        <f>'2025'!AU25</f>
        <v>0</v>
      </c>
      <c r="BB192" s="57">
        <f>'2025'!AV25</f>
        <v>0</v>
      </c>
      <c r="BC192" s="57">
        <f>'2025'!AW25</f>
        <v>0</v>
      </c>
      <c r="BD192" s="57">
        <f>'2025'!AX25</f>
        <v>0</v>
      </c>
      <c r="BE192" s="57">
        <f>'2025'!AY25</f>
        <v>0</v>
      </c>
      <c r="BF192" s="58">
        <f>'2025'!AZ25</f>
        <v>0</v>
      </c>
      <c r="BG192" s="55">
        <f>'2025'!BA25</f>
        <v>67</v>
      </c>
      <c r="BH192" s="56">
        <f>'2025'!BB25</f>
        <v>1529.6</v>
      </c>
      <c r="BI192" s="56">
        <f>'2025'!BC25</f>
        <v>5</v>
      </c>
      <c r="BJ192" s="56">
        <f>'2025'!BD25</f>
        <v>3</v>
      </c>
      <c r="BK192" s="56">
        <f>'2025'!BE25</f>
        <v>1</v>
      </c>
      <c r="BL192" s="56">
        <f>'2025'!BF25</f>
        <v>0</v>
      </c>
      <c r="BM192" s="57">
        <f>'2025'!BG25</f>
        <v>0</v>
      </c>
      <c r="BN192" s="57">
        <f>'2025'!BH25</f>
        <v>0</v>
      </c>
      <c r="BO192" s="57">
        <f>'2025'!BI25</f>
        <v>1.86</v>
      </c>
      <c r="BP192" s="57">
        <f>'2025'!BJ25</f>
        <v>4</v>
      </c>
      <c r="BQ192" s="57">
        <f>'2025'!BK25</f>
        <v>15</v>
      </c>
      <c r="BR192" s="57">
        <f>'2025'!BL25</f>
        <v>100</v>
      </c>
      <c r="BS192" s="58">
        <f>'2025'!BM25</f>
        <v>0</v>
      </c>
      <c r="BT192" s="55">
        <f>'2025'!BN25</f>
        <v>284</v>
      </c>
      <c r="BU192" s="56">
        <f>'2025'!BO25</f>
        <v>3253.6</v>
      </c>
      <c r="BV192" s="56">
        <f>'2025'!BP25</f>
        <v>36</v>
      </c>
      <c r="BW192" s="56">
        <f>'2025'!BQ25</f>
        <v>25</v>
      </c>
      <c r="BX192" s="56">
        <f>'2025'!BR25</f>
        <v>4</v>
      </c>
      <c r="BY192" s="56">
        <f>'2025'!BS25</f>
        <v>0</v>
      </c>
      <c r="BZ192" s="57">
        <f>'2025'!BT25</f>
        <v>0</v>
      </c>
      <c r="CA192" s="57">
        <f>'2025'!BU25</f>
        <v>0</v>
      </c>
      <c r="CB192" s="57">
        <f>'2025'!BV25</f>
        <v>1.29</v>
      </c>
      <c r="CC192" s="57">
        <f>'2025'!BW25</f>
        <v>6.9</v>
      </c>
      <c r="CD192" s="57">
        <f>'2025'!BX25</f>
        <v>9.3000000000000007</v>
      </c>
      <c r="CE192" s="57">
        <f>'2025'!BY25</f>
        <v>66.7</v>
      </c>
      <c r="CF192" s="58">
        <f>'2025'!BZ25</f>
        <v>3.8</v>
      </c>
      <c r="CG192" s="55">
        <f>'2025'!CA25</f>
        <v>498</v>
      </c>
      <c r="CH192" s="56">
        <f>'2025'!CB25</f>
        <v>2969.2000000000003</v>
      </c>
      <c r="CI192" s="56">
        <f>'2025'!CC25</f>
        <v>75</v>
      </c>
      <c r="CJ192" s="56">
        <f>'2025'!CD25</f>
        <v>50</v>
      </c>
      <c r="CK192" s="56">
        <f>'2025'!CE25</f>
        <v>5</v>
      </c>
      <c r="CL192" s="56">
        <f>'2025'!CF25</f>
        <v>0</v>
      </c>
      <c r="CM192" s="57">
        <f>'2025'!CG25</f>
        <v>0</v>
      </c>
      <c r="CN192" s="57">
        <f>'2025'!CH25</f>
        <v>0</v>
      </c>
      <c r="CO192" s="57">
        <f>'2025'!CI25</f>
        <v>1.25</v>
      </c>
      <c r="CP192" s="57">
        <f>'2025'!CJ25</f>
        <v>4</v>
      </c>
      <c r="CQ192" s="57">
        <f>'2025'!CK25</f>
        <v>7.9</v>
      </c>
      <c r="CR192" s="57">
        <f>'2025'!CL25</f>
        <v>45</v>
      </c>
      <c r="CS192" s="58">
        <f>'2025'!CM25</f>
        <v>3.8</v>
      </c>
      <c r="CT192" s="55">
        <f>'2025'!CN25</f>
        <v>531</v>
      </c>
      <c r="CU192" s="56">
        <f>'2025'!CO25</f>
        <v>3620.5</v>
      </c>
      <c r="CV192" s="56">
        <f>'2025'!CP25</f>
        <v>73</v>
      </c>
      <c r="CW192" s="56">
        <f>'2025'!CQ25</f>
        <v>49</v>
      </c>
      <c r="CX192" s="56">
        <f>'2025'!CR25</f>
        <v>7</v>
      </c>
      <c r="CY192" s="56">
        <f>'2025'!CS25</f>
        <v>27.5</v>
      </c>
      <c r="CZ192" s="57">
        <f>'2025'!CT25</f>
        <v>0</v>
      </c>
      <c r="DA192" s="57">
        <f>'2025'!CU25</f>
        <v>0</v>
      </c>
      <c r="DB192" s="57">
        <f>'2025'!CV25</f>
        <v>1.28</v>
      </c>
      <c r="DC192" s="57">
        <f>'2025'!CW25</f>
        <v>5</v>
      </c>
      <c r="DD192" s="57">
        <f>'2025'!CX25</f>
        <v>7.6</v>
      </c>
      <c r="DE192" s="57">
        <f>'2025'!CY25</f>
        <v>42.1</v>
      </c>
      <c r="DF192" s="58">
        <f>'2025'!CZ25</f>
        <v>7.5</v>
      </c>
    </row>
    <row r="193" spans="1:110" ht="15.75" customHeight="1" x14ac:dyDescent="0.2">
      <c r="A193" s="29">
        <f t="shared" si="16"/>
        <v>191</v>
      </c>
      <c r="B193" s="30">
        <f>'2015'!A15</f>
        <v>13</v>
      </c>
      <c r="C193" s="30">
        <v>2015</v>
      </c>
      <c r="D193" s="31" t="str">
        <f>'2015'!B15</f>
        <v>Malcolm Johnson</v>
      </c>
      <c r="E193" s="204" t="str" cm="1">
        <f t="array" ref="E193">_xlfn.IFS(F193&gt;=15,"Cornerstone",AND(F193&gt;=14,F193&lt;15),"Elite",AND(F193&gt;=11,F193&lt;14),"Elite Upside",AND(F193&gt;=9,F193&lt;11),"Upside",AND(F193&gt;=8,F193&lt;9),"Upside Lite",AND(F193&gt;=6,F193&lt;8),"Outlier",AND(F193&gt;=5,F193&lt;6),"Outlier Lite",F193&lt;5,"Purgatory")</f>
        <v>Purgatory</v>
      </c>
      <c r="F193" s="32">
        <f>'2015'!C15</f>
        <v>3.1428571428571428</v>
      </c>
      <c r="G193" s="32">
        <f t="shared" si="17"/>
        <v>10.7</v>
      </c>
      <c r="H193" s="33">
        <f t="shared" si="18"/>
        <v>-2.1847575207899181</v>
      </c>
      <c r="I193" s="34" t="str">
        <f>'2015'!D15</f>
        <v>Mississippi State</v>
      </c>
      <c r="J193" s="35">
        <f>'2015'!E15</f>
        <v>1</v>
      </c>
      <c r="K193" s="36">
        <f>'2015'!F15</f>
        <v>33827</v>
      </c>
      <c r="L193" s="37">
        <f>'2015'!G15</f>
        <v>33.150684931506852</v>
      </c>
      <c r="M193" s="37" t="str">
        <f>'2015'!H15</f>
        <v>SR</v>
      </c>
      <c r="N193" s="37">
        <f>'2015'!I15</f>
        <v>22.723287671232878</v>
      </c>
      <c r="O193" s="38">
        <f>'2015'!J15</f>
        <v>73</v>
      </c>
      <c r="P193" s="38">
        <f>'2015'!K15</f>
        <v>231</v>
      </c>
      <c r="Q193" s="193">
        <f t="shared" si="19"/>
        <v>30.476438434580761</v>
      </c>
      <c r="R193" s="35">
        <f>'2015'!L15</f>
        <v>4.78</v>
      </c>
      <c r="S193" s="39">
        <f>'2015'!M15</f>
        <v>6</v>
      </c>
      <c r="T193" s="40">
        <f>'2015'!N15</f>
        <v>0</v>
      </c>
      <c r="U193" s="41">
        <f>'2015'!O15</f>
        <v>0.103010301030103</v>
      </c>
      <c r="V193" s="41">
        <f>'2015'!P15</f>
        <v>8.9886459209419678E-2</v>
      </c>
      <c r="W193" s="41">
        <f>'2015'!Q15</f>
        <v>0.1332651670074983</v>
      </c>
      <c r="X193" s="41">
        <f>'2015'!R15</f>
        <v>0.10413812003288572</v>
      </c>
      <c r="Y193" s="42">
        <f>'2015'!S15</f>
        <v>0.11870164352019201</v>
      </c>
      <c r="Z193" s="43">
        <f>'2015'!T15</f>
        <v>0.11870164352019201</v>
      </c>
      <c r="AA193" s="44" t="str">
        <f>'2015'!U15</f>
        <v>N/A</v>
      </c>
      <c r="AB193" s="45">
        <f>'2015'!V15</f>
        <v>1.35</v>
      </c>
      <c r="AC193" s="45">
        <f>'2015'!W15</f>
        <v>13.571428571428571</v>
      </c>
      <c r="AD193" s="45">
        <f>'2015'!X15</f>
        <v>5.4</v>
      </c>
      <c r="AE193" s="45">
        <f>'2015'!Y15</f>
        <v>10.4</v>
      </c>
      <c r="AF193" s="45">
        <f>'2015'!Z15</f>
        <v>0</v>
      </c>
      <c r="AG193" s="45">
        <f>'2015'!AA15</f>
        <v>0</v>
      </c>
      <c r="AH193" s="45">
        <f>'2015'!AB15</f>
        <v>0</v>
      </c>
      <c r="AI193" s="46">
        <f>'2015'!AC15</f>
        <v>88.497375044189724</v>
      </c>
      <c r="AJ193" s="45">
        <f>'2015'!AD15</f>
        <v>87.595878123515291</v>
      </c>
      <c r="AK193" s="47">
        <f>'2015'!AE15</f>
        <v>2</v>
      </c>
      <c r="AL193" s="48">
        <f>'2015'!AF15</f>
        <v>0</v>
      </c>
      <c r="AM193" s="49">
        <f>'2015'!AG15</f>
        <v>1</v>
      </c>
      <c r="AN193" s="49">
        <f>'2015'!AH15</f>
        <v>6</v>
      </c>
      <c r="AO193" s="49">
        <f>'2015'!AI15</f>
        <v>2</v>
      </c>
      <c r="AP193" s="49">
        <f>'2015'!AJ15</f>
        <v>5</v>
      </c>
      <c r="AQ193" s="49">
        <f>'2015'!AK15</f>
        <v>0</v>
      </c>
      <c r="AR193" s="49">
        <f>'2015'!AL15</f>
        <v>2</v>
      </c>
      <c r="AS193" s="50">
        <f>'2015'!AM15</f>
        <v>0</v>
      </c>
      <c r="AT193" s="55">
        <f>'2015'!AN15</f>
        <v>0</v>
      </c>
      <c r="AU193" s="56">
        <f>'2015'!AO15</f>
        <v>1</v>
      </c>
      <c r="AV193" s="56">
        <f>'2015'!AP15</f>
        <v>0</v>
      </c>
      <c r="AW193" s="56">
        <f>'2015'!AQ15</f>
        <v>0</v>
      </c>
      <c r="AX193" s="56">
        <f>'2015'!AR15</f>
        <v>0</v>
      </c>
      <c r="AY193" s="56">
        <f>'2015'!AS15</f>
        <v>0</v>
      </c>
      <c r="AZ193" s="57">
        <f>'2015'!AT15</f>
        <v>0</v>
      </c>
      <c r="BA193" s="57">
        <f>'2015'!AU15</f>
        <v>0</v>
      </c>
      <c r="BB193" s="57">
        <f>'2015'!AV15</f>
        <v>0</v>
      </c>
      <c r="BC193" s="57">
        <f>'2015'!AW15</f>
        <v>0</v>
      </c>
      <c r="BD193" s="57">
        <f>'2015'!AX15</f>
        <v>0</v>
      </c>
      <c r="BE193" s="57">
        <f>'2015'!AY15</f>
        <v>0</v>
      </c>
      <c r="BF193" s="58">
        <f>'2015'!AZ15</f>
        <v>0</v>
      </c>
      <c r="BG193" s="55">
        <f>'2015'!BA15</f>
        <v>206</v>
      </c>
      <c r="BH193" s="56">
        <f>'2015'!BB15</f>
        <v>1999.8000000000002</v>
      </c>
      <c r="BI193" s="56">
        <f>'2015'!BC15</f>
        <v>0</v>
      </c>
      <c r="BJ193" s="56">
        <f>'2015'!BD15</f>
        <v>11</v>
      </c>
      <c r="BK193" s="56">
        <f>'2015'!BE15</f>
        <v>3</v>
      </c>
      <c r="BL193" s="56">
        <f>'2015'!BF15</f>
        <v>0</v>
      </c>
      <c r="BM193" s="57">
        <f>'2015'!BG15</f>
        <v>0</v>
      </c>
      <c r="BN193" s="57">
        <f>'2015'!BH15</f>
        <v>0</v>
      </c>
      <c r="BO193" s="57">
        <f>'2015'!BI15</f>
        <v>0</v>
      </c>
      <c r="BP193" s="57">
        <f>'2015'!BJ15</f>
        <v>0</v>
      </c>
      <c r="BQ193" s="57">
        <f>'2015'!BK15</f>
        <v>0</v>
      </c>
      <c r="BR193" s="57">
        <f>'2015'!BL15</f>
        <v>0</v>
      </c>
      <c r="BS193" s="58">
        <f>'2015'!BM15</f>
        <v>0</v>
      </c>
      <c r="BT193" s="55">
        <f>'2015'!BN15</f>
        <v>171</v>
      </c>
      <c r="BU193" s="56">
        <f>'2015'!BO15</f>
        <v>1902.4</v>
      </c>
      <c r="BV193" s="56">
        <f>'2015'!BP15</f>
        <v>0</v>
      </c>
      <c r="BW193" s="56">
        <f>'2015'!BQ15</f>
        <v>10</v>
      </c>
      <c r="BX193" s="56">
        <f>'2015'!BR15</f>
        <v>2</v>
      </c>
      <c r="BY193" s="56">
        <f>'2015'!BS15</f>
        <v>0</v>
      </c>
      <c r="BZ193" s="57">
        <f>'2015'!BT15</f>
        <v>0</v>
      </c>
      <c r="CA193" s="57">
        <f>'2015'!BU15</f>
        <v>0</v>
      </c>
      <c r="CB193" s="57">
        <f>'2015'!BV15</f>
        <v>0</v>
      </c>
      <c r="CC193" s="57">
        <f>'2015'!BW15</f>
        <v>0</v>
      </c>
      <c r="CD193" s="57">
        <f>'2015'!BX15</f>
        <v>0</v>
      </c>
      <c r="CE193" s="57">
        <f>'2015'!BY15</f>
        <v>0</v>
      </c>
      <c r="CF193" s="58">
        <f>'2015'!BZ15</f>
        <v>0</v>
      </c>
      <c r="CG193" s="55">
        <f>'2015'!CA15</f>
        <v>391</v>
      </c>
      <c r="CH193" s="56">
        <f>'2015'!CB15</f>
        <v>2934</v>
      </c>
      <c r="CI193" s="56">
        <f>'2015'!CC15</f>
        <v>0</v>
      </c>
      <c r="CJ193" s="56">
        <f>'2015'!CD15</f>
        <v>30</v>
      </c>
      <c r="CK193" s="56">
        <f>'2015'!CE15</f>
        <v>2</v>
      </c>
      <c r="CL193" s="56">
        <f>'2015'!CF15</f>
        <v>0</v>
      </c>
      <c r="CM193" s="57">
        <f>'2015'!CG15</f>
        <v>0</v>
      </c>
      <c r="CN193" s="57">
        <f>'2015'!CH15</f>
        <v>0</v>
      </c>
      <c r="CO193" s="57">
        <f>'2015'!CI15</f>
        <v>0</v>
      </c>
      <c r="CP193" s="57">
        <f>'2015'!CJ15</f>
        <v>0</v>
      </c>
      <c r="CQ193" s="57">
        <f>'2015'!CK15</f>
        <v>0</v>
      </c>
      <c r="CR193" s="57">
        <f>'2015'!CL15</f>
        <v>0</v>
      </c>
      <c r="CS193" s="58">
        <f>'2015'!CM15</f>
        <v>0</v>
      </c>
      <c r="CT193" s="55">
        <f>'2015'!CN15</f>
        <v>380</v>
      </c>
      <c r="CU193" s="56">
        <f>'2015'!CO15</f>
        <v>3649</v>
      </c>
      <c r="CV193" s="56">
        <f>'2015'!CP15</f>
        <v>35</v>
      </c>
      <c r="CW193" s="56">
        <f>'2015'!CQ15</f>
        <v>28</v>
      </c>
      <c r="CX193" s="56">
        <f>'2015'!CR15</f>
        <v>3</v>
      </c>
      <c r="CY193" s="56">
        <f>'2015'!CS15</f>
        <v>31</v>
      </c>
      <c r="CZ193" s="57">
        <f>'2015'!CT15</f>
        <v>0</v>
      </c>
      <c r="DA193" s="57">
        <f>'2015'!CU15</f>
        <v>0</v>
      </c>
      <c r="DB193" s="57">
        <f>'2015'!CV15</f>
        <v>1.35</v>
      </c>
      <c r="DC193" s="57">
        <f>'2015'!CW15</f>
        <v>5.4</v>
      </c>
      <c r="DD193" s="57">
        <f>'2015'!CX15</f>
        <v>10.4</v>
      </c>
      <c r="DE193" s="57">
        <f>'2015'!CY15</f>
        <v>0</v>
      </c>
      <c r="DF193" s="58">
        <f>'2015'!CZ15</f>
        <v>0</v>
      </c>
    </row>
    <row r="194" spans="1:110" ht="15.75" customHeight="1" x14ac:dyDescent="0.2">
      <c r="A194" s="29">
        <f t="shared" si="16"/>
        <v>192</v>
      </c>
      <c r="B194" s="30">
        <f>'2019'!A20</f>
        <v>18</v>
      </c>
      <c r="C194" s="30">
        <v>2019</v>
      </c>
      <c r="D194" s="31" t="str">
        <f>'2019'!B20</f>
        <v>Dax Raymond</v>
      </c>
      <c r="E194" s="204" t="str" cm="1">
        <f t="array" ref="E194">_xlfn.IFS(F194&gt;=15,"Cornerstone",AND(F194&gt;=14,F194&lt;15),"Elite",AND(F194&gt;=11,F194&lt;14),"Elite Upside",AND(F194&gt;=9,F194&lt;11),"Upside",AND(F194&gt;=8,F194&lt;9),"Upside Lite",AND(F194&gt;=6,F194&lt;8),"Outlier",AND(F194&gt;=5,F194&lt;6),"Outlier Lite",F194&lt;5,"Purgatory")</f>
        <v>Purgatory</v>
      </c>
      <c r="F194" s="32">
        <f>'2019'!C20</f>
        <v>3.0428571428571431</v>
      </c>
      <c r="G194" s="32">
        <f t="shared" si="17"/>
        <v>10.199999999999999</v>
      </c>
      <c r="H194" s="33">
        <f t="shared" si="18"/>
        <v>-2.2261108417901214</v>
      </c>
      <c r="I194" s="34" t="str">
        <f>'2019'!D20</f>
        <v>Utah State</v>
      </c>
      <c r="J194" s="35">
        <f>'2019'!E20</f>
        <v>7</v>
      </c>
      <c r="K194" s="36">
        <f>'2019'!F20</f>
        <v>34668</v>
      </c>
      <c r="L194" s="37">
        <f>'2019'!G20</f>
        <v>30.846575342465755</v>
      </c>
      <c r="M194" s="37" t="str">
        <f>'2019'!H20</f>
        <v>JR</v>
      </c>
      <c r="N194" s="37">
        <f>'2019'!I20</f>
        <v>24.416438356164385</v>
      </c>
      <c r="O194" s="38">
        <f>'2019'!J20</f>
        <v>77</v>
      </c>
      <c r="P194" s="38">
        <f>'2019'!K20</f>
        <v>255</v>
      </c>
      <c r="Q194" s="193">
        <f t="shared" si="19"/>
        <v>30.238252077111341</v>
      </c>
      <c r="R194" s="35">
        <f>'2019'!L20</f>
        <v>4.7300000000000004</v>
      </c>
      <c r="S194" s="39">
        <f>'2019'!M20</f>
        <v>0</v>
      </c>
      <c r="T194" s="40">
        <f>'2019'!N20</f>
        <v>0</v>
      </c>
      <c r="U194" s="41">
        <f>'2019'!O20</f>
        <v>7.0072992700729933E-2</v>
      </c>
      <c r="V194" s="41">
        <f>'2019'!P20</f>
        <v>0</v>
      </c>
      <c r="W194" s="41">
        <f>'2019'!Q20</f>
        <v>0.16703539823008851</v>
      </c>
      <c r="X194" s="41">
        <f>'2019'!R20</f>
        <v>0.11658735554044868</v>
      </c>
      <c r="Y194" s="42">
        <f>'2019'!S20</f>
        <v>0.1418113768852686</v>
      </c>
      <c r="Z194" s="43">
        <f>'2019'!T20</f>
        <v>0.10777664643280413</v>
      </c>
      <c r="AA194" s="44">
        <f>'2019'!U20</f>
        <v>22.767123287671232</v>
      </c>
      <c r="AB194" s="45">
        <f>'2019'!V20</f>
        <v>1.41</v>
      </c>
      <c r="AC194" s="45">
        <f>CT194/CW194</f>
        <v>12.703703703703704</v>
      </c>
      <c r="AD194" s="45">
        <f>'2019'!X20</f>
        <v>6.3</v>
      </c>
      <c r="AE194" s="45">
        <f>'2019'!Y20</f>
        <v>8.6</v>
      </c>
      <c r="AF194" s="45">
        <f>'2019'!Z20</f>
        <v>0</v>
      </c>
      <c r="AG194" s="45">
        <f>'2019'!AA20</f>
        <v>0</v>
      </c>
      <c r="AH194" s="45">
        <f>CR194</f>
        <v>28.6</v>
      </c>
      <c r="AI194" s="46">
        <f>'2019'!AB20</f>
        <v>0.1</v>
      </c>
      <c r="AJ194" s="45">
        <f>'2019'!AC20</f>
        <v>101.88860429027191</v>
      </c>
      <c r="AK194" s="47">
        <f>'2019'!AD20</f>
        <v>109.25232608483759</v>
      </c>
      <c r="AL194" s="48">
        <f>'2019'!AE20</f>
        <v>1</v>
      </c>
      <c r="AM194" s="49">
        <f>'2019'!AF20</f>
        <v>1</v>
      </c>
      <c r="AN194" s="49">
        <f>'2019'!AG20</f>
        <v>1</v>
      </c>
      <c r="AO194" s="49">
        <f>'2019'!AH20</f>
        <v>4</v>
      </c>
      <c r="AP194" s="49">
        <f>'2019'!AI20</f>
        <v>3</v>
      </c>
      <c r="AQ194" s="49">
        <f>'2019'!AK20</f>
        <v>5</v>
      </c>
      <c r="AR194" s="49">
        <f>'2019'!AL20</f>
        <v>0</v>
      </c>
      <c r="AS194" s="50">
        <f>'2019'!AM20</f>
        <v>0</v>
      </c>
      <c r="AT194" s="55">
        <f>'2019'!AN20</f>
        <v>0</v>
      </c>
      <c r="AU194" s="56">
        <f>'2019'!AO20</f>
        <v>1</v>
      </c>
      <c r="AV194" s="56">
        <f>'2019'!AP20</f>
        <v>0</v>
      </c>
      <c r="AW194" s="56">
        <f>'2019'!AQ20</f>
        <v>0</v>
      </c>
      <c r="AX194" s="56">
        <f>'2019'!AR20</f>
        <v>0</v>
      </c>
      <c r="AY194" s="56">
        <f>'2019'!AS20</f>
        <v>0</v>
      </c>
      <c r="AZ194" s="57">
        <f>'2019'!AT20</f>
        <v>0</v>
      </c>
      <c r="BA194" s="57">
        <f>'2019'!AU20</f>
        <v>0</v>
      </c>
      <c r="BB194" s="57">
        <f>'2019'!AV20</f>
        <v>0</v>
      </c>
      <c r="BC194" s="57">
        <f>'2019'!AW20</f>
        <v>0</v>
      </c>
      <c r="BD194" s="57">
        <f>'2019'!AX20</f>
        <v>0</v>
      </c>
      <c r="BE194" s="57">
        <f>'2019'!AY20</f>
        <v>0</v>
      </c>
      <c r="BF194" s="58">
        <f>'2019'!AZ20</f>
        <v>0</v>
      </c>
      <c r="BG194" s="55">
        <f>'2019'!BA20</f>
        <v>72</v>
      </c>
      <c r="BH194" s="56">
        <f>'2019'!BB20</f>
        <v>1027.5</v>
      </c>
      <c r="BI194" s="56">
        <f>'2019'!BC20</f>
        <v>9</v>
      </c>
      <c r="BJ194" s="56">
        <f>'2019'!BD20</f>
        <v>4</v>
      </c>
      <c r="BK194" s="56">
        <f>'2019'!BE20</f>
        <v>0</v>
      </c>
      <c r="BL194" s="56">
        <f>'2019'!BF20</f>
        <v>8</v>
      </c>
      <c r="BM194" s="57">
        <f>'2019'!BG20</f>
        <v>0</v>
      </c>
      <c r="BN194" s="57">
        <f>'2019'!BH20</f>
        <v>0</v>
      </c>
      <c r="BO194" s="57">
        <f>'2019'!BI20</f>
        <v>0.89</v>
      </c>
      <c r="BP194" s="57">
        <f>'2019'!BJ20</f>
        <v>7</v>
      </c>
      <c r="BQ194" s="57">
        <f>'2019'!BK20</f>
        <v>8.9</v>
      </c>
      <c r="BR194" s="57">
        <f>'2019'!BL20</f>
        <v>0</v>
      </c>
      <c r="BS194" s="58">
        <f>'2019'!BM20</f>
        <v>42.9</v>
      </c>
      <c r="BT194" s="55">
        <f>'2019'!BN20</f>
        <v>0</v>
      </c>
      <c r="BU194" s="56">
        <f>'2019'!BO20</f>
        <v>1</v>
      </c>
      <c r="BV194" s="56">
        <f>'2019'!BP20</f>
        <v>0</v>
      </c>
      <c r="BW194" s="56">
        <f>'2019'!BQ20</f>
        <v>0</v>
      </c>
      <c r="BX194" s="56">
        <f>'2019'!BR20</f>
        <v>0</v>
      </c>
      <c r="BY194" s="56">
        <f>'2019'!BS20</f>
        <v>0</v>
      </c>
      <c r="BZ194" s="57">
        <f>'2019'!BT20</f>
        <v>0</v>
      </c>
      <c r="CA194" s="57">
        <f>'2019'!BU20</f>
        <v>0</v>
      </c>
      <c r="CB194" s="57">
        <f>'2019'!BV20</f>
        <v>0</v>
      </c>
      <c r="CC194" s="57">
        <f>'2019'!BW20</f>
        <v>0</v>
      </c>
      <c r="CD194" s="57">
        <f>'2019'!BX20</f>
        <v>0</v>
      </c>
      <c r="CE194" s="57">
        <f>'2019'!BY20</f>
        <v>0</v>
      </c>
      <c r="CF194" s="58">
        <f>'2019'!BZ20</f>
        <v>0</v>
      </c>
      <c r="CG194" s="55">
        <f>'2019'!CA20</f>
        <v>453</v>
      </c>
      <c r="CH194" s="56">
        <f>'2019'!CB20</f>
        <v>2712</v>
      </c>
      <c r="CI194" s="56">
        <f>'2019'!CC20</f>
        <v>62</v>
      </c>
      <c r="CJ194" s="56">
        <f>'2019'!CD20</f>
        <v>41</v>
      </c>
      <c r="CK194" s="56">
        <f>'2019'!CE20</f>
        <v>1</v>
      </c>
      <c r="CL194" s="56">
        <f>'2019'!CF20</f>
        <v>15.600000000000001</v>
      </c>
      <c r="CM194" s="57">
        <f>'2019'!CG20</f>
        <v>0</v>
      </c>
      <c r="CN194" s="57">
        <f>'2019'!CH20</f>
        <v>0</v>
      </c>
      <c r="CO194" s="57">
        <f>'2019'!CI20</f>
        <v>1.41</v>
      </c>
      <c r="CP194" s="57">
        <f>'2019'!CJ20</f>
        <v>6</v>
      </c>
      <c r="CQ194" s="57">
        <f>'2019'!CK20</f>
        <v>7</v>
      </c>
      <c r="CR194" s="57">
        <f>'2019'!CL20</f>
        <v>28.6</v>
      </c>
      <c r="CS194" s="58">
        <f>'2019'!CM20</f>
        <v>10.9</v>
      </c>
      <c r="CT194" s="55">
        <f>'2019'!CN20</f>
        <v>343</v>
      </c>
      <c r="CU194" s="56">
        <f>'2019'!CO20</f>
        <v>2942</v>
      </c>
      <c r="CV194" s="56">
        <f>'2019'!CP20</f>
        <v>43</v>
      </c>
      <c r="CW194" s="56">
        <f>'2019'!CQ20</f>
        <v>27</v>
      </c>
      <c r="CX194" s="56">
        <f>'2019'!CR20</f>
        <v>2</v>
      </c>
      <c r="CY194" s="56">
        <f>'2019'!CS20</f>
        <v>25</v>
      </c>
      <c r="CZ194" s="57">
        <f>'2019'!CT20</f>
        <v>0</v>
      </c>
      <c r="DA194" s="57">
        <f>'2019'!CU20</f>
        <v>0</v>
      </c>
      <c r="DB194" s="57">
        <f>'2019'!CV20</f>
        <v>1.22</v>
      </c>
      <c r="DC194" s="57">
        <f>'2019'!CW20</f>
        <v>6.3</v>
      </c>
      <c r="DD194" s="57">
        <f>'2019'!CX20</f>
        <v>8.6</v>
      </c>
      <c r="DE194" s="57">
        <f>'2019'!CY20</f>
        <v>50</v>
      </c>
      <c r="DF194" s="58">
        <f>'2019'!CZ20</f>
        <v>10</v>
      </c>
    </row>
    <row r="195" spans="1:110" ht="15.75" customHeight="1" x14ac:dyDescent="0.2">
      <c r="A195" s="29">
        <f t="shared" ref="A195:A215" si="25">_xlfn.RANK.EQ(F195,F$3:F$215)</f>
        <v>193</v>
      </c>
      <c r="B195" s="30">
        <f>'2020'!A17</f>
        <v>15</v>
      </c>
      <c r="C195" s="30">
        <v>2020</v>
      </c>
      <c r="D195" s="31" t="str">
        <f>'2020'!B17</f>
        <v>Tyler Davis</v>
      </c>
      <c r="E195" s="204" t="str" cm="1">
        <f t="array" ref="E195">_xlfn.IFS(F195&gt;=15,"Cornerstone",AND(F195&gt;=14,F195&lt;15),"Elite",AND(F195&gt;=11,F195&lt;14),"Elite Upside",AND(F195&gt;=9,F195&lt;11),"Upside",AND(F195&gt;=8,F195&lt;9),"Upside Lite",AND(F195&gt;=6,F195&lt;8),"Outlier",AND(F195&gt;=5,F195&lt;6),"Outlier Lite",F195&lt;5,"Purgatory")</f>
        <v>Purgatory</v>
      </c>
      <c r="F195" s="32">
        <f>'2020'!C17</f>
        <v>2.8642857142857143</v>
      </c>
      <c r="G195" s="32">
        <f t="shared" ref="G195:G258" si="26">_xlfn.PERCENTRANK.EXC($F$3:$F$215,F195)*100</f>
        <v>9.8000000000000007</v>
      </c>
      <c r="H195" s="33">
        <f t="shared" ref="H195:H215" si="27">STANDARDIZE(F195,(AVERAGE($F$3:$F$144)),(_xlfn.STDEV.P($F$3:$F$144)))</f>
        <v>-2.2999560578619129</v>
      </c>
      <c r="I195" s="34" t="str">
        <f>'2020'!D17</f>
        <v>Georgia Tech</v>
      </c>
      <c r="J195" s="35">
        <f>'2020'!E17</f>
        <v>4</v>
      </c>
      <c r="K195" s="36">
        <f>'2020'!F17</f>
        <v>35522</v>
      </c>
      <c r="L195" s="37">
        <f>'2020'!G17</f>
        <v>28.506849315068493</v>
      </c>
      <c r="M195" s="37" t="str">
        <f>'2020'!H17</f>
        <v>RS SR</v>
      </c>
      <c r="N195" s="37">
        <f>'2020'!I17</f>
        <v>23.073972602739726</v>
      </c>
      <c r="O195" s="38">
        <f>'2020'!J17</f>
        <v>76</v>
      </c>
      <c r="P195" s="38">
        <f>'2020'!K17</f>
        <v>250</v>
      </c>
      <c r="Q195" s="193">
        <f t="shared" si="19"/>
        <v>30.430618340461059</v>
      </c>
      <c r="R195" s="35">
        <f>'2020'!L17</f>
        <v>4.71</v>
      </c>
      <c r="S195" s="39">
        <f>'2020'!M17</f>
        <v>6</v>
      </c>
      <c r="T195" s="40">
        <f>'2020'!N17</f>
        <v>0</v>
      </c>
      <c r="U195" s="41">
        <f>'2020'!O17</f>
        <v>8.7978950830455524E-2</v>
      </c>
      <c r="V195" s="41">
        <f>'2020'!P17</f>
        <v>8.2784971343663777E-2</v>
      </c>
      <c r="W195" s="41">
        <f>'2020'!Q17</f>
        <v>0.14036395254953107</v>
      </c>
      <c r="X195" s="41">
        <f>'2020'!R17</f>
        <v>0.10048204222961504</v>
      </c>
      <c r="Y195" s="42">
        <f>'2020'!S17</f>
        <v>0.12042299738957306</v>
      </c>
      <c r="Z195" s="43">
        <f>'2020'!T17</f>
        <v>0.1144018475200944</v>
      </c>
      <c r="AA195" s="44" t="str">
        <f>'2020'!U17</f>
        <v>N/A</v>
      </c>
      <c r="AB195" s="45">
        <f>'2020'!V17</f>
        <v>1.45</v>
      </c>
      <c r="AC195" s="45">
        <f>CT195/CW195</f>
        <v>8.7058823529411757</v>
      </c>
      <c r="AD195" s="45">
        <f>'2020'!X17</f>
        <v>4.4000000000000004</v>
      </c>
      <c r="AE195" s="45">
        <f>'2020'!Y17</f>
        <v>8.5</v>
      </c>
      <c r="AF195" s="45">
        <f>'2020'!Z17</f>
        <v>0</v>
      </c>
      <c r="AG195" s="45">
        <f>'2020'!AA17</f>
        <v>0</v>
      </c>
      <c r="AH195" s="45">
        <f>CR195</f>
        <v>75</v>
      </c>
      <c r="AI195" s="46">
        <f>'2020'!AB17</f>
        <v>5.5999999999999994E-2</v>
      </c>
      <c r="AJ195" s="45">
        <f>'2020'!AC17</f>
        <v>101.59828471718322</v>
      </c>
      <c r="AK195" s="47">
        <f>'2020'!AD17</f>
        <v>106.82570204212722</v>
      </c>
      <c r="AL195" s="48">
        <f>'2020'!AE17</f>
        <v>2</v>
      </c>
      <c r="AM195" s="49">
        <f>'2020'!AF17</f>
        <v>0</v>
      </c>
      <c r="AN195" s="49">
        <f>'2020'!AG17</f>
        <v>2</v>
      </c>
      <c r="AO195" s="49">
        <f>'2020'!AH17</f>
        <v>0</v>
      </c>
      <c r="AP195" s="49">
        <f>'2020'!AI17</f>
        <v>1</v>
      </c>
      <c r="AQ195" s="49">
        <f>'2020'!AK17</f>
        <v>4</v>
      </c>
      <c r="AR195" s="49">
        <f>'2020'!AL17</f>
        <v>2</v>
      </c>
      <c r="AS195" s="50">
        <f>'2020'!AM17</f>
        <v>0</v>
      </c>
      <c r="AT195" s="55">
        <f>'2020'!AN17</f>
        <v>0</v>
      </c>
      <c r="AU195" s="56">
        <f>'2020'!AO17</f>
        <v>1</v>
      </c>
      <c r="AV195" s="56">
        <f>'2020'!AP17</f>
        <v>0</v>
      </c>
      <c r="AW195" s="56">
        <f>'2020'!AQ17</f>
        <v>0</v>
      </c>
      <c r="AX195" s="56">
        <f>'2020'!AR17</f>
        <v>0</v>
      </c>
      <c r="AY195" s="56">
        <f>'2020'!AS17</f>
        <v>0</v>
      </c>
      <c r="AZ195" s="57">
        <f>'2020'!AT17</f>
        <v>0</v>
      </c>
      <c r="BA195" s="57">
        <f>'2020'!AU17</f>
        <v>0</v>
      </c>
      <c r="BB195" s="57">
        <f>'2020'!AV17</f>
        <v>0</v>
      </c>
      <c r="BC195" s="57">
        <f>'2020'!AW17</f>
        <v>0</v>
      </c>
      <c r="BD195" s="57">
        <f>'2020'!AX17</f>
        <v>0</v>
      </c>
      <c r="BE195" s="57">
        <f>'2020'!AY17</f>
        <v>0</v>
      </c>
      <c r="BF195" s="58">
        <f>'2020'!AZ17</f>
        <v>0</v>
      </c>
      <c r="BG195" s="55">
        <f>'2020'!BA17</f>
        <v>107</v>
      </c>
      <c r="BH195" s="56">
        <f>'2020'!BB17</f>
        <v>1216.1999999999998</v>
      </c>
      <c r="BI195" s="56">
        <f>'2020'!BC17</f>
        <v>16</v>
      </c>
      <c r="BJ195" s="56">
        <f>'2020'!BD17</f>
        <v>11</v>
      </c>
      <c r="BK195" s="56">
        <f>'2020'!BE17</f>
        <v>1</v>
      </c>
      <c r="BL195" s="56">
        <f>'2020'!BF17</f>
        <v>4.1999999999999993</v>
      </c>
      <c r="BM195" s="57">
        <f>'2020'!BG17</f>
        <v>0</v>
      </c>
      <c r="BN195" s="57">
        <f>'2020'!BH17</f>
        <v>0</v>
      </c>
      <c r="BO195" s="57">
        <f>'2020'!BI17</f>
        <v>0.93</v>
      </c>
      <c r="BP195" s="57">
        <f>'2020'!BJ17</f>
        <v>3.4</v>
      </c>
      <c r="BQ195" s="57">
        <f>'2020'!BK17</f>
        <v>10</v>
      </c>
      <c r="BR195" s="57">
        <f>'2020'!BL17</f>
        <v>0</v>
      </c>
      <c r="BS195" s="58">
        <f>'2020'!BM17</f>
        <v>0</v>
      </c>
      <c r="BT195" s="55">
        <f>'2020'!BN17</f>
        <v>156</v>
      </c>
      <c r="BU195" s="56">
        <f>'2020'!BO17</f>
        <v>1884.3999999999999</v>
      </c>
      <c r="BV195" s="56">
        <f>'2020'!BP17</f>
        <v>20</v>
      </c>
      <c r="BW195" s="56">
        <f>'2020'!BQ17</f>
        <v>14</v>
      </c>
      <c r="BX195" s="56">
        <f>'2020'!BR17</f>
        <v>0</v>
      </c>
      <c r="BY195" s="56">
        <f>'2020'!BS17</f>
        <v>10.5</v>
      </c>
      <c r="BZ195" s="57">
        <f>'2020'!BT17</f>
        <v>0</v>
      </c>
      <c r="CA195" s="57">
        <f>'2020'!BU17</f>
        <v>0</v>
      </c>
      <c r="CB195" s="57">
        <f>'2020'!BV17</f>
        <v>1.66</v>
      </c>
      <c r="CC195" s="57">
        <f>'2020'!BW17</f>
        <v>7.5</v>
      </c>
      <c r="CD195" s="57">
        <f>'2020'!BX17</f>
        <v>5.5</v>
      </c>
      <c r="CE195" s="57">
        <f>'2020'!BY17</f>
        <v>25</v>
      </c>
      <c r="CF195" s="58">
        <f>'2020'!BZ17</f>
        <v>6.7</v>
      </c>
      <c r="CG195" s="55">
        <f>'2020'!CA17</f>
        <v>226</v>
      </c>
      <c r="CH195" s="56">
        <f>'2020'!CB17</f>
        <v>1610.1000000000001</v>
      </c>
      <c r="CI195" s="56">
        <f>'2020'!CC17</f>
        <v>30</v>
      </c>
      <c r="CJ195" s="56">
        <f>'2020'!CD17</f>
        <v>22</v>
      </c>
      <c r="CK195" s="56">
        <f>'2020'!CE17</f>
        <v>6</v>
      </c>
      <c r="CL195" s="56">
        <f>'2020'!CF17</f>
        <v>15.299999999999999</v>
      </c>
      <c r="CM195" s="57">
        <f>'2020'!CG17</f>
        <v>0</v>
      </c>
      <c r="CN195" s="57">
        <f>'2020'!CH17</f>
        <v>0</v>
      </c>
      <c r="CO195" s="57">
        <f>'2020'!CI17</f>
        <v>1.45</v>
      </c>
      <c r="CP195" s="57">
        <f>'2020'!CJ17</f>
        <v>2.9</v>
      </c>
      <c r="CQ195" s="57">
        <f>'2020'!CK17</f>
        <v>8.5</v>
      </c>
      <c r="CR195" s="57">
        <f>'2020'!CL17</f>
        <v>75</v>
      </c>
      <c r="CS195" s="58">
        <f>'2020'!CM17</f>
        <v>8.3000000000000007</v>
      </c>
      <c r="CT195" s="55">
        <f>'2020'!CN17</f>
        <v>148</v>
      </c>
      <c r="CU195" s="56">
        <f>'2020'!CO17</f>
        <v>1472.9</v>
      </c>
      <c r="CV195" s="56">
        <f>'2020'!CP17</f>
        <v>32</v>
      </c>
      <c r="CW195" s="56">
        <f>'2020'!CQ17</f>
        <v>17</v>
      </c>
      <c r="CX195" s="56">
        <f>'2020'!CR17</f>
        <v>1</v>
      </c>
      <c r="CY195" s="56">
        <f>'2020'!CS17</f>
        <v>13.2</v>
      </c>
      <c r="CZ195" s="57">
        <f>'2020'!CT17</f>
        <v>0</v>
      </c>
      <c r="DA195" s="57">
        <f>'2020'!CU17</f>
        <v>0</v>
      </c>
      <c r="DB195" s="57">
        <f>'2020'!CV17</f>
        <v>0.75</v>
      </c>
      <c r="DC195" s="57">
        <f>'2020'!CW17</f>
        <v>4.4000000000000004</v>
      </c>
      <c r="DD195" s="57">
        <f>'2020'!CX17</f>
        <v>7.1</v>
      </c>
      <c r="DE195" s="57">
        <f>'2020'!CY17</f>
        <v>33.299999999999997</v>
      </c>
      <c r="DF195" s="58">
        <f>'2020'!CZ17</f>
        <v>5.6</v>
      </c>
    </row>
    <row r="196" spans="1:110" ht="15.75" customHeight="1" x14ac:dyDescent="0.2">
      <c r="A196" s="29">
        <f t="shared" si="25"/>
        <v>194</v>
      </c>
      <c r="B196" s="30">
        <f>'2018'!A17</f>
        <v>15</v>
      </c>
      <c r="C196" s="30">
        <v>2018</v>
      </c>
      <c r="D196" s="31" t="str">
        <f>'2018'!B17</f>
        <v>Dalton Schultz</v>
      </c>
      <c r="E196" s="204" t="str" cm="1">
        <f t="array" ref="E196">_xlfn.IFS(F196&gt;=15,"Cornerstone",AND(F196&gt;=14,F196&lt;15),"Elite",AND(F196&gt;=11,F196&lt;14),"Elite Upside",AND(F196&gt;=9,F196&lt;11),"Upside",AND(F196&gt;=8,F196&lt;9),"Upside Lite",AND(F196&gt;=6,F196&lt;8),"Outlier",AND(F196&gt;=5,F196&lt;6),"Outlier Lite",F196&lt;5,"Purgatory")</f>
        <v>Purgatory</v>
      </c>
      <c r="F196" s="32">
        <f>'2018'!C17</f>
        <v>2.8571428571428572</v>
      </c>
      <c r="G196" s="32">
        <f t="shared" si="26"/>
        <v>9.3000000000000007</v>
      </c>
      <c r="H196" s="33">
        <f t="shared" si="27"/>
        <v>-2.3029098665047845</v>
      </c>
      <c r="I196" s="34" t="str">
        <f>'2018'!D17</f>
        <v>Stanford</v>
      </c>
      <c r="J196" s="35">
        <f>'2018'!E17</f>
        <v>5</v>
      </c>
      <c r="K196" s="36">
        <f>'2018'!F17</f>
        <v>35257</v>
      </c>
      <c r="L196" s="37">
        <f>'2018'!G17</f>
        <v>29.232876712328768</v>
      </c>
      <c r="M196" s="37" t="str">
        <f>'2018'!H17</f>
        <v>SR</v>
      </c>
      <c r="N196" s="37">
        <f>'2018'!I17</f>
        <v>21.805479452054794</v>
      </c>
      <c r="O196" s="38">
        <f>'2018'!J17</f>
        <v>77</v>
      </c>
      <c r="P196" s="38">
        <f>'2018'!K17</f>
        <v>244</v>
      </c>
      <c r="Q196" s="193">
        <f t="shared" ref="Q196:Q215" si="28">P196*0.453592/(O196*0.0254)^2</f>
        <v>28.93385688947124</v>
      </c>
      <c r="R196" s="35">
        <f>'2018'!L17</f>
        <v>4.75</v>
      </c>
      <c r="S196" s="39">
        <f>'2018'!M17</f>
        <v>4</v>
      </c>
      <c r="T196" s="40">
        <f>'2018'!N17</f>
        <v>0</v>
      </c>
      <c r="U196" s="41">
        <f>'2018'!O17</f>
        <v>0</v>
      </c>
      <c r="V196" s="41">
        <f>'2018'!P17</f>
        <v>5.7601510859301229E-2</v>
      </c>
      <c r="W196" s="41">
        <f>'2018'!Q17</f>
        <v>0.11378002528445007</v>
      </c>
      <c r="X196" s="41">
        <f>'2018'!R17</f>
        <v>9.9546186502708231E-2</v>
      </c>
      <c r="Y196" s="42">
        <f>'2018'!S17</f>
        <v>0.10666310589357915</v>
      </c>
      <c r="Z196" s="43">
        <f>'2018'!T17</f>
        <v>0.10132995059890018</v>
      </c>
      <c r="AA196" s="44" t="str">
        <f>'2018'!U17</f>
        <v>N/A</v>
      </c>
      <c r="AB196" s="45">
        <f>'2018'!V17</f>
        <v>0.82</v>
      </c>
      <c r="AC196" s="45">
        <f>CT196/CW196</f>
        <v>9.2727272727272734</v>
      </c>
      <c r="AD196" s="45">
        <f>'2018'!X17</f>
        <v>4</v>
      </c>
      <c r="AE196" s="45">
        <f>'2018'!Y17</f>
        <v>7.7</v>
      </c>
      <c r="AF196" s="45">
        <f>'2018'!Z17</f>
        <v>0</v>
      </c>
      <c r="AG196" s="45">
        <f>'2018'!AA17</f>
        <v>0</v>
      </c>
      <c r="AH196" s="45">
        <f>CR196</f>
        <v>0</v>
      </c>
      <c r="AI196" s="46">
        <f>'2018'!AB17</f>
        <v>0</v>
      </c>
      <c r="AJ196" s="45">
        <f>'2018'!AC17</f>
        <v>95.861756739128765</v>
      </c>
      <c r="AK196" s="47">
        <f>'2018'!AD17</f>
        <v>102.78990451661946</v>
      </c>
      <c r="AL196" s="48">
        <f>'2018'!AE17</f>
        <v>1</v>
      </c>
      <c r="AM196" s="49">
        <f>'2018'!AF17</f>
        <v>0</v>
      </c>
      <c r="AN196" s="49">
        <f>'2018'!AG17</f>
        <v>0</v>
      </c>
      <c r="AO196" s="49">
        <f>'2018'!AH17</f>
        <v>0</v>
      </c>
      <c r="AP196" s="49">
        <f>'2018'!AI17</f>
        <v>0</v>
      </c>
      <c r="AQ196" s="49">
        <f>'2018'!AK17</f>
        <v>2</v>
      </c>
      <c r="AR196" s="49">
        <f>'2018'!AL17</f>
        <v>5</v>
      </c>
      <c r="AS196" s="50">
        <f>'2018'!AM17</f>
        <v>0</v>
      </c>
      <c r="AT196" s="55">
        <f>'2018'!AN17</f>
        <v>0</v>
      </c>
      <c r="AU196" s="56">
        <f>'2018'!AO17</f>
        <v>1</v>
      </c>
      <c r="AV196" s="56">
        <f>'2018'!AP17</f>
        <v>0</v>
      </c>
      <c r="AW196" s="56">
        <f>'2018'!AQ17</f>
        <v>0</v>
      </c>
      <c r="AX196" s="56">
        <f>'2018'!AR17</f>
        <v>0</v>
      </c>
      <c r="AY196" s="56">
        <f>'2018'!AS17</f>
        <v>0</v>
      </c>
      <c r="AZ196" s="57">
        <f>'2018'!AT17</f>
        <v>0</v>
      </c>
      <c r="BA196" s="57">
        <f>'2018'!AU17</f>
        <v>0</v>
      </c>
      <c r="BB196" s="57">
        <f>'2018'!AV17</f>
        <v>0</v>
      </c>
      <c r="BC196" s="57">
        <f>'2018'!AW17</f>
        <v>0</v>
      </c>
      <c r="BD196" s="57">
        <f>'2018'!AX17</f>
        <v>0</v>
      </c>
      <c r="BE196" s="57">
        <f>'2018'!AY17</f>
        <v>0</v>
      </c>
      <c r="BF196" s="58">
        <f>'2018'!AZ17</f>
        <v>0</v>
      </c>
      <c r="BG196" s="55">
        <f>'2018'!BA17</f>
        <v>0</v>
      </c>
      <c r="BH196" s="56">
        <f>'2018'!BB17</f>
        <v>1</v>
      </c>
      <c r="BI196" s="56">
        <f>'2018'!BC17</f>
        <v>0</v>
      </c>
      <c r="BJ196" s="56">
        <f>'2018'!BD17</f>
        <v>0</v>
      </c>
      <c r="BK196" s="56">
        <f>'2018'!BE17</f>
        <v>0</v>
      </c>
      <c r="BL196" s="56">
        <f>'2018'!BF17</f>
        <v>0</v>
      </c>
      <c r="BM196" s="57">
        <f>'2018'!BG17</f>
        <v>0</v>
      </c>
      <c r="BN196" s="57">
        <f>'2018'!BH17</f>
        <v>0</v>
      </c>
      <c r="BO196" s="57">
        <f>'2018'!BI17</f>
        <v>0</v>
      </c>
      <c r="BP196" s="57">
        <f>'2018'!BJ17</f>
        <v>0</v>
      </c>
      <c r="BQ196" s="57">
        <f>'2018'!BK17</f>
        <v>0</v>
      </c>
      <c r="BR196" s="57">
        <f>'2018'!BL17</f>
        <v>0</v>
      </c>
      <c r="BS196" s="58">
        <f>'2018'!BM17</f>
        <v>0</v>
      </c>
      <c r="BT196" s="55">
        <f>'2018'!BN17</f>
        <v>122</v>
      </c>
      <c r="BU196" s="56">
        <f>'2018'!BO17</f>
        <v>2118</v>
      </c>
      <c r="BV196" s="56">
        <f>'2018'!BP17</f>
        <v>14</v>
      </c>
      <c r="BW196" s="56">
        <f>'2018'!BQ17</f>
        <v>10</v>
      </c>
      <c r="BX196" s="56">
        <f>'2018'!BR17</f>
        <v>1</v>
      </c>
      <c r="BY196" s="56">
        <f>'2018'!BS17</f>
        <v>21</v>
      </c>
      <c r="BZ196" s="57">
        <f>'2018'!BT17</f>
        <v>0</v>
      </c>
      <c r="CA196" s="57">
        <f>'2018'!BU17</f>
        <v>0</v>
      </c>
      <c r="CB196" s="57">
        <f>'2018'!BV17</f>
        <v>1.0900000000000001</v>
      </c>
      <c r="CC196" s="57">
        <f>'2018'!BW17</f>
        <v>4.4000000000000004</v>
      </c>
      <c r="CD196" s="57">
        <f>'2018'!BX17</f>
        <v>9.1</v>
      </c>
      <c r="CE196" s="57">
        <f>'2018'!BY17</f>
        <v>0</v>
      </c>
      <c r="CF196" s="58">
        <f>'2018'!BZ17</f>
        <v>23.1</v>
      </c>
      <c r="CG196" s="55">
        <f>'2018'!CA17</f>
        <v>216</v>
      </c>
      <c r="CH196" s="56">
        <f>'2018'!CB17</f>
        <v>1898.3999999999999</v>
      </c>
      <c r="CI196" s="56">
        <f>'2018'!CC17</f>
        <v>36</v>
      </c>
      <c r="CJ196" s="56">
        <f>'2018'!CD17</f>
        <v>23</v>
      </c>
      <c r="CK196" s="56">
        <f>'2018'!CE17</f>
        <v>1</v>
      </c>
      <c r="CL196" s="56">
        <f>'2018'!CF17</f>
        <v>14.399999999999999</v>
      </c>
      <c r="CM196" s="57">
        <f>'2018'!CG17</f>
        <v>0</v>
      </c>
      <c r="CN196" s="57">
        <f>'2018'!CH17</f>
        <v>0</v>
      </c>
      <c r="CO196" s="57">
        <f>'2018'!CI17</f>
        <v>0.81</v>
      </c>
      <c r="CP196" s="57">
        <f>'2018'!CJ17</f>
        <v>4</v>
      </c>
      <c r="CQ196" s="57">
        <f>'2018'!CK17</f>
        <v>7.7</v>
      </c>
      <c r="CR196" s="57">
        <f>'2018'!CL17</f>
        <v>0</v>
      </c>
      <c r="CS196" s="58">
        <f>'2018'!CM17</f>
        <v>8</v>
      </c>
      <c r="CT196" s="55">
        <f>'2018'!CN17</f>
        <v>204</v>
      </c>
      <c r="CU196" s="56">
        <f>'2018'!CO17</f>
        <v>2049.3000000000002</v>
      </c>
      <c r="CV196" s="56">
        <f>'2018'!CP17</f>
        <v>32</v>
      </c>
      <c r="CW196" s="56">
        <f>'2018'!CQ17</f>
        <v>22</v>
      </c>
      <c r="CX196" s="56">
        <f>'2018'!CR17</f>
        <v>3</v>
      </c>
      <c r="CY196" s="56">
        <f>'2018'!CS17</f>
        <v>17.600000000000001</v>
      </c>
      <c r="CZ196" s="57">
        <f>'2018'!CT17</f>
        <v>0</v>
      </c>
      <c r="DA196" s="57">
        <f>'2018'!CU17</f>
        <v>0</v>
      </c>
      <c r="DB196" s="57">
        <f>'2018'!CV17</f>
        <v>0.82</v>
      </c>
      <c r="DC196" s="57">
        <f>'2018'!CW17</f>
        <v>3.2</v>
      </c>
      <c r="DD196" s="57">
        <f>'2018'!CX17</f>
        <v>7.3</v>
      </c>
      <c r="DE196" s="57">
        <f>'2018'!CY17</f>
        <v>40</v>
      </c>
      <c r="DF196" s="58">
        <f>'2018'!CZ17</f>
        <v>0</v>
      </c>
    </row>
    <row r="197" spans="1:110" ht="15.75" customHeight="1" x14ac:dyDescent="0.2">
      <c r="A197" s="29">
        <f t="shared" si="25"/>
        <v>195</v>
      </c>
      <c r="B197" s="30">
        <f>'2018'!A18</f>
        <v>16</v>
      </c>
      <c r="C197" s="30">
        <v>2018</v>
      </c>
      <c r="D197" s="31" t="str">
        <f>'2018'!B18</f>
        <v>Austin Roberts</v>
      </c>
      <c r="E197" s="204" t="str" cm="1">
        <f t="array" ref="E197">_xlfn.IFS(F197&gt;=15,"Cornerstone",AND(F197&gt;=14,F197&lt;15),"Elite",AND(F197&gt;=11,F197&lt;14),"Elite Upside",AND(F197&gt;=9,F197&lt;11),"Upside",AND(F197&gt;=8,F197&lt;9),"Upside Lite",AND(F197&gt;=6,F197&lt;8),"Outlier",AND(F197&gt;=5,F197&lt;6),"Outlier Lite",F197&lt;5,"Purgatory")</f>
        <v>Purgatory</v>
      </c>
      <c r="F197" s="32">
        <f>'2018'!C18</f>
        <v>2.8285714285714287</v>
      </c>
      <c r="G197" s="32">
        <f t="shared" si="26"/>
        <v>8.7999999999999989</v>
      </c>
      <c r="H197" s="33">
        <f t="shared" si="27"/>
        <v>-2.3147251010762711</v>
      </c>
      <c r="I197" s="34" t="str">
        <f>'2018'!D18</f>
        <v>UCLA</v>
      </c>
      <c r="J197" s="35">
        <f>'2018'!E18</f>
        <v>5</v>
      </c>
      <c r="K197" s="36">
        <f>'2018'!F18</f>
        <v>35036</v>
      </c>
      <c r="L197" s="37">
        <f>'2018'!G18</f>
        <v>29.838356164383562</v>
      </c>
      <c r="M197" s="37" t="str">
        <f>'2018'!H18</f>
        <v>JR</v>
      </c>
      <c r="N197" s="37">
        <f>'2018'!I18</f>
        <v>22.410958904109588</v>
      </c>
      <c r="O197" s="38">
        <f>'2018'!J18</f>
        <v>74</v>
      </c>
      <c r="P197" s="38">
        <f>'2018'!K18</f>
        <v>230</v>
      </c>
      <c r="Q197" s="193">
        <f t="shared" si="28"/>
        <v>29.529925385636016</v>
      </c>
      <c r="R197" s="35">
        <f>'2018'!L18</f>
        <v>4.68</v>
      </c>
      <c r="S197" s="39">
        <f>'2018'!M18</f>
        <v>0</v>
      </c>
      <c r="T197" s="40">
        <f>'2018'!N18</f>
        <v>0</v>
      </c>
      <c r="U197" s="41">
        <f>'2018'!O18</f>
        <v>0</v>
      </c>
      <c r="V197" s="41">
        <f>'2018'!P18</f>
        <v>6.5766701280719972E-2</v>
      </c>
      <c r="W197" s="41">
        <f>'2018'!Q18</f>
        <v>0.11036874154262516</v>
      </c>
      <c r="X197" s="41">
        <f>'2018'!R18</f>
        <v>7.982583454281568E-2</v>
      </c>
      <c r="Y197" s="42">
        <f>'2018'!S18</f>
        <v>9.5097288042720413E-2</v>
      </c>
      <c r="Z197" s="43">
        <f>'2018'!T18</f>
        <v>9.0342423640584382E-2</v>
      </c>
      <c r="AA197" s="44" t="str">
        <f>'2018'!U18</f>
        <v>N/A</v>
      </c>
      <c r="AB197" s="45">
        <f>'2018'!V18</f>
        <v>1.76</v>
      </c>
      <c r="AC197" s="45">
        <f>CT197/CW197</f>
        <v>11.578947368421053</v>
      </c>
      <c r="AD197" s="45">
        <f>'2018'!X18</f>
        <v>9.1</v>
      </c>
      <c r="AE197" s="45">
        <f>'2018'!Y18</f>
        <v>11.2</v>
      </c>
      <c r="AF197" s="45">
        <f>'2018'!Z18</f>
        <v>0</v>
      </c>
      <c r="AG197" s="45">
        <f>'2018'!AA18</f>
        <v>0</v>
      </c>
      <c r="AH197" s="45">
        <f>CR197</f>
        <v>0</v>
      </c>
      <c r="AI197" s="46">
        <f>'2018'!AB18</f>
        <v>0.17399999999999999</v>
      </c>
      <c r="AJ197" s="45">
        <f>'2018'!AC18</f>
        <v>95.890243041895815</v>
      </c>
      <c r="AK197" s="47">
        <f>'2018'!AD18</f>
        <v>96.870377095571115</v>
      </c>
      <c r="AL197" s="48">
        <f>'2018'!AE18</f>
        <v>0</v>
      </c>
      <c r="AM197" s="49">
        <f>'2018'!AF18</f>
        <v>0</v>
      </c>
      <c r="AN197" s="49">
        <f>'2018'!AG18</f>
        <v>4</v>
      </c>
      <c r="AO197" s="49">
        <f>'2018'!AH18</f>
        <v>2</v>
      </c>
      <c r="AP197" s="49">
        <f>'2018'!AI18</f>
        <v>8</v>
      </c>
      <c r="AQ197" s="49">
        <f>'2018'!AK18</f>
        <v>1</v>
      </c>
      <c r="AR197" s="49">
        <f>'2018'!AL18</f>
        <v>0</v>
      </c>
      <c r="AS197" s="50">
        <f>'2018'!AM18</f>
        <v>0</v>
      </c>
      <c r="AT197" s="55">
        <f>'2018'!AN18</f>
        <v>0</v>
      </c>
      <c r="AU197" s="56">
        <f>'2018'!AO18</f>
        <v>1</v>
      </c>
      <c r="AV197" s="56">
        <f>'2018'!AP18</f>
        <v>0</v>
      </c>
      <c r="AW197" s="56">
        <f>'2018'!AQ18</f>
        <v>0</v>
      </c>
      <c r="AX197" s="56">
        <f>'2018'!AR18</f>
        <v>0</v>
      </c>
      <c r="AY197" s="56">
        <f>'2018'!AS18</f>
        <v>0</v>
      </c>
      <c r="AZ197" s="57">
        <f>'2018'!AT18</f>
        <v>0</v>
      </c>
      <c r="BA197" s="57">
        <f>'2018'!AU18</f>
        <v>0</v>
      </c>
      <c r="BB197" s="57">
        <f>'2018'!AV18</f>
        <v>0</v>
      </c>
      <c r="BC197" s="57">
        <f>'2018'!AW18</f>
        <v>0</v>
      </c>
      <c r="BD197" s="57">
        <f>'2018'!AX18</f>
        <v>0</v>
      </c>
      <c r="BE197" s="57">
        <f>'2018'!AY18</f>
        <v>0</v>
      </c>
      <c r="BF197" s="58">
        <f>'2018'!AZ18</f>
        <v>0</v>
      </c>
      <c r="BG197" s="55">
        <f>'2018'!BA18</f>
        <v>0</v>
      </c>
      <c r="BH197" s="56">
        <f>'2018'!BB18</f>
        <v>1</v>
      </c>
      <c r="BI197" s="56">
        <f>'2018'!BC18</f>
        <v>0</v>
      </c>
      <c r="BJ197" s="56">
        <f>'2018'!BD18</f>
        <v>0</v>
      </c>
      <c r="BK197" s="56">
        <f>'2018'!BE18</f>
        <v>0</v>
      </c>
      <c r="BL197" s="56">
        <f>'2018'!BF18</f>
        <v>0</v>
      </c>
      <c r="BM197" s="57">
        <f>'2018'!BG18</f>
        <v>0</v>
      </c>
      <c r="BN197" s="57">
        <f>'2018'!BH18</f>
        <v>0</v>
      </c>
      <c r="BO197" s="57">
        <f>'2018'!BI18</f>
        <v>0</v>
      </c>
      <c r="BP197" s="57">
        <f>'2018'!BJ18</f>
        <v>0</v>
      </c>
      <c r="BQ197" s="57">
        <f>'2018'!BK18</f>
        <v>0</v>
      </c>
      <c r="BR197" s="57">
        <f>'2018'!BL18</f>
        <v>0</v>
      </c>
      <c r="BS197" s="58">
        <f>'2018'!BM18</f>
        <v>0</v>
      </c>
      <c r="BT197" s="55">
        <f>'2018'!BN18</f>
        <v>19</v>
      </c>
      <c r="BU197" s="56">
        <f>'2018'!BO18</f>
        <v>288.89999999999998</v>
      </c>
      <c r="BV197" s="56">
        <f>'2018'!BP18</f>
        <v>2</v>
      </c>
      <c r="BW197" s="56">
        <f>'2018'!BQ18</f>
        <v>1</v>
      </c>
      <c r="BX197" s="56">
        <f>'2018'!BR18</f>
        <v>0</v>
      </c>
      <c r="BY197" s="56">
        <f>'2018'!BS18</f>
        <v>2</v>
      </c>
      <c r="BZ197" s="57">
        <f>'2018'!BT18</f>
        <v>0</v>
      </c>
      <c r="CA197" s="57">
        <f>'2018'!BU18</f>
        <v>0</v>
      </c>
      <c r="CB197" s="57">
        <f>'2018'!BV18</f>
        <v>0.95</v>
      </c>
      <c r="CC197" s="57">
        <f>'2018'!BW18</f>
        <v>8</v>
      </c>
      <c r="CD197" s="57">
        <f>'2018'!BX18</f>
        <v>8.5</v>
      </c>
      <c r="CE197" s="57">
        <f>'2018'!BY18</f>
        <v>0</v>
      </c>
      <c r="CF197" s="58">
        <f>'2018'!BZ18</f>
        <v>0</v>
      </c>
      <c r="CG197" s="55">
        <f>'2018'!CA18</f>
        <v>261</v>
      </c>
      <c r="CH197" s="56">
        <f>'2018'!CB18</f>
        <v>2364.8000000000002</v>
      </c>
      <c r="CI197" s="56">
        <f>'2018'!CC18</f>
        <v>29</v>
      </c>
      <c r="CJ197" s="56">
        <f>'2018'!CD18</f>
        <v>15</v>
      </c>
      <c r="CK197" s="56">
        <f>'2018'!CE18</f>
        <v>1</v>
      </c>
      <c r="CL197" s="56">
        <f>'2018'!CF18</f>
        <v>14.4</v>
      </c>
      <c r="CM197" s="57">
        <f>'2018'!CG18</f>
        <v>0</v>
      </c>
      <c r="CN197" s="57">
        <f>'2018'!CH18</f>
        <v>0</v>
      </c>
      <c r="CO197" s="57">
        <f>'2018'!CI18</f>
        <v>1.76</v>
      </c>
      <c r="CP197" s="57">
        <f>'2018'!CJ18</f>
        <v>9.1</v>
      </c>
      <c r="CQ197" s="57">
        <f>'2018'!CK18</f>
        <v>11.2</v>
      </c>
      <c r="CR197" s="57">
        <f>'2018'!CL18</f>
        <v>0</v>
      </c>
      <c r="CS197" s="58">
        <f>'2018'!CM18</f>
        <v>21.1</v>
      </c>
      <c r="CT197" s="55">
        <f>'2018'!CN18</f>
        <v>220</v>
      </c>
      <c r="CU197" s="56">
        <f>'2018'!CO18</f>
        <v>2756</v>
      </c>
      <c r="CV197" s="56">
        <f>'2018'!CP18</f>
        <v>35</v>
      </c>
      <c r="CW197" s="56">
        <f>'2018'!CQ18</f>
        <v>19</v>
      </c>
      <c r="CX197" s="56">
        <f>'2018'!CR18</f>
        <v>2</v>
      </c>
      <c r="CY197" s="56">
        <f>'2018'!CS18</f>
        <v>19.2</v>
      </c>
      <c r="CZ197" s="57">
        <f>'2018'!CT18</f>
        <v>0</v>
      </c>
      <c r="DA197" s="57">
        <f>'2018'!CU18</f>
        <v>0</v>
      </c>
      <c r="DB197" s="57">
        <f>'2018'!CV18</f>
        <v>1.41</v>
      </c>
      <c r="DC197" s="57">
        <f>'2018'!CW18</f>
        <v>4.5999999999999996</v>
      </c>
      <c r="DD197" s="57">
        <f>'2018'!CX18</f>
        <v>10.199999999999999</v>
      </c>
      <c r="DE197" s="57">
        <f>'2018'!CY18</f>
        <v>40</v>
      </c>
      <c r="DF197" s="58">
        <f>'2018'!CZ18</f>
        <v>17.399999999999999</v>
      </c>
    </row>
    <row r="198" spans="1:110" ht="15.75" customHeight="1" x14ac:dyDescent="0.2">
      <c r="A198" s="29">
        <f t="shared" si="25"/>
        <v>196</v>
      </c>
      <c r="B198" s="30">
        <f>'2017'!A22</f>
        <v>20</v>
      </c>
      <c r="C198" s="30">
        <v>2017</v>
      </c>
      <c r="D198" s="31" t="str">
        <f>'2017'!B22</f>
        <v>Cethan Carter</v>
      </c>
      <c r="E198" s="204" t="str" cm="1">
        <f t="array" ref="E198">_xlfn.IFS(F198&gt;=15,"Cornerstone",AND(F198&gt;=14,F198&lt;15),"Elite",AND(F198&gt;=11,F198&lt;14),"Elite Upside",AND(F198&gt;=9,F198&lt;11),"Upside",AND(F198&gt;=8,F198&lt;9),"Upside Lite",AND(F198&gt;=6,F198&lt;8),"Outlier",AND(F198&gt;=5,F198&lt;6),"Outlier Lite",F198&lt;5,"Purgatory")</f>
        <v>Purgatory</v>
      </c>
      <c r="F198" s="32">
        <f>'2017'!C22</f>
        <v>2.8000000000000003</v>
      </c>
      <c r="G198" s="32">
        <f t="shared" si="26"/>
        <v>8.4</v>
      </c>
      <c r="H198" s="33">
        <f t="shared" si="27"/>
        <v>-2.3265403356477576</v>
      </c>
      <c r="I198" s="34" t="str">
        <f>'2017'!D22</f>
        <v>Nebraska</v>
      </c>
      <c r="J198" s="35">
        <f>'2017'!E22</f>
        <v>2</v>
      </c>
      <c r="K198" s="36">
        <f>'2017'!F22</f>
        <v>34947</v>
      </c>
      <c r="L198" s="37">
        <f>'2017'!G22</f>
        <v>30.082191780821919</v>
      </c>
      <c r="M198" s="37" t="str">
        <f>'2017'!H22</f>
        <v>SR</v>
      </c>
      <c r="N198" s="37">
        <f>'2017'!I22</f>
        <v>21.657534246575342</v>
      </c>
      <c r="O198" s="38">
        <f>'2017'!J22</f>
        <v>75</v>
      </c>
      <c r="P198" s="38">
        <f>'2017'!K22</f>
        <v>241</v>
      </c>
      <c r="Q198" s="193">
        <f t="shared" si="28"/>
        <v>30.122600974090837</v>
      </c>
      <c r="R198" s="37">
        <f>'2017'!L22</f>
        <v>4.68</v>
      </c>
      <c r="S198" s="39">
        <f>'2017'!M22</f>
        <v>0</v>
      </c>
      <c r="T198" s="40">
        <f>'2017'!N22</f>
        <v>0</v>
      </c>
      <c r="U198" s="41">
        <f>'2017'!O22</f>
        <v>9.2236182729319494E-2</v>
      </c>
      <c r="V198" s="41">
        <f>'2017'!P22</f>
        <v>0.11551155115511551</v>
      </c>
      <c r="W198" s="41">
        <f>'2017'!Q22</f>
        <v>0.12326714125140502</v>
      </c>
      <c r="X198" s="41">
        <f>'2017'!R22</f>
        <v>9.9721828583425182E-2</v>
      </c>
      <c r="Y198" s="42">
        <f>'2017'!S22</f>
        <v>0.12326714125140502</v>
      </c>
      <c r="Z198" s="43">
        <f>'2017'!T22</f>
        <v>0.12326714125140502</v>
      </c>
      <c r="AA198" s="44" t="str">
        <f>'2017'!U22</f>
        <v>N/A</v>
      </c>
      <c r="AB198" s="45">
        <f>'2017'!V22</f>
        <v>1.21</v>
      </c>
      <c r="AC198" s="45">
        <f>CT198/CW198</f>
        <v>10</v>
      </c>
      <c r="AD198" s="45">
        <f>'2017'!X22</f>
        <v>10</v>
      </c>
      <c r="AE198" s="45">
        <f>'2017'!Y22</f>
        <v>10.3</v>
      </c>
      <c r="AF198" s="45">
        <f>'2017'!Z22</f>
        <v>0</v>
      </c>
      <c r="AG198" s="45">
        <f>'2017'!AA22</f>
        <v>0</v>
      </c>
      <c r="AH198" s="45">
        <f>CR198</f>
        <v>0</v>
      </c>
      <c r="AI198" s="46">
        <f>'2017'!AB22</f>
        <v>0.29600000000000004</v>
      </c>
      <c r="AJ198" s="45">
        <f>'2017'!AC22</f>
        <v>100.47629814389953</v>
      </c>
      <c r="AK198" s="47">
        <f>'2017'!AD22</f>
        <v>103.56774309923129</v>
      </c>
      <c r="AL198" s="48">
        <f>'2017'!AE22</f>
        <v>2</v>
      </c>
      <c r="AM198" s="49">
        <f>'2017'!AF22</f>
        <v>0</v>
      </c>
      <c r="AN198" s="49">
        <f>'2017'!AG22</f>
        <v>0</v>
      </c>
      <c r="AO198" s="49">
        <f>'2017'!AH22</f>
        <v>1</v>
      </c>
      <c r="AP198" s="49">
        <f>'2017'!AI22</f>
        <v>9</v>
      </c>
      <c r="AQ198" s="49">
        <f>'2017'!AK22</f>
        <v>2</v>
      </c>
      <c r="AR198" s="49">
        <f>'2017'!AL22</f>
        <v>0</v>
      </c>
      <c r="AS198" s="50">
        <f>'2017'!AM22</f>
        <v>0</v>
      </c>
      <c r="AT198" s="55">
        <f>'2017'!AN22</f>
        <v>0</v>
      </c>
      <c r="AU198" s="56">
        <f>'2017'!AO22</f>
        <v>1</v>
      </c>
      <c r="AV198" s="56">
        <f>'2017'!AP22</f>
        <v>0</v>
      </c>
      <c r="AW198" s="56">
        <f>'2017'!AQ22</f>
        <v>0</v>
      </c>
      <c r="AX198" s="56">
        <f>'2017'!AR22</f>
        <v>0</v>
      </c>
      <c r="AY198" s="56">
        <f>'2017'!AS22</f>
        <v>0</v>
      </c>
      <c r="AZ198" s="57">
        <f>'2017'!AT22</f>
        <v>0</v>
      </c>
      <c r="BA198" s="57">
        <f>'2017'!AU22</f>
        <v>0</v>
      </c>
      <c r="BB198" s="57">
        <f>'2017'!AV22</f>
        <v>0</v>
      </c>
      <c r="BC198" s="57">
        <f>'2017'!AW22</f>
        <v>0</v>
      </c>
      <c r="BD198" s="57">
        <f>'2017'!AX22</f>
        <v>0</v>
      </c>
      <c r="BE198" s="57">
        <f>'2017'!AY22</f>
        <v>0</v>
      </c>
      <c r="BF198" s="58">
        <f>'2017'!AZ22</f>
        <v>0</v>
      </c>
      <c r="BG198" s="55">
        <f>'2017'!BA22</f>
        <v>127</v>
      </c>
      <c r="BH198" s="56">
        <f>'2017'!BB22</f>
        <v>1376.8999999999999</v>
      </c>
      <c r="BI198" s="56">
        <f>'2017'!BC22</f>
        <v>0</v>
      </c>
      <c r="BJ198" s="56">
        <f>'2017'!BD22</f>
        <v>10</v>
      </c>
      <c r="BK198" s="56">
        <f>'2017'!BE22</f>
        <v>0</v>
      </c>
      <c r="BL198" s="56">
        <f>'2017'!BF22</f>
        <v>13.299999999999999</v>
      </c>
      <c r="BM198" s="57">
        <f>'2017'!BG22</f>
        <v>0</v>
      </c>
      <c r="BN198" s="57">
        <f>'2017'!BH22</f>
        <v>0</v>
      </c>
      <c r="BO198" s="57">
        <f>'2017'!BI22</f>
        <v>0</v>
      </c>
      <c r="BP198" s="57">
        <f>'2017'!BJ22</f>
        <v>0</v>
      </c>
      <c r="BQ198" s="57">
        <f>'2017'!BK22</f>
        <v>0</v>
      </c>
      <c r="BR198" s="57">
        <f>'2017'!BL22</f>
        <v>0</v>
      </c>
      <c r="BS198" s="58">
        <f>'2017'!BM22</f>
        <v>0</v>
      </c>
      <c r="BT198" s="55">
        <f>'2017'!BN22</f>
        <v>98</v>
      </c>
      <c r="BU198" s="56">
        <f>'2017'!BO22</f>
        <v>848.4</v>
      </c>
      <c r="BV198" s="56">
        <f>'2017'!BP22</f>
        <v>9</v>
      </c>
      <c r="BW198" s="56">
        <f>'2017'!BQ22</f>
        <v>6</v>
      </c>
      <c r="BX198" s="56">
        <f>'2017'!BR22</f>
        <v>1</v>
      </c>
      <c r="BY198" s="56">
        <f>'2017'!BS22</f>
        <v>7.2</v>
      </c>
      <c r="BZ198" s="57">
        <f>'2017'!BT22</f>
        <v>0</v>
      </c>
      <c r="CA198" s="57">
        <f>'2017'!BU22</f>
        <v>0</v>
      </c>
      <c r="CB198" s="57">
        <f>'2017'!BV22</f>
        <v>1.04</v>
      </c>
      <c r="CC198" s="57">
        <f>'2017'!BW22</f>
        <v>10</v>
      </c>
      <c r="CD198" s="57">
        <f>'2017'!BX22</f>
        <v>9.1</v>
      </c>
      <c r="CE198" s="57">
        <f>'2017'!BY22</f>
        <v>0</v>
      </c>
      <c r="CF198" s="58">
        <f>'2017'!BZ22</f>
        <v>0</v>
      </c>
      <c r="CG198" s="55">
        <f>'2017'!CA22</f>
        <v>329</v>
      </c>
      <c r="CH198" s="56">
        <f>'2017'!CB22</f>
        <v>2669</v>
      </c>
      <c r="CI198" s="56">
        <f>'2017'!CC22</f>
        <v>48</v>
      </c>
      <c r="CJ198" s="56">
        <f>'2017'!CD22</f>
        <v>24</v>
      </c>
      <c r="CK198" s="56">
        <f>'2017'!CE22</f>
        <v>2</v>
      </c>
      <c r="CL198" s="56">
        <f>'2017'!CF22</f>
        <v>21</v>
      </c>
      <c r="CM198" s="57">
        <f>'2017'!CG22</f>
        <v>0</v>
      </c>
      <c r="CN198" s="57">
        <f>'2017'!CH22</f>
        <v>0</v>
      </c>
      <c r="CO198" s="57">
        <f>'2017'!CI22</f>
        <v>1.21</v>
      </c>
      <c r="CP198" s="57">
        <f>'2017'!CJ22</f>
        <v>4.8</v>
      </c>
      <c r="CQ198" s="57">
        <f>'2017'!CK22</f>
        <v>10.3</v>
      </c>
      <c r="CR198" s="57">
        <f>'2017'!CL22</f>
        <v>0</v>
      </c>
      <c r="CS198" s="58">
        <f>'2017'!CM22</f>
        <v>11.1</v>
      </c>
      <c r="CT198" s="55">
        <f>'2017'!CN22</f>
        <v>190</v>
      </c>
      <c r="CU198" s="56">
        <f>'2017'!CO22</f>
        <v>1905.3</v>
      </c>
      <c r="CV198" s="56">
        <f>'2017'!CP22</f>
        <v>37</v>
      </c>
      <c r="CW198" s="56">
        <f>'2017'!CQ22</f>
        <v>19</v>
      </c>
      <c r="CX198" s="56">
        <f>'2017'!CR22</f>
        <v>1</v>
      </c>
      <c r="CY198" s="56">
        <f>'2017'!CS22</f>
        <v>12.6</v>
      </c>
      <c r="CZ198" s="57">
        <f>'2017'!CT22</f>
        <v>0</v>
      </c>
      <c r="DA198" s="57">
        <f>'2017'!CU22</f>
        <v>0</v>
      </c>
      <c r="DB198" s="57">
        <f>'2017'!CV22</f>
        <v>0.99</v>
      </c>
      <c r="DC198" s="57">
        <f>'2017'!CW22</f>
        <v>2.2999999999999998</v>
      </c>
      <c r="DD198" s="57">
        <f>'2017'!CX22</f>
        <v>8.5</v>
      </c>
      <c r="DE198" s="57">
        <f>'2017'!CY22</f>
        <v>0</v>
      </c>
      <c r="DF198" s="58">
        <f>'2017'!CZ22</f>
        <v>29.6</v>
      </c>
    </row>
    <row r="199" spans="1:110" ht="15.75" customHeight="1" x14ac:dyDescent="0.2">
      <c r="A199" s="29">
        <f t="shared" si="25"/>
        <v>197</v>
      </c>
      <c r="B199" s="30">
        <f>'2026-WIP'!A24</f>
        <v>22</v>
      </c>
      <c r="C199" s="30">
        <v>2026</v>
      </c>
      <c r="D199" s="31" t="str">
        <f>'2026-WIP'!B24</f>
        <v>Garrett Oakley</v>
      </c>
      <c r="E199" s="204" t="str" cm="1">
        <f t="array" ref="E199">_xlfn.IFS(F199&gt;=15,"Cornerstone",AND(F199&gt;=14,F199&lt;15),"Elite",AND(F199&gt;=11,F199&lt;14),"Elite Upside",AND(F199&gt;=9,F199&lt;11),"Upside",AND(F199&gt;=8,F199&lt;9),"Upside Lite",AND(F199&gt;=6,F199&lt;8),"Outlier",AND(F199&gt;=5,F199&lt;6),"Outlier Lite",F199&lt;5,"Purgatory")</f>
        <v>Purgatory</v>
      </c>
      <c r="F199" s="32">
        <f>'2026-WIP'!C24</f>
        <v>2.75</v>
      </c>
      <c r="G199" s="32">
        <f t="shared" si="26"/>
        <v>7.9</v>
      </c>
      <c r="H199" s="33">
        <f t="shared" si="27"/>
        <v>-2.3472169961478597</v>
      </c>
      <c r="I199" s="34" t="str">
        <f>'2026-WIP'!D24</f>
        <v>Kansas State</v>
      </c>
      <c r="J199" s="35">
        <f>'2026-WIP'!E24</f>
        <v>3</v>
      </c>
      <c r="K199" s="36">
        <f>'2026-WIP'!F24</f>
        <v>37955</v>
      </c>
      <c r="L199" s="37">
        <f>'2026-WIP'!G24</f>
        <v>21.841095890410958</v>
      </c>
      <c r="M199" s="37" t="str">
        <f>'2026-WIP'!H24</f>
        <v>JR</v>
      </c>
      <c r="N199" s="37">
        <f>'2026-WIP'!I24</f>
        <v>22.421917808219177</v>
      </c>
      <c r="O199" s="38">
        <f>'2026-WIP'!J24</f>
        <v>77</v>
      </c>
      <c r="P199" s="38">
        <f>'2026-WIP'!K24</f>
        <v>235</v>
      </c>
      <c r="Q199" s="193">
        <f t="shared" si="28"/>
        <v>27.866624463220255</v>
      </c>
      <c r="R199" s="35">
        <f>'2026-WIP'!L24</f>
        <v>4.6500000000000004</v>
      </c>
      <c r="S199" s="39">
        <f>'2026-WIP'!M24</f>
        <v>0</v>
      </c>
      <c r="T199" s="40">
        <f>'2026-WIP'!N24</f>
        <v>0</v>
      </c>
      <c r="U199" s="41">
        <f>'2026-WIP'!O24</f>
        <v>0</v>
      </c>
      <c r="V199" s="41">
        <f>'2026-WIP'!P24</f>
        <v>6.3847429519071311E-2</v>
      </c>
      <c r="W199" s="41">
        <f>'2026-WIP'!Q24</f>
        <v>8.5880640465793301E-2</v>
      </c>
      <c r="X199" s="41">
        <f>'2026-WIP'!R24</f>
        <v>0.12925969447708577</v>
      </c>
      <c r="Y199" s="42">
        <f>'2026-WIP'!S24</f>
        <v>0.12925969447708577</v>
      </c>
      <c r="Z199" s="43">
        <f>'2026-WIP'!T24</f>
        <v>0.12279670975323147</v>
      </c>
      <c r="AA199" s="44" t="str">
        <f>'2026-WIP'!U24</f>
        <v>N/A</v>
      </c>
      <c r="AB199" s="45">
        <f>'2026-WIP'!V24</f>
        <v>1.39</v>
      </c>
      <c r="AC199" s="45">
        <f>'2026-WIP'!W24</f>
        <v>10.727272727272727</v>
      </c>
      <c r="AD199" s="45">
        <f>'2026-WIP'!X24</f>
        <v>6.6</v>
      </c>
      <c r="AE199" s="45">
        <f>'2026-WIP'!Y24</f>
        <v>4.0999999999999996</v>
      </c>
      <c r="AF199" s="45">
        <f>'2026-WIP'!Z24</f>
        <v>0</v>
      </c>
      <c r="AG199" s="45">
        <f>'2026-WIP'!AA24</f>
        <v>0</v>
      </c>
      <c r="AH199" s="45">
        <f>'2026-WIP'!AB24</f>
        <v>0.14300000000000002</v>
      </c>
      <c r="AI199" s="46">
        <f>'2026-WIP'!AC24</f>
        <v>100.52776945282184</v>
      </c>
      <c r="AJ199" s="45">
        <f>'2026-WIP'!AD24</f>
        <v>107.79314061022708</v>
      </c>
      <c r="AK199" s="47">
        <f>'2026-WIP'!AE24</f>
        <v>2</v>
      </c>
      <c r="AL199" s="48">
        <f>'2026-WIP'!AF24</f>
        <v>0</v>
      </c>
      <c r="AM199" s="49">
        <f>'2026-WIP'!AG24</f>
        <v>1</v>
      </c>
      <c r="AN199" s="49">
        <f>'2026-WIP'!AH24</f>
        <v>1</v>
      </c>
      <c r="AO199" s="49">
        <f>'2026-WIP'!AI24</f>
        <v>4</v>
      </c>
      <c r="AP199" s="49">
        <f>'2026-WIP'!AJ24</f>
        <v>5</v>
      </c>
      <c r="AQ199" s="49">
        <f>'2026-WIP'!AK24</f>
        <v>5</v>
      </c>
      <c r="AR199" s="49">
        <f>'2026-WIP'!AL24</f>
        <v>0</v>
      </c>
      <c r="AS199" s="50">
        <f>'2026-WIP'!AM24</f>
        <v>0</v>
      </c>
      <c r="AT199" s="55">
        <f>'2026-WIP'!AN24</f>
        <v>0</v>
      </c>
      <c r="AU199" s="56">
        <f>'2026-WIP'!AO24</f>
        <v>1</v>
      </c>
      <c r="AV199" s="56">
        <f>'2026-WIP'!AP24</f>
        <v>0</v>
      </c>
      <c r="AW199" s="56">
        <f>'2026-WIP'!AQ24</f>
        <v>0</v>
      </c>
      <c r="AX199" s="56">
        <f>'2026-WIP'!AR24</f>
        <v>0</v>
      </c>
      <c r="AY199" s="56">
        <f>'2026-WIP'!AS24</f>
        <v>0</v>
      </c>
      <c r="AZ199" s="57">
        <f>'2026-WIP'!AT24</f>
        <v>0</v>
      </c>
      <c r="BA199" s="57">
        <f>'2026-WIP'!AU24</f>
        <v>0</v>
      </c>
      <c r="BB199" s="57">
        <f>'2026-WIP'!AV24</f>
        <v>0</v>
      </c>
      <c r="BC199" s="57">
        <f>'2026-WIP'!AW24</f>
        <v>0</v>
      </c>
      <c r="BD199" s="57">
        <f>'2026-WIP'!AX24</f>
        <v>0</v>
      </c>
      <c r="BE199" s="57">
        <f>'2026-WIP'!AY24</f>
        <v>0</v>
      </c>
      <c r="BF199" s="58">
        <f>'2026-WIP'!AZ24</f>
        <v>0</v>
      </c>
      <c r="BG199" s="55">
        <f>'2026-WIP'!BA24</f>
        <v>0</v>
      </c>
      <c r="BH199" s="56">
        <f>'2026-WIP'!BB24</f>
        <v>1</v>
      </c>
      <c r="BI199" s="56">
        <f>'2026-WIP'!BC24</f>
        <v>0</v>
      </c>
      <c r="BJ199" s="56">
        <f>'2026-WIP'!BD24</f>
        <v>0</v>
      </c>
      <c r="BK199" s="56">
        <f>'2026-WIP'!BE24</f>
        <v>0</v>
      </c>
      <c r="BL199" s="56">
        <f>'2026-WIP'!BF24</f>
        <v>0</v>
      </c>
      <c r="BM199" s="57">
        <f>'2026-WIP'!BG24</f>
        <v>0</v>
      </c>
      <c r="BN199" s="57">
        <f>'2026-WIP'!BH24</f>
        <v>0</v>
      </c>
      <c r="BO199" s="57">
        <f>'2026-WIP'!BI24</f>
        <v>0</v>
      </c>
      <c r="BP199" s="57">
        <f>'2026-WIP'!BJ24</f>
        <v>0</v>
      </c>
      <c r="BQ199" s="57">
        <f>'2026-WIP'!BK24</f>
        <v>0</v>
      </c>
      <c r="BR199" s="57">
        <f>'2026-WIP'!BL24</f>
        <v>0</v>
      </c>
      <c r="BS199" s="58">
        <f>'2026-WIP'!BM24</f>
        <v>0</v>
      </c>
      <c r="BT199" s="55">
        <f>'2026-WIP'!BN24</f>
        <v>154</v>
      </c>
      <c r="BU199" s="56">
        <f>'2026-WIP'!BO24</f>
        <v>2412</v>
      </c>
      <c r="BV199" s="56">
        <f>'2026-WIP'!BP24</f>
        <v>16</v>
      </c>
      <c r="BW199" s="56">
        <f>'2026-WIP'!BQ24</f>
        <v>11</v>
      </c>
      <c r="BX199" s="56">
        <f>'2026-WIP'!BR24</f>
        <v>2</v>
      </c>
      <c r="BY199" s="56">
        <f>'2026-WIP'!BS24</f>
        <v>23</v>
      </c>
      <c r="BZ199" s="57">
        <f>'2026-WIP'!BT24</f>
        <v>0</v>
      </c>
      <c r="CA199" s="57">
        <f>'2026-WIP'!BU24</f>
        <v>0</v>
      </c>
      <c r="CB199" s="57">
        <f>'2026-WIP'!BV24</f>
        <v>1.66</v>
      </c>
      <c r="CC199" s="57">
        <f>'2026-WIP'!BW24</f>
        <v>7.4</v>
      </c>
      <c r="CD199" s="57">
        <f>'2026-WIP'!BX24</f>
        <v>8.6999999999999993</v>
      </c>
      <c r="CE199" s="57">
        <f>'2026-WIP'!BY24</f>
        <v>66.7</v>
      </c>
      <c r="CF199" s="58">
        <f>'2026-WIP'!BZ24</f>
        <v>15.4</v>
      </c>
      <c r="CG199" s="55">
        <f>'2026-WIP'!CA24</f>
        <v>236</v>
      </c>
      <c r="CH199" s="56">
        <f>'2026-WIP'!CB24</f>
        <v>2748</v>
      </c>
      <c r="CI199" s="56">
        <f>'2026-WIP'!CC24</f>
        <v>35</v>
      </c>
      <c r="CJ199" s="56">
        <f>'2026-WIP'!CD24</f>
        <v>22</v>
      </c>
      <c r="CK199" s="56">
        <f>'2026-WIP'!CE24</f>
        <v>5</v>
      </c>
      <c r="CL199" s="56">
        <f>'2026-WIP'!CF24</f>
        <v>25</v>
      </c>
      <c r="CM199" s="57">
        <f>'2026-WIP'!CG24</f>
        <v>0</v>
      </c>
      <c r="CN199" s="57">
        <f>'2026-WIP'!CH24</f>
        <v>0</v>
      </c>
      <c r="CO199" s="57">
        <f>'2026-WIP'!CI24</f>
        <v>1.07</v>
      </c>
      <c r="CP199" s="57">
        <f>'2026-WIP'!CJ24</f>
        <v>3.4</v>
      </c>
      <c r="CQ199" s="57">
        <f>'2026-WIP'!CK24</f>
        <v>7.7</v>
      </c>
      <c r="CR199" s="57">
        <f>'2026-WIP'!CL24</f>
        <v>28.6</v>
      </c>
      <c r="CS199" s="58">
        <f>'2026-WIP'!CM24</f>
        <v>15.4</v>
      </c>
      <c r="CT199" s="55">
        <f>'2026-WIP'!CN24</f>
        <v>110</v>
      </c>
      <c r="CU199" s="56">
        <f>'2026-WIP'!CO24</f>
        <v>851</v>
      </c>
      <c r="CV199" s="56">
        <f>'2026-WIP'!CP24</f>
        <v>15</v>
      </c>
      <c r="CW199" s="56">
        <f>'2026-WIP'!CQ24</f>
        <v>12</v>
      </c>
      <c r="CX199" s="56">
        <f>'2026-WIP'!CR24</f>
        <v>0</v>
      </c>
      <c r="CY199" s="56">
        <f>'2026-WIP'!CS24</f>
        <v>0</v>
      </c>
      <c r="CZ199" s="57">
        <f>'2026-WIP'!CT24</f>
        <v>0</v>
      </c>
      <c r="DA199" s="57">
        <f>'2026-WIP'!CU24</f>
        <v>0</v>
      </c>
      <c r="DB199" s="57">
        <f>'2026-WIP'!CV24</f>
        <v>1.39</v>
      </c>
      <c r="DC199" s="57">
        <f>'2026-WIP'!CW24</f>
        <v>6.6</v>
      </c>
      <c r="DD199" s="57">
        <f>'2026-WIP'!CX24</f>
        <v>4.0999999999999996</v>
      </c>
      <c r="DE199" s="57">
        <f>'2026-WIP'!CY24</f>
        <v>0</v>
      </c>
      <c r="DF199" s="58">
        <f>'2026-WIP'!CZ24</f>
        <v>14.3</v>
      </c>
    </row>
    <row r="200" spans="1:110" ht="15.75" customHeight="1" x14ac:dyDescent="0.2">
      <c r="A200" s="29">
        <f t="shared" si="25"/>
        <v>198</v>
      </c>
      <c r="B200" s="30">
        <f>'2015'!A16</f>
        <v>14</v>
      </c>
      <c r="C200" s="30">
        <v>2015</v>
      </c>
      <c r="D200" s="31" t="str">
        <f>'2015'!B16</f>
        <v>Gerald Christian</v>
      </c>
      <c r="E200" s="204" t="str" cm="1">
        <f t="array" ref="E200">_xlfn.IFS(F200&gt;=15,"Cornerstone",AND(F200&gt;=14,F200&lt;15),"Elite",AND(F200&gt;=11,F200&lt;14),"Elite Upside",AND(F200&gt;=9,F200&lt;11),"Upside",AND(F200&gt;=8,F200&lt;9),"Upside Lite",AND(F200&gt;=6,F200&lt;8),"Outlier",AND(F200&gt;=5,F200&lt;6),"Outlier Lite",F200&lt;5,"Purgatory")</f>
        <v>Purgatory</v>
      </c>
      <c r="F200" s="32">
        <f>'2015'!C16</f>
        <v>2.5285714285714285</v>
      </c>
      <c r="G200" s="32">
        <f t="shared" si="26"/>
        <v>7.3999999999999995</v>
      </c>
      <c r="H200" s="33">
        <f t="shared" si="27"/>
        <v>-2.4387850640768813</v>
      </c>
      <c r="I200" s="34" t="str">
        <f>'2015'!D16</f>
        <v>Louisville</v>
      </c>
      <c r="J200" s="35">
        <f>'2015'!E16</f>
        <v>4</v>
      </c>
      <c r="K200" s="36">
        <f>'2015'!F16</f>
        <v>33476</v>
      </c>
      <c r="L200" s="37">
        <f>'2015'!G16</f>
        <v>34.112328767123287</v>
      </c>
      <c r="M200" s="37" t="str">
        <f>'2015'!H16</f>
        <v>SR</v>
      </c>
      <c r="N200" s="37">
        <f>'2015'!I16</f>
        <v>23.684931506849313</v>
      </c>
      <c r="O200" s="38">
        <f>'2015'!J16</f>
        <v>75</v>
      </c>
      <c r="P200" s="38">
        <f>'2015'!K16</f>
        <v>250</v>
      </c>
      <c r="Q200" s="193">
        <f t="shared" si="28"/>
        <v>31.247511383911657</v>
      </c>
      <c r="R200" s="35">
        <f>'2015'!L16</f>
        <v>4.87</v>
      </c>
      <c r="S200" s="39">
        <f>'2015'!M16</f>
        <v>7</v>
      </c>
      <c r="T200" s="40">
        <f>'2015'!N16</f>
        <v>0</v>
      </c>
      <c r="U200" s="41">
        <f>'2015'!O16</f>
        <v>5.5388876067389806E-2</v>
      </c>
      <c r="V200" s="41">
        <f>'2015'!P16</f>
        <v>0</v>
      </c>
      <c r="W200" s="41">
        <f>'2015'!Q16</f>
        <v>0.11305732484076433</v>
      </c>
      <c r="X200" s="41">
        <f>'2015'!R16</f>
        <v>0.12179487179487179</v>
      </c>
      <c r="Y200" s="42">
        <f>'2015'!S16</f>
        <v>0.12179487179487179</v>
      </c>
      <c r="Z200" s="43">
        <f>'2015'!T16</f>
        <v>0.1157051282051282</v>
      </c>
      <c r="AA200" s="44" t="str">
        <f>'2015'!U16</f>
        <v>N/A</v>
      </c>
      <c r="AB200" s="45">
        <f>'2015'!V16</f>
        <v>1.47</v>
      </c>
      <c r="AC200" s="45">
        <f>'2015'!W16</f>
        <v>12.090909090909092</v>
      </c>
      <c r="AD200" s="45">
        <f>'2015'!X16</f>
        <v>5.6</v>
      </c>
      <c r="AE200" s="45">
        <f>'2015'!Y16</f>
        <v>7.4</v>
      </c>
      <c r="AF200" s="45">
        <f>'2015'!Z16</f>
        <v>0</v>
      </c>
      <c r="AG200" s="45">
        <f>'2015'!AA16</f>
        <v>0</v>
      </c>
      <c r="AH200" s="45">
        <f>'2015'!AB16</f>
        <v>1.6E-2</v>
      </c>
      <c r="AI200" s="46">
        <f>'2015'!AC16</f>
        <v>88.890256517239266</v>
      </c>
      <c r="AJ200" s="45">
        <f>'2015'!AD16</f>
        <v>91.625223272232631</v>
      </c>
      <c r="AK200" s="47">
        <f>'2015'!AE16</f>
        <v>2</v>
      </c>
      <c r="AL200" s="48">
        <f>'2015'!AF16</f>
        <v>0</v>
      </c>
      <c r="AM200" s="49">
        <f>'2015'!AG16</f>
        <v>2</v>
      </c>
      <c r="AN200" s="49">
        <f>'2015'!AH16</f>
        <v>4</v>
      </c>
      <c r="AO200" s="49">
        <f>'2015'!AI16</f>
        <v>2</v>
      </c>
      <c r="AP200" s="49">
        <f>'2015'!AJ16</f>
        <v>5</v>
      </c>
      <c r="AQ200" s="49">
        <f>'2015'!AK16</f>
        <v>0</v>
      </c>
      <c r="AR200" s="49">
        <f>'2015'!AL16</f>
        <v>1</v>
      </c>
      <c r="AS200" s="50">
        <f>'2015'!AM16</f>
        <v>0</v>
      </c>
      <c r="AT200" s="55">
        <f>'2015'!AN16</f>
        <v>0</v>
      </c>
      <c r="AU200" s="56">
        <f>'2015'!AO16</f>
        <v>1</v>
      </c>
      <c r="AV200" s="56">
        <f>'2015'!AP16</f>
        <v>0</v>
      </c>
      <c r="AW200" s="56">
        <f>'2015'!AQ16</f>
        <v>0</v>
      </c>
      <c r="AX200" s="56">
        <f>'2015'!AR16</f>
        <v>0</v>
      </c>
      <c r="AY200" s="56">
        <f>'2015'!AS16</f>
        <v>0</v>
      </c>
      <c r="AZ200" s="57">
        <f>'2015'!AT16</f>
        <v>0</v>
      </c>
      <c r="BA200" s="57">
        <f>'2015'!AU16</f>
        <v>0</v>
      </c>
      <c r="BB200" s="57">
        <f>'2015'!AV16</f>
        <v>0</v>
      </c>
      <c r="BC200" s="57">
        <f>'2015'!AW16</f>
        <v>0</v>
      </c>
      <c r="BD200" s="57">
        <f>'2015'!AX16</f>
        <v>0</v>
      </c>
      <c r="BE200" s="57">
        <f>'2015'!AY16</f>
        <v>0</v>
      </c>
      <c r="BF200" s="58">
        <f>'2015'!AZ16</f>
        <v>0</v>
      </c>
      <c r="BG200" s="55">
        <f>'2015'!BA16</f>
        <v>72</v>
      </c>
      <c r="BH200" s="56">
        <f>'2015'!BB16</f>
        <v>1299.8999999999999</v>
      </c>
      <c r="BI200" s="56">
        <f>'2015'!BC16</f>
        <v>0</v>
      </c>
      <c r="BJ200" s="56">
        <f>'2015'!BD16</f>
        <v>4</v>
      </c>
      <c r="BK200" s="56">
        <f>'2015'!BE16</f>
        <v>1</v>
      </c>
      <c r="BL200" s="56">
        <f>'2015'!BF16</f>
        <v>0</v>
      </c>
      <c r="BM200" s="57">
        <f>'2015'!BG16</f>
        <v>0</v>
      </c>
      <c r="BN200" s="57">
        <f>'2015'!BH16</f>
        <v>0</v>
      </c>
      <c r="BO200" s="57">
        <f>'2015'!BI16</f>
        <v>0</v>
      </c>
      <c r="BP200" s="57">
        <f>'2015'!BJ16</f>
        <v>0</v>
      </c>
      <c r="BQ200" s="57">
        <f>'2015'!BK16</f>
        <v>0</v>
      </c>
      <c r="BR200" s="57">
        <f>'2015'!BL16</f>
        <v>0</v>
      </c>
      <c r="BS200" s="58">
        <f>'2015'!BM16</f>
        <v>0</v>
      </c>
      <c r="BT200" s="55">
        <f>'2015'!BN16</f>
        <v>0</v>
      </c>
      <c r="BU200" s="56">
        <f>'2015'!BO16</f>
        <v>1</v>
      </c>
      <c r="BV200" s="56">
        <f>'2015'!BP16</f>
        <v>0</v>
      </c>
      <c r="BW200" s="56">
        <f>'2015'!BQ16</f>
        <v>0</v>
      </c>
      <c r="BX200" s="56">
        <f>'2015'!BR16</f>
        <v>0</v>
      </c>
      <c r="BY200" s="56">
        <f>'2015'!BS16</f>
        <v>0</v>
      </c>
      <c r="BZ200" s="57">
        <f>'2015'!BT16</f>
        <v>0</v>
      </c>
      <c r="CA200" s="57">
        <f>'2015'!BU16</f>
        <v>0</v>
      </c>
      <c r="CB200" s="57">
        <f>'2015'!BV16</f>
        <v>0</v>
      </c>
      <c r="CC200" s="57">
        <f>'2015'!BW16</f>
        <v>0</v>
      </c>
      <c r="CD200" s="57">
        <f>'2015'!BX16</f>
        <v>0</v>
      </c>
      <c r="CE200" s="57">
        <f>'2015'!BY16</f>
        <v>0</v>
      </c>
      <c r="CF200" s="58">
        <f>'2015'!BZ16</f>
        <v>0</v>
      </c>
      <c r="CG200" s="55">
        <f>'2015'!CA16</f>
        <v>426</v>
      </c>
      <c r="CH200" s="56">
        <f>'2015'!CB16</f>
        <v>3768</v>
      </c>
      <c r="CI200" s="56">
        <f>'2015'!CC16</f>
        <v>0</v>
      </c>
      <c r="CJ200" s="56">
        <f>'2015'!CD16</f>
        <v>28</v>
      </c>
      <c r="CK200" s="56">
        <f>'2015'!CE16</f>
        <v>4</v>
      </c>
      <c r="CL200" s="56">
        <f>'2015'!CF16</f>
        <v>0</v>
      </c>
      <c r="CM200" s="57">
        <f>'2015'!CG16</f>
        <v>0</v>
      </c>
      <c r="CN200" s="57">
        <f>'2015'!CH16</f>
        <v>0</v>
      </c>
      <c r="CO200" s="57">
        <f>'2015'!CI16</f>
        <v>0</v>
      </c>
      <c r="CP200" s="57">
        <f>'2015'!CJ16</f>
        <v>0</v>
      </c>
      <c r="CQ200" s="57">
        <f>'2015'!CK16</f>
        <v>0</v>
      </c>
      <c r="CR200" s="57">
        <f>'2015'!CL16</f>
        <v>0</v>
      </c>
      <c r="CS200" s="58">
        <f>'2015'!CM16</f>
        <v>0</v>
      </c>
      <c r="CT200" s="55">
        <f>'2015'!CN16</f>
        <v>399</v>
      </c>
      <c r="CU200" s="56">
        <f>'2015'!CO16</f>
        <v>3276</v>
      </c>
      <c r="CV200" s="56">
        <f>'2015'!CP16</f>
        <v>52</v>
      </c>
      <c r="CW200" s="56">
        <f>'2015'!CQ16</f>
        <v>33</v>
      </c>
      <c r="CX200" s="56">
        <f>'2015'!CR16</f>
        <v>5</v>
      </c>
      <c r="CY200" s="56">
        <f>'2015'!CS16</f>
        <v>21</v>
      </c>
      <c r="CZ200" s="57">
        <f>'2015'!CT16</f>
        <v>0</v>
      </c>
      <c r="DA200" s="57">
        <f>'2015'!CU16</f>
        <v>0</v>
      </c>
      <c r="DB200" s="57">
        <f>'2015'!CV16</f>
        <v>1.47</v>
      </c>
      <c r="DC200" s="57">
        <f>'2015'!CW16</f>
        <v>5.6</v>
      </c>
      <c r="DD200" s="57">
        <f>'2015'!CX16</f>
        <v>7.4</v>
      </c>
      <c r="DE200" s="57">
        <f>'2015'!CY16</f>
        <v>0</v>
      </c>
      <c r="DF200" s="58">
        <f>'2015'!CZ16</f>
        <v>1.6</v>
      </c>
    </row>
    <row r="201" spans="1:110" ht="15.75" customHeight="1" x14ac:dyDescent="0.2">
      <c r="A201" s="29">
        <f t="shared" si="25"/>
        <v>199</v>
      </c>
      <c r="B201" s="30">
        <f>'2016'!A10</f>
        <v>8</v>
      </c>
      <c r="C201" s="30">
        <v>2016</v>
      </c>
      <c r="D201" s="31" t="str">
        <f>'2016'!B10</f>
        <v>Bryce Williams</v>
      </c>
      <c r="E201" s="204" t="str" cm="1">
        <f t="array" ref="E201">_xlfn.IFS(F201&gt;=15,"Cornerstone",AND(F201&gt;=14,F201&lt;15),"Elite",AND(F201&gt;=11,F201&lt;14),"Elite Upside",AND(F201&gt;=9,F201&lt;11),"Upside",AND(F201&gt;=8,F201&lt;9),"Upside Lite",AND(F201&gt;=6,F201&lt;8),"Outlier",AND(F201&gt;=5,F201&lt;6),"Outlier Lite",F201&lt;5,"Purgatory")</f>
        <v>Purgatory</v>
      </c>
      <c r="F201" s="32">
        <f>'2016'!C10</f>
        <v>2.3214285714285716</v>
      </c>
      <c r="G201" s="32">
        <f t="shared" si="26"/>
        <v>7.0000000000000009</v>
      </c>
      <c r="H201" s="33">
        <f t="shared" si="27"/>
        <v>-2.5244455147201594</v>
      </c>
      <c r="I201" s="34" t="str">
        <f>'2016'!D10</f>
        <v>East Carolina</v>
      </c>
      <c r="J201" s="35">
        <f>'2016'!E10</f>
        <v>8</v>
      </c>
      <c r="K201" s="36">
        <f>'2016'!F10</f>
        <v>34024</v>
      </c>
      <c r="L201" s="37">
        <f>'2016'!G10</f>
        <v>32.610958904109587</v>
      </c>
      <c r="M201" s="37" t="str">
        <f>'2016'!H10</f>
        <v>SR</v>
      </c>
      <c r="N201" s="37">
        <f>'2016'!I10</f>
        <v>23.186301369863013</v>
      </c>
      <c r="O201" s="38">
        <f>'2016'!J10</f>
        <v>78</v>
      </c>
      <c r="P201" s="38">
        <f>'2016'!K10</f>
        <v>258</v>
      </c>
      <c r="Q201" s="193">
        <f t="shared" si="28"/>
        <v>29.814563376661273</v>
      </c>
      <c r="R201" s="35">
        <f>'2016'!L10</f>
        <v>4.9400000000000004</v>
      </c>
      <c r="S201" s="39">
        <f>'2016'!M10</f>
        <v>0</v>
      </c>
      <c r="T201" s="40">
        <f>'2016'!N10</f>
        <v>0</v>
      </c>
      <c r="U201" s="41">
        <f>'2016'!O10</f>
        <v>0</v>
      </c>
      <c r="V201" s="41">
        <f>'2016'!P10</f>
        <v>6.7052727826882041E-2</v>
      </c>
      <c r="W201" s="41">
        <f>'2016'!Q10</f>
        <v>4.901758014477766E-2</v>
      </c>
      <c r="X201" s="41">
        <f>'2016'!R10</f>
        <v>0.17418397626112761</v>
      </c>
      <c r="Y201" s="42">
        <f>'2016'!S10</f>
        <v>0.17418397626112761</v>
      </c>
      <c r="Z201" s="43">
        <f>'2016'!T10</f>
        <v>0.13237982195845699</v>
      </c>
      <c r="AA201" s="44">
        <f>'2016'!U10</f>
        <v>22.528767123287672</v>
      </c>
      <c r="AB201" s="45">
        <f>'2016'!V10</f>
        <v>1.4</v>
      </c>
      <c r="AC201" s="45">
        <f>'2016'!W10</f>
        <v>10.120689655172415</v>
      </c>
      <c r="AD201" s="45">
        <f>'2016'!X10</f>
        <v>7.1</v>
      </c>
      <c r="AE201" s="45">
        <f>'2016'!Y10</f>
        <v>9.9</v>
      </c>
      <c r="AF201" s="45">
        <f>'2016'!Z10</f>
        <v>0</v>
      </c>
      <c r="AG201" s="45">
        <f>'2016'!AA10</f>
        <v>0</v>
      </c>
      <c r="AH201" s="45">
        <f>'2016'!AB10</f>
        <v>6.5000000000000002E-2</v>
      </c>
      <c r="AI201" s="46">
        <f>'2016'!AC10</f>
        <v>86.644680763854339</v>
      </c>
      <c r="AJ201" s="45">
        <f>'2016'!AD10</f>
        <v>94.72242355973664</v>
      </c>
      <c r="AK201" s="47">
        <f>'2016'!AE10</f>
        <v>3</v>
      </c>
      <c r="AL201" s="48">
        <f>'2016'!AF10</f>
        <v>1</v>
      </c>
      <c r="AM201" s="49">
        <f>'2016'!AG10</f>
        <v>1</v>
      </c>
      <c r="AN201" s="49">
        <f>'2016'!AH10</f>
        <v>1</v>
      </c>
      <c r="AO201" s="49">
        <f>'2016'!AI10</f>
        <v>5</v>
      </c>
      <c r="AP201" s="49">
        <f>'2016'!AJ10</f>
        <v>5</v>
      </c>
      <c r="AQ201" s="49">
        <f>'2016'!AK10</f>
        <v>0</v>
      </c>
      <c r="AR201" s="49">
        <f>'2016'!AL10</f>
        <v>0</v>
      </c>
      <c r="AS201" s="50">
        <f>'2016'!AM10</f>
        <v>0</v>
      </c>
      <c r="AT201" s="55">
        <f>'2016'!AN10</f>
        <v>0</v>
      </c>
      <c r="AU201" s="56">
        <f>'2016'!AO10</f>
        <v>1</v>
      </c>
      <c r="AV201" s="56">
        <f>'2016'!AP10</f>
        <v>0</v>
      </c>
      <c r="AW201" s="56">
        <f>'2016'!AQ10</f>
        <v>0</v>
      </c>
      <c r="AX201" s="56">
        <f>'2016'!AR10</f>
        <v>0</v>
      </c>
      <c r="AY201" s="56">
        <f>'2016'!AS10</f>
        <v>0</v>
      </c>
      <c r="AZ201" s="57">
        <f>'2016'!AT10</f>
        <v>0</v>
      </c>
      <c r="BA201" s="57">
        <f>'2016'!AU10</f>
        <v>0</v>
      </c>
      <c r="BB201" s="57">
        <f>'2016'!AV10</f>
        <v>0</v>
      </c>
      <c r="BC201" s="57">
        <f>'2016'!AW10</f>
        <v>0</v>
      </c>
      <c r="BD201" s="57">
        <f>'2016'!AX10</f>
        <v>0</v>
      </c>
      <c r="BE201" s="57">
        <f>'2016'!AY10</f>
        <v>0</v>
      </c>
      <c r="BF201" s="58">
        <f>'2016'!AZ10</f>
        <v>0</v>
      </c>
      <c r="BG201" s="55">
        <f>'2016'!BA10</f>
        <v>0</v>
      </c>
      <c r="BH201" s="56">
        <f>'2016'!BB10</f>
        <v>1</v>
      </c>
      <c r="BI201" s="56">
        <f>'2016'!BC10</f>
        <v>0</v>
      </c>
      <c r="BJ201" s="56">
        <f>'2016'!BD10</f>
        <v>0</v>
      </c>
      <c r="BK201" s="56">
        <f>'2016'!BE10</f>
        <v>0</v>
      </c>
      <c r="BL201" s="56">
        <f>'2016'!BF10</f>
        <v>0</v>
      </c>
      <c r="BM201" s="57">
        <f>'2016'!BG10</f>
        <v>0</v>
      </c>
      <c r="BN201" s="57">
        <f>'2016'!BH10</f>
        <v>0</v>
      </c>
      <c r="BO201" s="57">
        <f>'2016'!BI10</f>
        <v>0</v>
      </c>
      <c r="BP201" s="57">
        <f>'2016'!BJ10</f>
        <v>0</v>
      </c>
      <c r="BQ201" s="57">
        <f>'2016'!BK10</f>
        <v>0</v>
      </c>
      <c r="BR201" s="57">
        <f>'2016'!BL10</f>
        <v>0</v>
      </c>
      <c r="BS201" s="58">
        <f>'2016'!BM10</f>
        <v>0</v>
      </c>
      <c r="BT201" s="55">
        <f>'2016'!BN10</f>
        <v>220</v>
      </c>
      <c r="BU201" s="56">
        <f>'2016'!BO10</f>
        <v>3281</v>
      </c>
      <c r="BV201" s="56">
        <f>'2016'!BP10</f>
        <v>0</v>
      </c>
      <c r="BW201" s="56">
        <f>'2016'!BQ10</f>
        <v>20</v>
      </c>
      <c r="BX201" s="56">
        <f>'2016'!BR10</f>
        <v>5</v>
      </c>
      <c r="BY201" s="56">
        <f>'2016'!BS10</f>
        <v>0</v>
      </c>
      <c r="BZ201" s="57">
        <f>'2016'!BT10</f>
        <v>0</v>
      </c>
      <c r="CA201" s="57">
        <f>'2016'!BU10</f>
        <v>0</v>
      </c>
      <c r="CB201" s="57">
        <f>'2016'!BV10</f>
        <v>0</v>
      </c>
      <c r="CC201" s="57">
        <f>'2016'!BW10</f>
        <v>0</v>
      </c>
      <c r="CD201" s="57">
        <f>'2016'!BX10</f>
        <v>0</v>
      </c>
      <c r="CE201" s="57">
        <f>'2016'!BY10</f>
        <v>0</v>
      </c>
      <c r="CF201" s="58">
        <f>'2016'!BZ10</f>
        <v>0</v>
      </c>
      <c r="CG201" s="55">
        <f>'2016'!CA10</f>
        <v>237</v>
      </c>
      <c r="CH201" s="56">
        <f>'2016'!CB10</f>
        <v>4835</v>
      </c>
      <c r="CI201" s="56">
        <f>'2016'!CC10</f>
        <v>34</v>
      </c>
      <c r="CJ201" s="56">
        <f>'2016'!CD10</f>
        <v>18</v>
      </c>
      <c r="CK201" s="56">
        <f>'2016'!CE10</f>
        <v>4</v>
      </c>
      <c r="CL201" s="56">
        <f>'2016'!CF10</f>
        <v>31</v>
      </c>
      <c r="CM201" s="57">
        <f>'2016'!CG10</f>
        <v>0</v>
      </c>
      <c r="CN201" s="57">
        <f>'2016'!CH10</f>
        <v>0</v>
      </c>
      <c r="CO201" s="57">
        <f>'2016'!CI10</f>
        <v>1.4</v>
      </c>
      <c r="CP201" s="57">
        <f>'2016'!CJ10</f>
        <v>7.1</v>
      </c>
      <c r="CQ201" s="57">
        <f>'2016'!CK10</f>
        <v>9.9</v>
      </c>
      <c r="CR201" s="57">
        <f>'2016'!CL10</f>
        <v>0</v>
      </c>
      <c r="CS201" s="58">
        <f>'2016'!CM10</f>
        <v>14.3</v>
      </c>
      <c r="CT201" s="55">
        <f>'2016'!CN10</f>
        <v>587</v>
      </c>
      <c r="CU201" s="56">
        <f>'2016'!CO10</f>
        <v>3370</v>
      </c>
      <c r="CV201" s="56">
        <f>'2016'!CP10</f>
        <v>82</v>
      </c>
      <c r="CW201" s="56">
        <f>'2016'!CQ10</f>
        <v>58</v>
      </c>
      <c r="CX201" s="56">
        <f>'2016'!CR10</f>
        <v>4</v>
      </c>
      <c r="CY201" s="56">
        <f>'2016'!CS10</f>
        <v>21</v>
      </c>
      <c r="CZ201" s="57">
        <f>'2016'!CT10</f>
        <v>0</v>
      </c>
      <c r="DA201" s="57">
        <f>'2016'!CU10</f>
        <v>0</v>
      </c>
      <c r="DB201" s="57">
        <f>'2016'!CV10</f>
        <v>1.39</v>
      </c>
      <c r="DC201" s="57">
        <f>'2016'!CW10</f>
        <v>4.7</v>
      </c>
      <c r="DD201" s="57">
        <f>'2016'!CX10</f>
        <v>7</v>
      </c>
      <c r="DE201" s="57">
        <f>'2016'!CY10</f>
        <v>0</v>
      </c>
      <c r="DF201" s="58">
        <f>'2016'!CZ10</f>
        <v>6.5</v>
      </c>
    </row>
    <row r="202" spans="1:110" ht="15.75" customHeight="1" x14ac:dyDescent="0.2">
      <c r="A202" s="29">
        <f t="shared" si="25"/>
        <v>200</v>
      </c>
      <c r="B202" s="30">
        <f>'2025'!A26</f>
        <v>24</v>
      </c>
      <c r="C202" s="30">
        <v>2025</v>
      </c>
      <c r="D202" s="31" t="str">
        <f>'2025'!B26</f>
        <v>Jackson Hawes</v>
      </c>
      <c r="E202" s="204" t="str" cm="1">
        <f t="array" ref="E202">_xlfn.IFS(F202&gt;=15,"Cornerstone",AND(F202&gt;=14,F202&lt;15),"Elite",AND(F202&gt;=11,F202&lt;14),"Elite Upside",AND(F202&gt;=9,F202&lt;11),"Upside",AND(F202&gt;=8,F202&lt;9),"Upside Lite",AND(F202&gt;=6,F202&lt;8),"Outlier",AND(F202&gt;=5,F202&lt;6),"Outlier Lite",F202&lt;5,"Purgatory")</f>
        <v>Purgatory</v>
      </c>
      <c r="F202" s="32">
        <f>'2025'!C26</f>
        <v>2.2714285714285714</v>
      </c>
      <c r="G202" s="32">
        <f t="shared" si="26"/>
        <v>6.5</v>
      </c>
      <c r="H202" s="33">
        <f t="shared" si="27"/>
        <v>-2.5451221752202611</v>
      </c>
      <c r="I202" s="34" t="str">
        <f>'2025'!D26</f>
        <v>Georgia Tech</v>
      </c>
      <c r="J202" s="35">
        <f>'2025'!E26</f>
        <v>4</v>
      </c>
      <c r="K202" s="36">
        <f>'2025'!F26</f>
        <v>36866</v>
      </c>
      <c r="L202" s="37">
        <f>'2025'!G26</f>
        <v>24.824657534246576</v>
      </c>
      <c r="M202" s="37" t="str">
        <f>'2025'!H26</f>
        <v>SR</v>
      </c>
      <c r="N202" s="37">
        <f>'2025'!I26</f>
        <v>24.405479452054795</v>
      </c>
      <c r="O202" s="38">
        <f>'2025'!J26</f>
        <v>76</v>
      </c>
      <c r="P202" s="38">
        <f>'2025'!K26</f>
        <v>253</v>
      </c>
      <c r="Q202" s="193">
        <f t="shared" si="28"/>
        <v>30.795785760546593</v>
      </c>
      <c r="R202" s="35">
        <f>'2025'!L26</f>
        <v>4.83</v>
      </c>
      <c r="S202" s="39">
        <f>'2025'!M26</f>
        <v>5</v>
      </c>
      <c r="T202" s="40">
        <f>'2025'!N26</f>
        <v>0</v>
      </c>
      <c r="U202" s="41">
        <f>'2025'!O26</f>
        <v>5.434782608695652E-2</v>
      </c>
      <c r="V202" s="41">
        <f>'2025'!P26</f>
        <v>7.8595317725752512E-2</v>
      </c>
      <c r="W202" s="41">
        <f>'2025'!Q26</f>
        <v>5.0865233350812798E-2</v>
      </c>
      <c r="X202" s="41">
        <f>'2025'!R26</f>
        <v>6.8421052631578952E-2</v>
      </c>
      <c r="Y202" s="42">
        <f>'2025'!S26</f>
        <v>7.3508185178665725E-2</v>
      </c>
      <c r="Z202" s="43">
        <f>'2025'!T26</f>
        <v>6.9832775919732429E-2</v>
      </c>
      <c r="AA202" s="44" t="str">
        <f>'2025'!U26</f>
        <v>N/A</v>
      </c>
      <c r="AB202" s="45">
        <f>'2025'!V26</f>
        <v>1.01</v>
      </c>
      <c r="AC202" s="45">
        <f>'2025'!W26</f>
        <v>12.1875</v>
      </c>
      <c r="AD202" s="45">
        <f>'2025'!X26</f>
        <v>8.1999999999999993</v>
      </c>
      <c r="AE202" s="45">
        <f>'2025'!Y26</f>
        <v>4.3</v>
      </c>
      <c r="AF202" s="45">
        <f>'2025'!Z26</f>
        <v>0</v>
      </c>
      <c r="AG202" s="45">
        <f>'2025'!AA26</f>
        <v>0</v>
      </c>
      <c r="AH202" s="45">
        <f>CR202</f>
        <v>0</v>
      </c>
      <c r="AI202" s="46">
        <f>'2025'!AB26</f>
        <v>0.111</v>
      </c>
      <c r="AJ202" s="45">
        <f>'2025'!AC26</f>
        <v>92.974102312717818</v>
      </c>
      <c r="AK202" s="47">
        <f>'2025'!AD26</f>
        <v>97.757789700290601</v>
      </c>
      <c r="AL202" s="48">
        <f>'2025'!AE26</f>
        <v>0</v>
      </c>
      <c r="AM202" s="49">
        <f>'2025'!AF26</f>
        <v>0</v>
      </c>
      <c r="AN202" s="49">
        <f>'2025'!AG26</f>
        <v>0</v>
      </c>
      <c r="AO202" s="49">
        <f>'2025'!AH26</f>
        <v>4</v>
      </c>
      <c r="AP202" s="49">
        <f>'2025'!AI26</f>
        <v>7</v>
      </c>
      <c r="AQ202" s="49">
        <f>'2025'!AK26</f>
        <v>1</v>
      </c>
      <c r="AR202" s="49">
        <f>'2025'!AL26</f>
        <v>3</v>
      </c>
      <c r="AS202" s="50">
        <f>'2025'!AM26</f>
        <v>0</v>
      </c>
      <c r="AT202" s="55">
        <f>'2025'!AN26</f>
        <v>0</v>
      </c>
      <c r="AU202" s="56">
        <f>'2025'!AO26</f>
        <v>1</v>
      </c>
      <c r="AV202" s="56">
        <f>'2025'!AP26</f>
        <v>0</v>
      </c>
      <c r="AW202" s="56">
        <f>'2025'!AQ26</f>
        <v>0</v>
      </c>
      <c r="AX202" s="56">
        <f>'2025'!AR26</f>
        <v>0</v>
      </c>
      <c r="AY202" s="56">
        <f>'2025'!AS26</f>
        <v>0</v>
      </c>
      <c r="AZ202" s="57">
        <f>'2025'!AT26</f>
        <v>0</v>
      </c>
      <c r="BA202" s="57">
        <f>'2025'!AU26</f>
        <v>0</v>
      </c>
      <c r="BB202" s="57">
        <f>'2025'!AV26</f>
        <v>0</v>
      </c>
      <c r="BC202" s="57">
        <f>'2025'!AW26</f>
        <v>0</v>
      </c>
      <c r="BD202" s="57">
        <f>'2025'!AX26</f>
        <v>0</v>
      </c>
      <c r="BE202" s="57">
        <f>'2025'!AY26</f>
        <v>0</v>
      </c>
      <c r="BF202" s="58">
        <f>'2025'!AZ26</f>
        <v>0</v>
      </c>
      <c r="BG202" s="55">
        <f>'2025'!BA26</f>
        <v>135</v>
      </c>
      <c r="BH202" s="56">
        <f>'2025'!BB26</f>
        <v>2484</v>
      </c>
      <c r="BI202" s="56">
        <f>'2025'!BC26</f>
        <v>21</v>
      </c>
      <c r="BJ202" s="56">
        <f>'2025'!BD26</f>
        <v>13</v>
      </c>
      <c r="BK202" s="56">
        <f>'2025'!BE26</f>
        <v>1</v>
      </c>
      <c r="BL202" s="56">
        <f>'2025'!BF26</f>
        <v>0</v>
      </c>
      <c r="BM202" s="57">
        <f>'2025'!BG26</f>
        <v>0</v>
      </c>
      <c r="BN202" s="57">
        <f>'2025'!BH26</f>
        <v>0</v>
      </c>
      <c r="BO202" s="57">
        <f>'2025'!BI26</f>
        <v>0.78</v>
      </c>
      <c r="BP202" s="57">
        <f>'2025'!BJ26</f>
        <v>4.0999999999999996</v>
      </c>
      <c r="BQ202" s="57">
        <f>'2025'!BK26</f>
        <v>12.6</v>
      </c>
      <c r="BR202" s="57">
        <f>'2025'!BL26</f>
        <v>33.299999999999997</v>
      </c>
      <c r="BS202" s="58">
        <f>'2025'!BM26</f>
        <v>7.1</v>
      </c>
      <c r="BT202" s="55">
        <f>'2025'!BN26</f>
        <v>141</v>
      </c>
      <c r="BU202" s="56">
        <f>'2025'!BO26</f>
        <v>1794</v>
      </c>
      <c r="BV202" s="56">
        <f>'2025'!BP26</f>
        <v>21</v>
      </c>
      <c r="BW202" s="56">
        <f>'2025'!BQ26</f>
        <v>13</v>
      </c>
      <c r="BX202" s="56">
        <f>'2025'!BR26</f>
        <v>4</v>
      </c>
      <c r="BY202" s="56">
        <f>'2025'!BS26</f>
        <v>0</v>
      </c>
      <c r="BZ202" s="57">
        <f>'2025'!BT26</f>
        <v>0</v>
      </c>
      <c r="CA202" s="57">
        <f>'2025'!BU26</f>
        <v>0</v>
      </c>
      <c r="CB202" s="57">
        <f>'2025'!BV26</f>
        <v>0.73</v>
      </c>
      <c r="CC202" s="57">
        <f>'2025'!BW26</f>
        <v>4.9000000000000004</v>
      </c>
      <c r="CD202" s="57">
        <f>'2025'!BX26</f>
        <v>8.6999999999999993</v>
      </c>
      <c r="CE202" s="57">
        <f>'2025'!BY26</f>
        <v>50</v>
      </c>
      <c r="CF202" s="58">
        <f>'2025'!BZ26</f>
        <v>18.8</v>
      </c>
      <c r="CG202" s="55">
        <f>'2025'!CA26</f>
        <v>97</v>
      </c>
      <c r="CH202" s="56">
        <f>'2025'!CB26</f>
        <v>1907</v>
      </c>
      <c r="CI202" s="56">
        <f>'2025'!CC26</f>
        <v>15</v>
      </c>
      <c r="CJ202" s="56">
        <f>'2025'!CD26</f>
        <v>9</v>
      </c>
      <c r="CK202" s="56">
        <f>'2025'!CE26</f>
        <v>1</v>
      </c>
      <c r="CL202" s="56">
        <f>'2025'!CF26</f>
        <v>0</v>
      </c>
      <c r="CM202" s="57">
        <f>'2025'!CG26</f>
        <v>0</v>
      </c>
      <c r="CN202" s="57">
        <f>'2025'!CH26</f>
        <v>0</v>
      </c>
      <c r="CO202" s="57">
        <f>'2025'!CI26</f>
        <v>0.54</v>
      </c>
      <c r="CP202" s="57">
        <f>'2025'!CJ26</f>
        <v>3.9</v>
      </c>
      <c r="CQ202" s="57">
        <f>'2025'!CK26</f>
        <v>8.3000000000000007</v>
      </c>
      <c r="CR202" s="57">
        <f>'2025'!CL26</f>
        <v>0</v>
      </c>
      <c r="CS202" s="58">
        <f>'2025'!CM26</f>
        <v>10</v>
      </c>
      <c r="CT202" s="55">
        <f>'2025'!CN26</f>
        <v>195</v>
      </c>
      <c r="CU202" s="56">
        <f>'2025'!CO26</f>
        <v>2850</v>
      </c>
      <c r="CV202" s="56">
        <f>'2025'!CP26</f>
        <v>20</v>
      </c>
      <c r="CW202" s="56">
        <f>'2025'!CQ26</f>
        <v>16</v>
      </c>
      <c r="CX202" s="56">
        <f>'2025'!CR26</f>
        <v>0</v>
      </c>
      <c r="CY202" s="56">
        <f>'2025'!CS26</f>
        <v>15.600000000000001</v>
      </c>
      <c r="CZ202" s="57">
        <f>'2025'!CT26</f>
        <v>0</v>
      </c>
      <c r="DA202" s="57">
        <f>'2025'!CU26</f>
        <v>0</v>
      </c>
      <c r="DB202" s="57">
        <f>'2025'!CV26</f>
        <v>1.01</v>
      </c>
      <c r="DC202" s="57">
        <f>'2025'!CW26</f>
        <v>8.1999999999999993</v>
      </c>
      <c r="DD202" s="57">
        <f>'2025'!CX26</f>
        <v>4.3</v>
      </c>
      <c r="DE202" s="57">
        <f>'2025'!CY26</f>
        <v>0</v>
      </c>
      <c r="DF202" s="58">
        <f>'2025'!CZ26</f>
        <v>11.1</v>
      </c>
    </row>
    <row r="203" spans="1:110" ht="15.75" customHeight="1" x14ac:dyDescent="0.2">
      <c r="A203" s="29">
        <f t="shared" si="25"/>
        <v>201</v>
      </c>
      <c r="B203" s="30">
        <f>'2015'!A17</f>
        <v>15</v>
      </c>
      <c r="C203" s="30">
        <v>2015</v>
      </c>
      <c r="D203" s="31" t="str">
        <f>'2015'!B17</f>
        <v>Randall Telfer</v>
      </c>
      <c r="E203" s="204" t="str" cm="1">
        <f t="array" ref="E203">_xlfn.IFS(F203&gt;=15,"Cornerstone",AND(F203&gt;=14,F203&lt;15),"Elite",AND(F203&gt;=11,F203&lt;14),"Elite Upside",AND(F203&gt;=9,F203&lt;11),"Upside",AND(F203&gt;=8,F203&lt;9),"Upside Lite",AND(F203&gt;=6,F203&lt;8),"Outlier",AND(F203&gt;=5,F203&lt;6),"Outlier Lite",F203&lt;5,"Purgatory")</f>
        <v>Purgatory</v>
      </c>
      <c r="F203" s="32">
        <f>'2015'!C17</f>
        <v>2.2357142857142853</v>
      </c>
      <c r="G203" s="32">
        <f t="shared" si="26"/>
        <v>6</v>
      </c>
      <c r="H203" s="33">
        <f t="shared" si="27"/>
        <v>-2.5598912184346196</v>
      </c>
      <c r="I203" s="34" t="str">
        <f>'2015'!D17</f>
        <v>USC</v>
      </c>
      <c r="J203" s="35">
        <f>'2015'!E17</f>
        <v>5</v>
      </c>
      <c r="K203" s="36">
        <f>'2015'!F17</f>
        <v>33740</v>
      </c>
      <c r="L203" s="37">
        <f>'2015'!G17</f>
        <v>33.389041095890413</v>
      </c>
      <c r="M203" s="37" t="str">
        <f>'2015'!H17</f>
        <v>SR</v>
      </c>
      <c r="N203" s="37">
        <f>'2015'!I17</f>
        <v>22.961643835616439</v>
      </c>
      <c r="O203" s="38">
        <f>'2015'!J17</f>
        <v>76</v>
      </c>
      <c r="P203" s="38">
        <f>'2015'!K17</f>
        <v>250</v>
      </c>
      <c r="Q203" s="193">
        <f t="shared" si="28"/>
        <v>30.430618340461059</v>
      </c>
      <c r="R203" s="35">
        <f>'2015'!L17</f>
        <v>4.87</v>
      </c>
      <c r="S203" s="39">
        <f>'2015'!M17</f>
        <v>6</v>
      </c>
      <c r="T203" s="40">
        <f>'2015'!N17</f>
        <v>0</v>
      </c>
      <c r="U203" s="41">
        <f>'2015'!O17</f>
        <v>7.7337110481586396E-2</v>
      </c>
      <c r="V203" s="41">
        <f>'2015'!P17</f>
        <v>2.9519423780847796E-2</v>
      </c>
      <c r="W203" s="41">
        <f>'2015'!Q17</f>
        <v>6.8692206076618231E-2</v>
      </c>
      <c r="X203" s="41">
        <f>'2015'!R17</f>
        <v>5.1348547717842322E-2</v>
      </c>
      <c r="Y203" s="42">
        <f>'2015'!S17</f>
        <v>6.4342829099714366E-2</v>
      </c>
      <c r="Z203" s="43">
        <f>'2015'!T17</f>
        <v>6.1125687644728643E-2</v>
      </c>
      <c r="AA203" s="44" t="str">
        <f>'2015'!U17</f>
        <v>N/A</v>
      </c>
      <c r="AB203" s="45">
        <f>'2015'!V17</f>
        <v>2.06</v>
      </c>
      <c r="AC203" s="45">
        <f>'2015'!W17</f>
        <v>9.4285714285714288</v>
      </c>
      <c r="AD203" s="45">
        <f>'2015'!X17</f>
        <v>4.9000000000000004</v>
      </c>
      <c r="AE203" s="45">
        <f>'2015'!Y17</f>
        <v>7</v>
      </c>
      <c r="AF203" s="45">
        <f>'2015'!Z17</f>
        <v>0</v>
      </c>
      <c r="AG203" s="45">
        <f>'2015'!AA17</f>
        <v>0</v>
      </c>
      <c r="AH203" s="45">
        <f>'2015'!AB17</f>
        <v>0.125</v>
      </c>
      <c r="AI203" s="46">
        <f>'2015'!AC17</f>
        <v>88.890256517239266</v>
      </c>
      <c r="AJ203" s="45">
        <f>'2015'!AD17</f>
        <v>93.463822579209847</v>
      </c>
      <c r="AK203" s="47">
        <f>'2015'!AE17</f>
        <v>0</v>
      </c>
      <c r="AL203" s="48">
        <f>'2015'!AF17</f>
        <v>0</v>
      </c>
      <c r="AM203" s="49">
        <f>'2015'!AG17</f>
        <v>6</v>
      </c>
      <c r="AN203" s="49">
        <f>'2015'!AH17</f>
        <v>0</v>
      </c>
      <c r="AO203" s="49">
        <f>'2015'!AI17</f>
        <v>1</v>
      </c>
      <c r="AP203" s="49">
        <f>'2015'!AJ17</f>
        <v>5</v>
      </c>
      <c r="AQ203" s="49">
        <f>'2015'!AK17</f>
        <v>0</v>
      </c>
      <c r="AR203" s="49">
        <f>'2015'!AL17</f>
        <v>2</v>
      </c>
      <c r="AS203" s="50">
        <f>'2015'!AM17</f>
        <v>0</v>
      </c>
      <c r="AT203" s="55">
        <f>'2015'!AN17</f>
        <v>0</v>
      </c>
      <c r="AU203" s="56">
        <f>'2015'!AO17</f>
        <v>1</v>
      </c>
      <c r="AV203" s="56">
        <f>'2015'!AP17</f>
        <v>0</v>
      </c>
      <c r="AW203" s="56">
        <f>'2015'!AQ17</f>
        <v>0</v>
      </c>
      <c r="AX203" s="56">
        <f>'2015'!AR17</f>
        <v>0</v>
      </c>
      <c r="AY203" s="56">
        <f>'2015'!AS17</f>
        <v>0</v>
      </c>
      <c r="AZ203" s="57">
        <f>'2015'!AT17</f>
        <v>0</v>
      </c>
      <c r="BA203" s="57">
        <f>'2015'!AU17</f>
        <v>0</v>
      </c>
      <c r="BB203" s="57">
        <f>'2015'!AV17</f>
        <v>0</v>
      </c>
      <c r="BC203" s="57">
        <f>'2015'!AW17</f>
        <v>0</v>
      </c>
      <c r="BD203" s="57">
        <f>'2015'!AX17</f>
        <v>0</v>
      </c>
      <c r="BE203" s="57">
        <f>'2015'!AY17</f>
        <v>0</v>
      </c>
      <c r="BF203" s="58">
        <f>'2015'!AZ17</f>
        <v>0</v>
      </c>
      <c r="BG203" s="55">
        <f>'2015'!BA17</f>
        <v>273</v>
      </c>
      <c r="BH203" s="56">
        <f>'2015'!BB17</f>
        <v>3530</v>
      </c>
      <c r="BI203" s="56">
        <f>'2015'!BC17</f>
        <v>0</v>
      </c>
      <c r="BJ203" s="56">
        <f>'2015'!BD17</f>
        <v>26</v>
      </c>
      <c r="BK203" s="56">
        <f>'2015'!BE17</f>
        <v>5</v>
      </c>
      <c r="BL203" s="56">
        <f>'2015'!BF17</f>
        <v>0</v>
      </c>
      <c r="BM203" s="57">
        <f>'2015'!BG17</f>
        <v>0</v>
      </c>
      <c r="BN203" s="57">
        <f>'2015'!BH17</f>
        <v>0</v>
      </c>
      <c r="BO203" s="57">
        <f>'2015'!BI17</f>
        <v>0</v>
      </c>
      <c r="BP203" s="57">
        <f>'2015'!BJ17</f>
        <v>0</v>
      </c>
      <c r="BQ203" s="57">
        <f>'2015'!BK17</f>
        <v>0</v>
      </c>
      <c r="BR203" s="57">
        <f>'2015'!BL17</f>
        <v>0</v>
      </c>
      <c r="BS203" s="58">
        <f>'2015'!BM17</f>
        <v>0</v>
      </c>
      <c r="BT203" s="55">
        <f>'2015'!BN17</f>
        <v>100</v>
      </c>
      <c r="BU203" s="56">
        <f>'2015'!BO17</f>
        <v>3387.6000000000004</v>
      </c>
      <c r="BV203" s="56">
        <f>'2015'!BP17</f>
        <v>0</v>
      </c>
      <c r="BW203" s="56">
        <f>'2015'!BQ17</f>
        <v>12</v>
      </c>
      <c r="BX203" s="56">
        <f>'2015'!BR17</f>
        <v>4</v>
      </c>
      <c r="BY203" s="56">
        <f>'2015'!BS17</f>
        <v>0</v>
      </c>
      <c r="BZ203" s="57">
        <f>'2015'!BT17</f>
        <v>0</v>
      </c>
      <c r="CA203" s="57">
        <f>'2015'!BU17</f>
        <v>0</v>
      </c>
      <c r="CB203" s="57">
        <f>'2015'!BV17</f>
        <v>0</v>
      </c>
      <c r="CC203" s="57">
        <f>'2015'!BW17</f>
        <v>0</v>
      </c>
      <c r="CD203" s="57">
        <f>'2015'!BX17</f>
        <v>0</v>
      </c>
      <c r="CE203" s="57">
        <f>'2015'!BY17</f>
        <v>0</v>
      </c>
      <c r="CF203" s="58">
        <f>'2015'!BZ17</f>
        <v>0</v>
      </c>
      <c r="CG203" s="55">
        <f>'2015'!CA17</f>
        <v>78</v>
      </c>
      <c r="CH203" s="56">
        <f>'2015'!CB17</f>
        <v>1135.5</v>
      </c>
      <c r="CI203" s="56">
        <f>'2015'!CC17</f>
        <v>0</v>
      </c>
      <c r="CJ203" s="56">
        <f>'2015'!CD17</f>
        <v>6</v>
      </c>
      <c r="CK203" s="56">
        <f>'2015'!CE17</f>
        <v>1</v>
      </c>
      <c r="CL203" s="56">
        <f>'2015'!CF17</f>
        <v>0</v>
      </c>
      <c r="CM203" s="57">
        <f>'2015'!CG17</f>
        <v>0</v>
      </c>
      <c r="CN203" s="57">
        <f>'2015'!CH17</f>
        <v>0</v>
      </c>
      <c r="CO203" s="57">
        <f>'2015'!CI17</f>
        <v>0</v>
      </c>
      <c r="CP203" s="57">
        <f>'2015'!CJ17</f>
        <v>0</v>
      </c>
      <c r="CQ203" s="57">
        <f>'2015'!CK17</f>
        <v>0</v>
      </c>
      <c r="CR203" s="57">
        <f>'2015'!CL17</f>
        <v>0</v>
      </c>
      <c r="CS203" s="58">
        <f>'2015'!CM17</f>
        <v>0</v>
      </c>
      <c r="CT203" s="55">
        <f>'2015'!CN17</f>
        <v>198</v>
      </c>
      <c r="CU203" s="56">
        <f>'2015'!CO17</f>
        <v>3856</v>
      </c>
      <c r="CV203" s="56">
        <f>'2015'!CP17</f>
        <v>30</v>
      </c>
      <c r="CW203" s="56">
        <f>'2015'!CQ17</f>
        <v>21</v>
      </c>
      <c r="CX203" s="56">
        <f>'2015'!CR17</f>
        <v>2</v>
      </c>
      <c r="CY203" s="56">
        <f>'2015'!CS17</f>
        <v>39</v>
      </c>
      <c r="CZ203" s="57">
        <f>'2015'!CT17</f>
        <v>0</v>
      </c>
      <c r="DA203" s="57">
        <f>'2015'!CU17</f>
        <v>0</v>
      </c>
      <c r="DB203" s="57">
        <f>'2015'!CV17</f>
        <v>0.66</v>
      </c>
      <c r="DC203" s="57">
        <f>'2015'!CW17</f>
        <v>5.55</v>
      </c>
      <c r="DD203" s="57">
        <f>'2015'!CX17</f>
        <v>7</v>
      </c>
      <c r="DE203" s="57">
        <f>'2015'!CY17</f>
        <v>0</v>
      </c>
      <c r="DF203" s="58">
        <f>'2015'!CZ17</f>
        <v>12.5</v>
      </c>
    </row>
    <row r="204" spans="1:110" ht="15.75" customHeight="1" x14ac:dyDescent="0.2">
      <c r="A204" s="29">
        <f t="shared" si="25"/>
        <v>202</v>
      </c>
      <c r="B204" s="30">
        <f>'2019'!A21</f>
        <v>19</v>
      </c>
      <c r="C204" s="30">
        <v>2019</v>
      </c>
      <c r="D204" s="31" t="str">
        <f>'2019'!B21</f>
        <v>Kendall Blanton</v>
      </c>
      <c r="E204" s="204" t="str" cm="1">
        <f t="array" ref="E204">_xlfn.IFS(F204&gt;=15,"Cornerstone",AND(F204&gt;=14,F204&lt;15),"Elite",AND(F204&gt;=11,F204&lt;14),"Elite Upside",AND(F204&gt;=9,F204&lt;11),"Upside",AND(F204&gt;=8,F204&lt;9),"Upside Lite",AND(F204&gt;=6,F204&lt;8),"Outlier",AND(F204&gt;=5,F204&lt;6),"Outlier Lite",F204&lt;5,"Purgatory")</f>
        <v>Purgatory</v>
      </c>
      <c r="F204" s="32">
        <f>'2019'!C21</f>
        <v>2.2000000000000002</v>
      </c>
      <c r="G204" s="32">
        <f t="shared" si="26"/>
        <v>5.0999999999999996</v>
      </c>
      <c r="H204" s="33">
        <f t="shared" si="27"/>
        <v>-2.5746602616489778</v>
      </c>
      <c r="I204" s="34" t="str">
        <f>'2019'!D21</f>
        <v>Missouri</v>
      </c>
      <c r="J204" s="35">
        <f>'2019'!E21</f>
        <v>1</v>
      </c>
      <c r="K204" s="36">
        <f>'2019'!F21</f>
        <v>35013</v>
      </c>
      <c r="L204" s="37">
        <f>'2019'!G21</f>
        <v>29.901369863013699</v>
      </c>
      <c r="M204" s="37" t="str">
        <f>'2019'!H21</f>
        <v>SR</v>
      </c>
      <c r="N204" s="37">
        <f>'2019'!I21</f>
        <v>23.471232876712328</v>
      </c>
      <c r="O204" s="38">
        <f>'2019'!J21</f>
        <v>78</v>
      </c>
      <c r="P204" s="38">
        <f>'2019'!K21</f>
        <v>262</v>
      </c>
      <c r="Q204" s="193">
        <f t="shared" si="28"/>
        <v>30.27680466932269</v>
      </c>
      <c r="R204" s="35">
        <f>'2019'!L21</f>
        <v>4.95</v>
      </c>
      <c r="S204" s="39">
        <f>'2019'!M21</f>
        <v>0</v>
      </c>
      <c r="T204" s="40">
        <f>'2019'!N21</f>
        <v>0</v>
      </c>
      <c r="U204" s="41">
        <f>'2019'!O21</f>
        <v>0</v>
      </c>
      <c r="V204" s="41">
        <f>'2019'!P21</f>
        <v>7.7860528097494927E-2</v>
      </c>
      <c r="W204" s="41">
        <f>'2019'!Q21</f>
        <v>8.9436163318211276E-2</v>
      </c>
      <c r="X204" s="41">
        <f>'2019'!R21</f>
        <v>6.3350035790980669E-2</v>
      </c>
      <c r="Y204" s="42">
        <f>'2019'!S21</f>
        <v>7.6393099554595972E-2</v>
      </c>
      <c r="Z204" s="43">
        <f>'2019'!T21</f>
        <v>7.6393099554595972E-2</v>
      </c>
      <c r="AA204" s="44" t="str">
        <f>'2019'!U21</f>
        <v>N/A</v>
      </c>
      <c r="AB204" s="45">
        <f>'2019'!V21</f>
        <v>1.3</v>
      </c>
      <c r="AC204" s="45">
        <f>CT204/CW204</f>
        <v>8.045454545454545</v>
      </c>
      <c r="AD204" s="45">
        <f>'2019'!X21</f>
        <v>13.3</v>
      </c>
      <c r="AE204" s="45">
        <f>'2019'!Y21</f>
        <v>11.5</v>
      </c>
      <c r="AF204" s="45">
        <f>'2019'!Z21</f>
        <v>0</v>
      </c>
      <c r="AG204" s="45">
        <f>'2019'!AA21</f>
        <v>0</v>
      </c>
      <c r="AH204" s="45">
        <f>CR204</f>
        <v>50</v>
      </c>
      <c r="AI204" s="46">
        <f>'2019'!AB21</f>
        <v>0.12</v>
      </c>
      <c r="AJ204" s="45">
        <f>'2019'!AC21</f>
        <v>87.279146620648561</v>
      </c>
      <c r="AK204" s="47">
        <f>'2019'!AD21</f>
        <v>95.416039637395784</v>
      </c>
      <c r="AL204" s="48">
        <f>'2019'!AE21</f>
        <v>0</v>
      </c>
      <c r="AM204" s="49">
        <f>'2019'!AF21</f>
        <v>0</v>
      </c>
      <c r="AN204" s="49">
        <f>'2019'!AG21</f>
        <v>1</v>
      </c>
      <c r="AO204" s="49">
        <f>'2019'!AH21</f>
        <v>0</v>
      </c>
      <c r="AP204" s="49">
        <f>'2019'!AI21</f>
        <v>10</v>
      </c>
      <c r="AQ204" s="49">
        <f>'2019'!AK21</f>
        <v>1</v>
      </c>
      <c r="AR204" s="49">
        <f>'2019'!AL21</f>
        <v>0</v>
      </c>
      <c r="AS204" s="50">
        <f>'2019'!AM21</f>
        <v>0</v>
      </c>
      <c r="AT204" s="55">
        <f>'2019'!AN21</f>
        <v>0</v>
      </c>
      <c r="AU204" s="56">
        <f>'2019'!AO21</f>
        <v>1</v>
      </c>
      <c r="AV204" s="56">
        <f>'2019'!AP21</f>
        <v>0</v>
      </c>
      <c r="AW204" s="56">
        <f>'2019'!AQ21</f>
        <v>0</v>
      </c>
      <c r="AX204" s="56">
        <f>'2019'!AR21</f>
        <v>0</v>
      </c>
      <c r="AY204" s="56">
        <f>'2019'!AS21</f>
        <v>0</v>
      </c>
      <c r="AZ204" s="57">
        <f>'2019'!AT21</f>
        <v>0</v>
      </c>
      <c r="BA204" s="57">
        <f>'2019'!AU21</f>
        <v>0</v>
      </c>
      <c r="BB204" s="57">
        <f>'2019'!AV21</f>
        <v>0</v>
      </c>
      <c r="BC204" s="57">
        <f>'2019'!AW21</f>
        <v>0</v>
      </c>
      <c r="BD204" s="57">
        <f>'2019'!AX21</f>
        <v>0</v>
      </c>
      <c r="BE204" s="57">
        <f>'2019'!AY21</f>
        <v>0</v>
      </c>
      <c r="BF204" s="58">
        <f>'2019'!AZ21</f>
        <v>0</v>
      </c>
      <c r="BG204" s="55">
        <f>'2019'!BA21</f>
        <v>0</v>
      </c>
      <c r="BH204" s="56">
        <f>'2019'!BB21</f>
        <v>1</v>
      </c>
      <c r="BI204" s="56">
        <f>'2019'!BC21</f>
        <v>0</v>
      </c>
      <c r="BJ204" s="56">
        <f>'2019'!BD21</f>
        <v>0</v>
      </c>
      <c r="BK204" s="56">
        <f>'2019'!BE21</f>
        <v>0</v>
      </c>
      <c r="BL204" s="56">
        <f>'2019'!BF21</f>
        <v>0</v>
      </c>
      <c r="BM204" s="57">
        <f>'2019'!BG21</f>
        <v>0</v>
      </c>
      <c r="BN204" s="57">
        <f>'2019'!BH21</f>
        <v>0</v>
      </c>
      <c r="BO204" s="57">
        <f>'2019'!BI21</f>
        <v>0</v>
      </c>
      <c r="BP204" s="57">
        <f>'2019'!BJ21</f>
        <v>0</v>
      </c>
      <c r="BQ204" s="57">
        <f>'2019'!BK21</f>
        <v>0</v>
      </c>
      <c r="BR204" s="57">
        <f>'2019'!BL21</f>
        <v>0</v>
      </c>
      <c r="BS204" s="58">
        <f>'2019'!BM21</f>
        <v>0</v>
      </c>
      <c r="BT204" s="55">
        <f>'2019'!BN21</f>
        <v>161</v>
      </c>
      <c r="BU204" s="56">
        <f>'2019'!BO21</f>
        <v>2067.7999999999997</v>
      </c>
      <c r="BV204" s="56">
        <f>'2019'!BP21</f>
        <v>27</v>
      </c>
      <c r="BW204" s="56">
        <f>'2019'!BQ21</f>
        <v>16</v>
      </c>
      <c r="BX204" s="56">
        <f>'2019'!BR21</f>
        <v>3</v>
      </c>
      <c r="BY204" s="56">
        <f>'2019'!BS21</f>
        <v>14.700000000000001</v>
      </c>
      <c r="BZ204" s="57">
        <f>'2019'!BT21</f>
        <v>0</v>
      </c>
      <c r="CA204" s="57">
        <f>'2019'!BU21</f>
        <v>0</v>
      </c>
      <c r="CB204" s="57">
        <f>'2019'!BV21</f>
        <v>1.64</v>
      </c>
      <c r="CC204" s="57">
        <f>'2019'!BW21</f>
        <v>2.8</v>
      </c>
      <c r="CD204" s="57">
        <f>'2019'!BX21</f>
        <v>10.6</v>
      </c>
      <c r="CE204" s="57">
        <f>'2019'!BY21</f>
        <v>0</v>
      </c>
      <c r="CF204" s="58">
        <f>'2019'!BZ21</f>
        <v>5.9</v>
      </c>
      <c r="CG204" s="55">
        <f>'2019'!CA21</f>
        <v>138</v>
      </c>
      <c r="CH204" s="56">
        <f>'2019'!CB21</f>
        <v>1543</v>
      </c>
      <c r="CI204" s="56">
        <f>'2019'!CC21</f>
        <v>15</v>
      </c>
      <c r="CJ204" s="56">
        <f>'2019'!CD21</f>
        <v>6</v>
      </c>
      <c r="CK204" s="56">
        <f>'2019'!CE21</f>
        <v>1</v>
      </c>
      <c r="CL204" s="56">
        <f>'2019'!CF21</f>
        <v>17</v>
      </c>
      <c r="CM204" s="57">
        <f>'2019'!CG21</f>
        <v>0</v>
      </c>
      <c r="CN204" s="57">
        <f>'2019'!CH21</f>
        <v>0</v>
      </c>
      <c r="CO204" s="57">
        <f>'2019'!CI21</f>
        <v>1.3</v>
      </c>
      <c r="CP204" s="57">
        <f>'2019'!CJ21</f>
        <v>13.3</v>
      </c>
      <c r="CQ204" s="57">
        <f>'2019'!CK21</f>
        <v>11.5</v>
      </c>
      <c r="CR204" s="57">
        <f>'2019'!CL21</f>
        <v>50</v>
      </c>
      <c r="CS204" s="58">
        <f>'2019'!CM21</f>
        <v>14.3</v>
      </c>
      <c r="CT204" s="55">
        <f>'2019'!CN21</f>
        <v>177</v>
      </c>
      <c r="CU204" s="56">
        <f>'2019'!CO21</f>
        <v>2794</v>
      </c>
      <c r="CV204" s="56">
        <f>'2019'!CP21</f>
        <v>35</v>
      </c>
      <c r="CW204" s="56">
        <f>'2019'!CQ21</f>
        <v>22</v>
      </c>
      <c r="CX204" s="56">
        <f>'2019'!CR21</f>
        <v>2</v>
      </c>
      <c r="CY204" s="56">
        <f>'2019'!CS21</f>
        <v>22</v>
      </c>
      <c r="CZ204" s="57">
        <f>'2019'!CT21</f>
        <v>0</v>
      </c>
      <c r="DA204" s="57">
        <f>'2019'!CU21</f>
        <v>0</v>
      </c>
      <c r="DB204" s="57">
        <f>'2019'!CV21</f>
        <v>1.1000000000000001</v>
      </c>
      <c r="DC204" s="57">
        <f>'2019'!CW21</f>
        <v>4</v>
      </c>
      <c r="DD204" s="57">
        <f>'2019'!CX21</f>
        <v>5.5</v>
      </c>
      <c r="DE204" s="57">
        <f>'2019'!CY21</f>
        <v>44.4</v>
      </c>
      <c r="DF204" s="58">
        <f>'2019'!CZ21</f>
        <v>12</v>
      </c>
    </row>
    <row r="205" spans="1:110" ht="15.75" customHeight="1" x14ac:dyDescent="0.2">
      <c r="A205" s="29">
        <f t="shared" si="25"/>
        <v>202</v>
      </c>
      <c r="B205" s="30">
        <f>'2020'!A18</f>
        <v>16</v>
      </c>
      <c r="C205" s="30">
        <v>2020</v>
      </c>
      <c r="D205" s="31" t="str">
        <f>'2020'!B18</f>
        <v>Charlie Woerner</v>
      </c>
      <c r="E205" s="204" t="str" cm="1">
        <f t="array" ref="E205">_xlfn.IFS(F205&gt;=15,"Cornerstone",AND(F205&gt;=14,F205&lt;15),"Elite",AND(F205&gt;=11,F205&lt;14),"Elite Upside",AND(F205&gt;=9,F205&lt;11),"Upside",AND(F205&gt;=8,F205&lt;9),"Upside Lite",AND(F205&gt;=6,F205&lt;8),"Outlier",AND(F205&gt;=5,F205&lt;6),"Outlier Lite",F205&lt;5,"Purgatory")</f>
        <v>Purgatory</v>
      </c>
      <c r="F205" s="32">
        <f>'2020'!C18</f>
        <v>2.2000000000000002</v>
      </c>
      <c r="G205" s="32">
        <f t="shared" si="26"/>
        <v>5.0999999999999996</v>
      </c>
      <c r="H205" s="33">
        <f t="shared" si="27"/>
        <v>-2.5746602616489778</v>
      </c>
      <c r="I205" s="34" t="str">
        <f>'2020'!D18</f>
        <v>Georgia</v>
      </c>
      <c r="J205" s="35">
        <f>'2020'!E18</f>
        <v>1</v>
      </c>
      <c r="K205" s="36">
        <f>'2020'!F18</f>
        <v>35719</v>
      </c>
      <c r="L205" s="37">
        <f>'2020'!G18</f>
        <v>27.967123287671232</v>
      </c>
      <c r="M205" s="37" t="str">
        <f>'2020'!H18</f>
        <v>SR</v>
      </c>
      <c r="N205" s="37">
        <f>'2020'!I18</f>
        <v>22.534246575342465</v>
      </c>
      <c r="O205" s="38">
        <f>'2020'!J18</f>
        <v>77</v>
      </c>
      <c r="P205" s="38">
        <f>'2020'!K18</f>
        <v>244</v>
      </c>
      <c r="Q205" s="193">
        <f t="shared" si="28"/>
        <v>28.93385688947124</v>
      </c>
      <c r="R205" s="35">
        <f>'2020'!L18</f>
        <v>4.78</v>
      </c>
      <c r="S205" s="39">
        <f>'2020'!M18</f>
        <v>6</v>
      </c>
      <c r="T205" s="40">
        <f>'2020'!N18</f>
        <v>0</v>
      </c>
      <c r="U205" s="41">
        <f>'2020'!O18</f>
        <v>5.1679586563307491E-2</v>
      </c>
      <c r="V205" s="41">
        <f>'2020'!P18</f>
        <v>9.4215187488223093E-2</v>
      </c>
      <c r="W205" s="41">
        <f>'2020'!Q18</f>
        <v>7.2474413593849457E-2</v>
      </c>
      <c r="X205" s="41">
        <f>'2020'!R18</f>
        <v>4.9967969250480464E-2</v>
      </c>
      <c r="Y205" s="42">
        <f>'2020'!S18</f>
        <v>7.2091578369351775E-2</v>
      </c>
      <c r="Z205" s="43">
        <f>'2020'!T18</f>
        <v>7.2091578369351775E-2</v>
      </c>
      <c r="AA205" s="44" t="str">
        <f>'2020'!U18</f>
        <v>N/A</v>
      </c>
      <c r="AB205" s="45">
        <f>'2020'!V18</f>
        <v>1.33</v>
      </c>
      <c r="AC205" s="45">
        <f>CT205/CW205</f>
        <v>8.6666666666666661</v>
      </c>
      <c r="AD205" s="45">
        <f>'2020'!X18</f>
        <v>6.5</v>
      </c>
      <c r="AE205" s="45">
        <f>'2020'!Y18</f>
        <v>8.9</v>
      </c>
      <c r="AF205" s="45">
        <f>'2020'!Z18</f>
        <v>0</v>
      </c>
      <c r="AG205" s="45">
        <f>'2020'!AA18</f>
        <v>0</v>
      </c>
      <c r="AH205" s="45">
        <f>CR205</f>
        <v>66.7</v>
      </c>
      <c r="AI205" s="46">
        <f>'2020'!AB18</f>
        <v>0.1</v>
      </c>
      <c r="AJ205" s="45">
        <f>'2020'!AC18</f>
        <v>93.477746799923338</v>
      </c>
      <c r="AK205" s="47">
        <f>'2020'!AD18</f>
        <v>100.23359674224322</v>
      </c>
      <c r="AL205" s="48">
        <f>'2020'!AE18</f>
        <v>0</v>
      </c>
      <c r="AM205" s="49">
        <f>'2020'!AF18</f>
        <v>0</v>
      </c>
      <c r="AN205" s="49">
        <f>'2020'!AG18</f>
        <v>1</v>
      </c>
      <c r="AO205" s="49">
        <f>'2020'!AH18</f>
        <v>0</v>
      </c>
      <c r="AP205" s="49">
        <f>'2020'!AI18</f>
        <v>4</v>
      </c>
      <c r="AQ205" s="49">
        <f>'2020'!AK18</f>
        <v>2</v>
      </c>
      <c r="AR205" s="49">
        <f>'2020'!AL18</f>
        <v>2</v>
      </c>
      <c r="AS205" s="50">
        <f>'2020'!AM18</f>
        <v>0</v>
      </c>
      <c r="AT205" s="55">
        <f>'2020'!AN18</f>
        <v>0</v>
      </c>
      <c r="AU205" s="56">
        <f>'2020'!AO18</f>
        <v>1</v>
      </c>
      <c r="AV205" s="56">
        <f>'2020'!AP18</f>
        <v>0</v>
      </c>
      <c r="AW205" s="56">
        <f>'2020'!AQ18</f>
        <v>0</v>
      </c>
      <c r="AX205" s="56">
        <f>'2020'!AR18</f>
        <v>0</v>
      </c>
      <c r="AY205" s="56">
        <f>'2020'!AS18</f>
        <v>0</v>
      </c>
      <c r="AZ205" s="57">
        <f>'2020'!AT18</f>
        <v>0</v>
      </c>
      <c r="BA205" s="57">
        <f>'2020'!AU18</f>
        <v>0</v>
      </c>
      <c r="BB205" s="57">
        <f>'2020'!AV18</f>
        <v>0</v>
      </c>
      <c r="BC205" s="57">
        <f>'2020'!AW18</f>
        <v>0</v>
      </c>
      <c r="BD205" s="57">
        <f>'2020'!AX18</f>
        <v>0</v>
      </c>
      <c r="BE205" s="57">
        <f>'2020'!AY18</f>
        <v>0</v>
      </c>
      <c r="BF205" s="58">
        <f>'2020'!AZ18</f>
        <v>0</v>
      </c>
      <c r="BG205" s="55">
        <f>'2020'!BA18</f>
        <v>50</v>
      </c>
      <c r="BH205" s="56">
        <f>'2020'!BB18</f>
        <v>967.5</v>
      </c>
      <c r="BI205" s="56">
        <f>'2020'!BC18</f>
        <v>12</v>
      </c>
      <c r="BJ205" s="56">
        <f>'2020'!BD18</f>
        <v>5</v>
      </c>
      <c r="BK205" s="56">
        <f>'2020'!BE18</f>
        <v>0</v>
      </c>
      <c r="BL205" s="56">
        <f>'2020'!BF18</f>
        <v>6</v>
      </c>
      <c r="BM205" s="57">
        <f>'2020'!BG18</f>
        <v>0</v>
      </c>
      <c r="BN205" s="57">
        <f>'2020'!BH18</f>
        <v>0</v>
      </c>
      <c r="BO205" s="57">
        <f>'2020'!BI18</f>
        <v>0.69</v>
      </c>
      <c r="BP205" s="57">
        <f>'2020'!BJ18</f>
        <v>2.6</v>
      </c>
      <c r="BQ205" s="57">
        <f>'2020'!BK18</f>
        <v>10.9</v>
      </c>
      <c r="BR205" s="57">
        <f>'2020'!BL18</f>
        <v>0</v>
      </c>
      <c r="BS205" s="58">
        <f>'2020'!BM18</f>
        <v>0</v>
      </c>
      <c r="BT205" s="55">
        <f>'2020'!BN18</f>
        <v>100</v>
      </c>
      <c r="BU205" s="56">
        <f>'2020'!BO18</f>
        <v>1061.4000000000001</v>
      </c>
      <c r="BV205" s="56">
        <f>'2020'!BP18</f>
        <v>15</v>
      </c>
      <c r="BW205" s="56">
        <f>'2020'!BQ18</f>
        <v>9</v>
      </c>
      <c r="BX205" s="56">
        <f>'2020'!BR18</f>
        <v>0</v>
      </c>
      <c r="BY205" s="56">
        <f>'2020'!BS18</f>
        <v>9.6000000000000014</v>
      </c>
      <c r="BZ205" s="57">
        <f>'2020'!BT18</f>
        <v>0</v>
      </c>
      <c r="CA205" s="57">
        <f>'2020'!BU18</f>
        <v>0</v>
      </c>
      <c r="CB205" s="57">
        <f>'2020'!BV18</f>
        <v>1.33</v>
      </c>
      <c r="CC205" s="57">
        <f>'2020'!BW18</f>
        <v>7.8</v>
      </c>
      <c r="CD205" s="57">
        <f>'2020'!BX18</f>
        <v>5.4</v>
      </c>
      <c r="CE205" s="57">
        <f>'2020'!BY18</f>
        <v>33.299999999999997</v>
      </c>
      <c r="CF205" s="58">
        <f>'2020'!BZ18</f>
        <v>10</v>
      </c>
      <c r="CG205" s="55">
        <f>'2020'!CA18</f>
        <v>148</v>
      </c>
      <c r="CH205" s="56">
        <f>'2020'!CB18</f>
        <v>2042.1000000000001</v>
      </c>
      <c r="CI205" s="56">
        <f>'2020'!CC18</f>
        <v>12</v>
      </c>
      <c r="CJ205" s="56">
        <f>'2020'!CD18</f>
        <v>11</v>
      </c>
      <c r="CK205" s="56">
        <f>'2020'!CE18</f>
        <v>0</v>
      </c>
      <c r="CL205" s="56">
        <f>'2020'!CF18</f>
        <v>21.599999999999998</v>
      </c>
      <c r="CM205" s="57">
        <f>'2020'!CG18</f>
        <v>0</v>
      </c>
      <c r="CN205" s="57">
        <f>'2020'!CH18</f>
        <v>0</v>
      </c>
      <c r="CO205" s="57">
        <f>'2020'!CI18</f>
        <v>1.33</v>
      </c>
      <c r="CP205" s="57">
        <f>'2020'!CJ18</f>
        <v>6.5</v>
      </c>
      <c r="CQ205" s="57">
        <f>'2020'!CK18</f>
        <v>7.5</v>
      </c>
      <c r="CR205" s="57">
        <f>'2020'!CL18</f>
        <v>66.7</v>
      </c>
      <c r="CS205" s="58">
        <f>'2020'!CM18</f>
        <v>0</v>
      </c>
      <c r="CT205" s="55">
        <f>'2020'!CN18</f>
        <v>78</v>
      </c>
      <c r="CU205" s="56">
        <f>'2020'!CO18</f>
        <v>1561</v>
      </c>
      <c r="CV205" s="56">
        <f>'2020'!CP18</f>
        <v>20</v>
      </c>
      <c r="CW205" s="56">
        <f>'2020'!CQ18</f>
        <v>9</v>
      </c>
      <c r="CX205" s="56">
        <f>'2020'!CR18</f>
        <v>1</v>
      </c>
      <c r="CY205" s="56">
        <f>'2020'!CS18</f>
        <v>13.299999999999999</v>
      </c>
      <c r="CZ205" s="57">
        <f>'2020'!CT18</f>
        <v>0</v>
      </c>
      <c r="DA205" s="57">
        <f>'2020'!CU18</f>
        <v>0</v>
      </c>
      <c r="DB205" s="57">
        <f>'2020'!CV18</f>
        <v>0.35</v>
      </c>
      <c r="DC205" s="57">
        <f>'2020'!CW18</f>
        <v>2.1</v>
      </c>
      <c r="DD205" s="57">
        <f>'2020'!CX18</f>
        <v>8.9</v>
      </c>
      <c r="DE205" s="57">
        <f>'2020'!CY18</f>
        <v>0</v>
      </c>
      <c r="DF205" s="58">
        <f>'2020'!CZ18</f>
        <v>10</v>
      </c>
    </row>
    <row r="206" spans="1:110" ht="15.75" customHeight="1" x14ac:dyDescent="0.2">
      <c r="A206" s="29">
        <f t="shared" si="25"/>
        <v>204</v>
      </c>
      <c r="B206" s="30">
        <f>'2015'!A18</f>
        <v>16</v>
      </c>
      <c r="C206" s="30">
        <v>2015</v>
      </c>
      <c r="D206" s="31" t="str">
        <f>'2015'!B18</f>
        <v>Geoff Swaim</v>
      </c>
      <c r="E206" s="204" t="str" cm="1">
        <f t="array" ref="E206">_xlfn.IFS(F206&gt;=15,"Cornerstone",AND(F206&gt;=14,F206&lt;15),"Elite",AND(F206&gt;=11,F206&lt;14),"Elite Upside",AND(F206&gt;=9,F206&lt;11),"Upside",AND(F206&gt;=8,F206&lt;9),"Upside Lite",AND(F206&gt;=6,F206&lt;8),"Outlier",AND(F206&gt;=5,F206&lt;6),"Outlier Lite",F206&lt;5,"Purgatory")</f>
        <v>Purgatory</v>
      </c>
      <c r="F206" s="32">
        <f>'2015'!C18</f>
        <v>2.1428571428571428</v>
      </c>
      <c r="G206" s="32">
        <f t="shared" si="26"/>
        <v>4.5999999999999996</v>
      </c>
      <c r="H206" s="33">
        <f t="shared" si="27"/>
        <v>-2.5982907307919514</v>
      </c>
      <c r="I206" s="34" t="str">
        <f>'2015'!D18</f>
        <v>Texas</v>
      </c>
      <c r="J206" s="35">
        <f>'2015'!E18</f>
        <v>3</v>
      </c>
      <c r="K206" s="36">
        <f>'2015'!F18</f>
        <v>34228</v>
      </c>
      <c r="L206" s="37">
        <f>'2015'!G18</f>
        <v>32.052054794520551</v>
      </c>
      <c r="M206" s="37" t="str">
        <f>'2015'!H18</f>
        <v>SR</v>
      </c>
      <c r="N206" s="37">
        <f>'2015'!I18</f>
        <v>21.624657534246577</v>
      </c>
      <c r="O206" s="38">
        <f>'2015'!J18</f>
        <v>76</v>
      </c>
      <c r="P206" s="38">
        <f>'2015'!K18</f>
        <v>260</v>
      </c>
      <c r="Q206" s="193">
        <f t="shared" si="28"/>
        <v>31.647843074079503</v>
      </c>
      <c r="R206" s="35">
        <f>'2015'!L18</f>
        <v>4.6100000000000003</v>
      </c>
      <c r="S206" s="39">
        <f>'2015'!M18</f>
        <v>7</v>
      </c>
      <c r="T206" s="40">
        <f>'2015'!N18</f>
        <v>0</v>
      </c>
      <c r="U206" s="41">
        <f>'2015'!O18</f>
        <v>0</v>
      </c>
      <c r="V206" s="41">
        <f>'2015'!P18</f>
        <v>0</v>
      </c>
      <c r="W206" s="41">
        <f>'2015'!Q18</f>
        <v>2.1960784313725491E-2</v>
      </c>
      <c r="X206" s="41">
        <f>'2015'!R18</f>
        <v>2.6933435936898807E-2</v>
      </c>
      <c r="Y206" s="42">
        <f>'2015'!S18</f>
        <v>2.6933435936898807E-2</v>
      </c>
      <c r="Z206" s="43">
        <f>'2015'!T18</f>
        <v>2.5586764140053866E-2</v>
      </c>
      <c r="AA206" s="44" t="str">
        <f>'2015'!U18</f>
        <v>N/A</v>
      </c>
      <c r="AB206" s="45">
        <f>'2015'!V18</f>
        <v>0.28999999999999998</v>
      </c>
      <c r="AC206" s="45">
        <f>'2015'!W18</f>
        <v>7</v>
      </c>
      <c r="AD206" s="45">
        <f>'2015'!X18</f>
        <v>2.8</v>
      </c>
      <c r="AE206" s="45">
        <f>'2015'!Y18</f>
        <v>10.7</v>
      </c>
      <c r="AF206" s="45">
        <f>'2015'!Z18</f>
        <v>0</v>
      </c>
      <c r="AG206" s="45">
        <f>'2015'!AA18</f>
        <v>0</v>
      </c>
      <c r="AH206" s="45">
        <f>'2015'!AB18</f>
        <v>9.0999999999999998E-2</v>
      </c>
      <c r="AI206" s="46">
        <f>'2015'!AC18</f>
        <v>115.13295252872079</v>
      </c>
      <c r="AJ206" s="45">
        <f>'2015'!AD18</f>
        <v>121.05675323456875</v>
      </c>
      <c r="AK206" s="47">
        <f>'2015'!AE18</f>
        <v>0</v>
      </c>
      <c r="AL206" s="48">
        <f>'2015'!AF18</f>
        <v>0</v>
      </c>
      <c r="AM206" s="49">
        <f>'2015'!AG18</f>
        <v>0</v>
      </c>
      <c r="AN206" s="49">
        <f>'2015'!AH18</f>
        <v>0</v>
      </c>
      <c r="AO206" s="49">
        <f>'2015'!AI18</f>
        <v>0</v>
      </c>
      <c r="AP206" s="49">
        <f>'2015'!AJ18</f>
        <v>5</v>
      </c>
      <c r="AQ206" s="49">
        <f>'2015'!AK18</f>
        <v>8</v>
      </c>
      <c r="AR206" s="49">
        <f>'2015'!AL18</f>
        <v>1</v>
      </c>
      <c r="AS206" s="50">
        <f>'2015'!AM18</f>
        <v>0</v>
      </c>
      <c r="AT206" s="55">
        <f>'2015'!AN18</f>
        <v>0</v>
      </c>
      <c r="AU206" s="56">
        <f>'2015'!AO18</f>
        <v>1</v>
      </c>
      <c r="AV206" s="56">
        <f>'2015'!AP18</f>
        <v>0</v>
      </c>
      <c r="AW206" s="56">
        <f>'2015'!AQ18</f>
        <v>0</v>
      </c>
      <c r="AX206" s="56">
        <f>'2015'!AR18</f>
        <v>0</v>
      </c>
      <c r="AY206" s="56">
        <f>'2015'!AS18</f>
        <v>0</v>
      </c>
      <c r="AZ206" s="57">
        <f>'2015'!AT18</f>
        <v>0</v>
      </c>
      <c r="BA206" s="57">
        <f>'2015'!AU18</f>
        <v>0</v>
      </c>
      <c r="BB206" s="57">
        <f>'2015'!AV18</f>
        <v>0</v>
      </c>
      <c r="BC206" s="57">
        <f>'2015'!AW18</f>
        <v>0</v>
      </c>
      <c r="BD206" s="57">
        <f>'2015'!AX18</f>
        <v>0</v>
      </c>
      <c r="BE206" s="57">
        <f>'2015'!AY18</f>
        <v>0</v>
      </c>
      <c r="BF206" s="58">
        <f>'2015'!AZ18</f>
        <v>0</v>
      </c>
      <c r="BG206" s="55">
        <f>'2015'!BA18</f>
        <v>0</v>
      </c>
      <c r="BH206" s="56">
        <f>'2015'!BB18</f>
        <v>1</v>
      </c>
      <c r="BI206" s="56">
        <f>'2015'!BC18</f>
        <v>0</v>
      </c>
      <c r="BJ206" s="56">
        <f>'2015'!BD18</f>
        <v>0</v>
      </c>
      <c r="BK206" s="56">
        <f>'2015'!BE18</f>
        <v>0</v>
      </c>
      <c r="BL206" s="56">
        <f>'2015'!BF18</f>
        <v>0</v>
      </c>
      <c r="BM206" s="57">
        <f>'2015'!BG18</f>
        <v>0</v>
      </c>
      <c r="BN206" s="57">
        <f>'2015'!BH18</f>
        <v>0</v>
      </c>
      <c r="BO206" s="57">
        <f>'2015'!BI18</f>
        <v>0</v>
      </c>
      <c r="BP206" s="57">
        <f>'2015'!BJ18</f>
        <v>0</v>
      </c>
      <c r="BQ206" s="57">
        <f>'2015'!BK18</f>
        <v>0</v>
      </c>
      <c r="BR206" s="57">
        <f>'2015'!BL18</f>
        <v>0</v>
      </c>
      <c r="BS206" s="58">
        <f>'2015'!BM18</f>
        <v>0</v>
      </c>
      <c r="BT206" s="55">
        <f>'2015'!BN18</f>
        <v>0</v>
      </c>
      <c r="BU206" s="56">
        <f>'2015'!BO18</f>
        <v>1</v>
      </c>
      <c r="BV206" s="56">
        <f>'2015'!BP18</f>
        <v>0</v>
      </c>
      <c r="BW206" s="56">
        <f>'2015'!BQ18</f>
        <v>0</v>
      </c>
      <c r="BX206" s="56">
        <f>'2015'!BR18</f>
        <v>0</v>
      </c>
      <c r="BY206" s="56">
        <f>'2015'!BS18</f>
        <v>0</v>
      </c>
      <c r="BZ206" s="57">
        <f>'2015'!BT18</f>
        <v>0</v>
      </c>
      <c r="CA206" s="57">
        <f>'2015'!BU18</f>
        <v>0</v>
      </c>
      <c r="CB206" s="57">
        <f>'2015'!BV18</f>
        <v>0</v>
      </c>
      <c r="CC206" s="57">
        <f>'2015'!BW18</f>
        <v>0</v>
      </c>
      <c r="CD206" s="57">
        <f>'2015'!BX18</f>
        <v>0</v>
      </c>
      <c r="CE206" s="57">
        <f>'2015'!BY18</f>
        <v>0</v>
      </c>
      <c r="CF206" s="58">
        <f>'2015'!BZ18</f>
        <v>0</v>
      </c>
      <c r="CG206" s="55">
        <f>'2015'!CA18</f>
        <v>14</v>
      </c>
      <c r="CH206" s="56">
        <f>'2015'!CB18</f>
        <v>637.5</v>
      </c>
      <c r="CI206" s="56">
        <f>'2015'!CC18</f>
        <v>0</v>
      </c>
      <c r="CJ206" s="56">
        <f>'2015'!CD18</f>
        <v>3</v>
      </c>
      <c r="CK206" s="56">
        <f>'2015'!CE18</f>
        <v>0</v>
      </c>
      <c r="CL206" s="56">
        <f>'2015'!CF18</f>
        <v>0</v>
      </c>
      <c r="CM206" s="57">
        <f>'2015'!CG18</f>
        <v>0</v>
      </c>
      <c r="CN206" s="57">
        <f>'2015'!CH18</f>
        <v>0</v>
      </c>
      <c r="CO206" s="57">
        <f>'2015'!CI18</f>
        <v>0</v>
      </c>
      <c r="CP206" s="57">
        <f>'2015'!CJ18</f>
        <v>0</v>
      </c>
      <c r="CQ206" s="57">
        <f>'2015'!CK18</f>
        <v>0</v>
      </c>
      <c r="CR206" s="57">
        <f>'2015'!CL18</f>
        <v>0</v>
      </c>
      <c r="CS206" s="58">
        <f>'2015'!CM18</f>
        <v>0</v>
      </c>
      <c r="CT206" s="55">
        <f>'2015'!CN18</f>
        <v>70</v>
      </c>
      <c r="CU206" s="56">
        <f>'2015'!CO18</f>
        <v>2599</v>
      </c>
      <c r="CV206" s="56">
        <f>'2015'!CP18</f>
        <v>25</v>
      </c>
      <c r="CW206" s="56">
        <f>'2015'!CQ18</f>
        <v>10</v>
      </c>
      <c r="CX206" s="56">
        <f>'2015'!CR18</f>
        <v>1</v>
      </c>
      <c r="CY206" s="56">
        <f>'2015'!CS18</f>
        <v>14</v>
      </c>
      <c r="CZ206" s="57">
        <f>'2015'!CT18</f>
        <v>0</v>
      </c>
      <c r="DA206" s="57">
        <f>'2015'!CU18</f>
        <v>0</v>
      </c>
      <c r="DB206" s="57">
        <f>'2015'!CV18</f>
        <v>0.28999999999999998</v>
      </c>
      <c r="DC206" s="57">
        <f>'2015'!CW18</f>
        <v>2.8</v>
      </c>
      <c r="DD206" s="57">
        <f>'2015'!CX18</f>
        <v>10.7</v>
      </c>
      <c r="DE206" s="57">
        <f>'2015'!CY18</f>
        <v>0</v>
      </c>
      <c r="DF206" s="58">
        <f>'2015'!CZ18</f>
        <v>9.1</v>
      </c>
    </row>
    <row r="207" spans="1:110" ht="15.75" customHeight="1" x14ac:dyDescent="0.2">
      <c r="A207" s="29">
        <f t="shared" si="25"/>
        <v>205</v>
      </c>
      <c r="B207" s="30">
        <f>'2020'!A19</f>
        <v>17</v>
      </c>
      <c r="C207" s="30">
        <v>2020</v>
      </c>
      <c r="D207" s="31" t="str">
        <f>'2020'!B19</f>
        <v>Thaddeus Moss</v>
      </c>
      <c r="E207" s="204" t="str" cm="1">
        <f t="array" ref="E207">_xlfn.IFS(F207&gt;=15,"Cornerstone",AND(F207&gt;=14,F207&lt;15),"Elite",AND(F207&gt;=11,F207&lt;14),"Elite Upside",AND(F207&gt;=9,F207&lt;11),"Upside",AND(F207&gt;=8,F207&lt;9),"Upside Lite",AND(F207&gt;=6,F207&lt;8),"Outlier",AND(F207&gt;=5,F207&lt;6),"Outlier Lite",F207&lt;5,"Purgatory")</f>
        <v>Purgatory</v>
      </c>
      <c r="F207" s="32">
        <f>'2020'!C19</f>
        <v>2.1285714285714286</v>
      </c>
      <c r="G207" s="32">
        <f t="shared" si="26"/>
        <v>4.2</v>
      </c>
      <c r="H207" s="33">
        <f t="shared" si="27"/>
        <v>-2.6041983480776945</v>
      </c>
      <c r="I207" s="34" t="str">
        <f>'2020'!D19</f>
        <v>LSU</v>
      </c>
      <c r="J207" s="35">
        <f>'2020'!E19</f>
        <v>1</v>
      </c>
      <c r="K207" s="36">
        <f>'2020'!F19</f>
        <v>35929</v>
      </c>
      <c r="L207" s="37">
        <f>'2020'!G19</f>
        <v>27.391780821917809</v>
      </c>
      <c r="M207" s="37" t="str">
        <f>'2020'!H19</f>
        <v>JR</v>
      </c>
      <c r="N207" s="37">
        <f>'2020'!I19</f>
        <v>21.958904109589042</v>
      </c>
      <c r="O207" s="38">
        <f>'2020'!J19</f>
        <v>74</v>
      </c>
      <c r="P207" s="38">
        <f>'2020'!K19</f>
        <v>250</v>
      </c>
      <c r="Q207" s="193">
        <f t="shared" si="28"/>
        <v>32.097744984386971</v>
      </c>
      <c r="R207" s="35">
        <f>'2020'!L19</f>
        <v>4.7300000000000004</v>
      </c>
      <c r="S207" s="39">
        <f>'2020'!M19</f>
        <v>0</v>
      </c>
      <c r="T207" s="40">
        <f>'2020'!N19</f>
        <v>0</v>
      </c>
      <c r="U207" s="41">
        <f>'2020'!O19</f>
        <v>3.7619961612284071E-2</v>
      </c>
      <c r="V207" s="41">
        <f>'2020'!P19</f>
        <v>0</v>
      </c>
      <c r="W207" s="41">
        <f>'2020'!Q19</f>
        <v>0</v>
      </c>
      <c r="X207" s="41">
        <f>'2020'!R19</f>
        <v>0.11827689243027886</v>
      </c>
      <c r="Y207" s="42">
        <f>'2020'!S19</f>
        <v>0.11827689243027886</v>
      </c>
      <c r="Z207" s="43">
        <f>'2020'!T19</f>
        <v>0.11827689243027886</v>
      </c>
      <c r="AA207" s="44" t="str">
        <f>'2020'!U19</f>
        <v>N/A</v>
      </c>
      <c r="AB207" s="45">
        <f>'2020'!V19</f>
        <v>1.21</v>
      </c>
      <c r="AC207" s="45">
        <f>CT207/CW207</f>
        <v>12.127659574468085</v>
      </c>
      <c r="AD207" s="45">
        <f>'2020'!X19</f>
        <v>5.4</v>
      </c>
      <c r="AE207" s="45">
        <f>'2020'!Y19</f>
        <v>7.7</v>
      </c>
      <c r="AF207" s="45">
        <f>'2020'!Z19</f>
        <v>0</v>
      </c>
      <c r="AG207" s="45">
        <f>'2020'!AA19</f>
        <v>0</v>
      </c>
      <c r="AH207" s="45">
        <f>CR207</f>
        <v>0</v>
      </c>
      <c r="AI207" s="46">
        <f>'2020'!AB19</f>
        <v>0</v>
      </c>
      <c r="AJ207" s="45">
        <f>'2020'!AC19</f>
        <v>99.89078851987442</v>
      </c>
      <c r="AK207" s="47">
        <f>'2020'!AD19</f>
        <v>100.9118138126566</v>
      </c>
      <c r="AL207" s="48">
        <f>'2020'!AE19</f>
        <v>2</v>
      </c>
      <c r="AM207" s="49">
        <f>'2020'!AF19</f>
        <v>0</v>
      </c>
      <c r="AN207" s="49">
        <f>'2020'!AG19</f>
        <v>0</v>
      </c>
      <c r="AO207" s="49">
        <f>'2020'!AH19</f>
        <v>4</v>
      </c>
      <c r="AP207" s="49">
        <f>'2020'!AI19</f>
        <v>2</v>
      </c>
      <c r="AQ207" s="49">
        <f>'2020'!AK19</f>
        <v>2</v>
      </c>
      <c r="AR207" s="49">
        <f>'2020'!AL19</f>
        <v>0</v>
      </c>
      <c r="AS207" s="50">
        <f>'2020'!AM19</f>
        <v>0</v>
      </c>
      <c r="AT207" s="55">
        <f>'2020'!AN19</f>
        <v>0</v>
      </c>
      <c r="AU207" s="56">
        <f>'2020'!AO19</f>
        <v>1</v>
      </c>
      <c r="AV207" s="56">
        <f>'2020'!AP19</f>
        <v>0</v>
      </c>
      <c r="AW207" s="56">
        <f>'2020'!AQ19</f>
        <v>0</v>
      </c>
      <c r="AX207" s="56">
        <f>'2020'!AR19</f>
        <v>0</v>
      </c>
      <c r="AY207" s="56">
        <f>'2020'!AS19</f>
        <v>0</v>
      </c>
      <c r="AZ207" s="57">
        <f>'2020'!AT19</f>
        <v>0</v>
      </c>
      <c r="BA207" s="57">
        <f>'2020'!AU19</f>
        <v>0</v>
      </c>
      <c r="BB207" s="57">
        <f>'2020'!AV19</f>
        <v>0</v>
      </c>
      <c r="BC207" s="57">
        <f>'2020'!AW19</f>
        <v>0</v>
      </c>
      <c r="BD207" s="57">
        <f>'2020'!AX19</f>
        <v>0</v>
      </c>
      <c r="BE207" s="57">
        <f>'2020'!AY19</f>
        <v>0</v>
      </c>
      <c r="BF207" s="58">
        <f>'2020'!AZ19</f>
        <v>0</v>
      </c>
      <c r="BG207" s="55">
        <f>'2020'!BA19</f>
        <v>49</v>
      </c>
      <c r="BH207" s="56">
        <f>'2020'!BB19</f>
        <v>1302.5</v>
      </c>
      <c r="BI207" s="56">
        <f>'2020'!BC19</f>
        <v>14</v>
      </c>
      <c r="BJ207" s="56">
        <f>'2020'!BD19</f>
        <v>6</v>
      </c>
      <c r="BK207" s="56">
        <f>'2020'!BE19</f>
        <v>1</v>
      </c>
      <c r="BL207" s="56">
        <f>'2020'!BF19</f>
        <v>7.5</v>
      </c>
      <c r="BM207" s="57">
        <f>'2020'!BG19</f>
        <v>0</v>
      </c>
      <c r="BN207" s="57">
        <f>'2020'!BH19</f>
        <v>0</v>
      </c>
      <c r="BO207" s="57">
        <f>'2020'!BI19</f>
        <v>0.72</v>
      </c>
      <c r="BP207" s="57">
        <f>'2020'!BJ19</f>
        <v>5.3</v>
      </c>
      <c r="BQ207" s="57">
        <f>'2020'!BK19</f>
        <v>7.5</v>
      </c>
      <c r="BR207" s="57">
        <f>'2020'!BL19</f>
        <v>0</v>
      </c>
      <c r="BS207" s="58">
        <f>'2020'!BM19</f>
        <v>14.3</v>
      </c>
      <c r="BT207" s="55">
        <f>'2020'!BN19</f>
        <v>0</v>
      </c>
      <c r="BU207" s="56">
        <f>'2020'!BO19</f>
        <v>1</v>
      </c>
      <c r="BV207" s="56">
        <f>'2020'!BP19</f>
        <v>0</v>
      </c>
      <c r="BW207" s="56">
        <f>'2020'!BQ19</f>
        <v>0</v>
      </c>
      <c r="BX207" s="56">
        <f>'2020'!BR19</f>
        <v>0</v>
      </c>
      <c r="BY207" s="56">
        <f>'2020'!BS19</f>
        <v>0</v>
      </c>
      <c r="BZ207" s="57">
        <f>'2020'!BT19</f>
        <v>0</v>
      </c>
      <c r="CA207" s="57">
        <f>'2020'!BU19</f>
        <v>0</v>
      </c>
      <c r="CB207" s="57">
        <f>'2020'!BV19</f>
        <v>0</v>
      </c>
      <c r="CC207" s="57">
        <f>'2020'!BW19</f>
        <v>0</v>
      </c>
      <c r="CD207" s="57">
        <f>'2020'!BX19</f>
        <v>0</v>
      </c>
      <c r="CE207" s="57">
        <f>'2020'!BY19</f>
        <v>0</v>
      </c>
      <c r="CF207" s="58">
        <f>'2020'!BZ19</f>
        <v>0</v>
      </c>
      <c r="CG207" s="55">
        <f>'2020'!CA19</f>
        <v>0</v>
      </c>
      <c r="CH207" s="56">
        <f>'2020'!CB19</f>
        <v>1</v>
      </c>
      <c r="CI207" s="56">
        <f>'2020'!CC19</f>
        <v>0</v>
      </c>
      <c r="CJ207" s="56">
        <f>'2020'!CD19</f>
        <v>0</v>
      </c>
      <c r="CK207" s="56">
        <f>'2020'!CE19</f>
        <v>0</v>
      </c>
      <c r="CL207" s="56">
        <f>'2020'!CF19</f>
        <v>0</v>
      </c>
      <c r="CM207" s="57">
        <f>'2020'!CG19</f>
        <v>0</v>
      </c>
      <c r="CN207" s="57">
        <f>'2020'!CH19</f>
        <v>0</v>
      </c>
      <c r="CO207" s="57">
        <f>'2020'!CI19</f>
        <v>0</v>
      </c>
      <c r="CP207" s="57">
        <f>'2020'!CJ19</f>
        <v>0</v>
      </c>
      <c r="CQ207" s="57">
        <f>'2020'!CK19</f>
        <v>0</v>
      </c>
      <c r="CR207" s="57">
        <f>'2020'!CL19</f>
        <v>0</v>
      </c>
      <c r="CS207" s="58">
        <f>'2020'!CM19</f>
        <v>0</v>
      </c>
      <c r="CT207" s="55">
        <f>'2020'!CN19</f>
        <v>570</v>
      </c>
      <c r="CU207" s="56">
        <f>'2020'!CO19</f>
        <v>4819.2000000000007</v>
      </c>
      <c r="CV207" s="56">
        <f>'2020'!CP19</f>
        <v>57</v>
      </c>
      <c r="CW207" s="56">
        <f>'2020'!CQ19</f>
        <v>47</v>
      </c>
      <c r="CX207" s="56">
        <f>'2020'!CR19</f>
        <v>4</v>
      </c>
      <c r="CY207" s="56">
        <f>'2020'!CS19</f>
        <v>49.199999999999996</v>
      </c>
      <c r="CZ207" s="57">
        <f>'2020'!CT19</f>
        <v>0</v>
      </c>
      <c r="DA207" s="57">
        <f>'2020'!CU19</f>
        <v>0</v>
      </c>
      <c r="DB207" s="57">
        <f>'2020'!CV19</f>
        <v>1.21</v>
      </c>
      <c r="DC207" s="57">
        <f>'2020'!CW19</f>
        <v>5.4</v>
      </c>
      <c r="DD207" s="57">
        <f>'2020'!CX19</f>
        <v>7.7</v>
      </c>
      <c r="DE207" s="57">
        <f>'2020'!CY19</f>
        <v>45.5</v>
      </c>
      <c r="DF207" s="58">
        <f>'2020'!CZ19</f>
        <v>0</v>
      </c>
    </row>
    <row r="208" spans="1:110" ht="15.75" customHeight="1" x14ac:dyDescent="0.2">
      <c r="A208" s="29">
        <f t="shared" si="25"/>
        <v>206</v>
      </c>
      <c r="B208" s="30">
        <f>'2016'!A11</f>
        <v>9</v>
      </c>
      <c r="C208" s="30">
        <v>2016</v>
      </c>
      <c r="D208" s="31" t="str">
        <f>'2016'!B11</f>
        <v>Henry Krieger-Coble</v>
      </c>
      <c r="E208" s="204" t="str" cm="1">
        <f t="array" ref="E208">_xlfn.IFS(F208&gt;=15,"Cornerstone",AND(F208&gt;=14,F208&lt;15),"Elite",AND(F208&gt;=11,F208&lt;14),"Elite Upside",AND(F208&gt;=9,F208&lt;11),"Upside",AND(F208&gt;=8,F208&lt;9),"Upside Lite",AND(F208&gt;=6,F208&lt;8),"Outlier",AND(F208&gt;=5,F208&lt;6),"Outlier Lite",F208&lt;5,"Purgatory")</f>
        <v>Purgatory</v>
      </c>
      <c r="F208" s="32">
        <f>'2016'!C11</f>
        <v>1.9785714285714289</v>
      </c>
      <c r="G208" s="32">
        <f t="shared" si="26"/>
        <v>3.6999999999999997</v>
      </c>
      <c r="H208" s="33">
        <f t="shared" si="27"/>
        <v>-2.6662283295779994</v>
      </c>
      <c r="I208" s="34" t="str">
        <f>'2016'!D11</f>
        <v>Iowa</v>
      </c>
      <c r="J208" s="35">
        <f>'2016'!E11</f>
        <v>2</v>
      </c>
      <c r="K208" s="36">
        <f>'2016'!F11</f>
        <v>33767</v>
      </c>
      <c r="L208" s="37">
        <f>'2016'!G11</f>
        <v>33.315068493150683</v>
      </c>
      <c r="M208" s="37" t="str">
        <f>'2016'!H11</f>
        <v>SR</v>
      </c>
      <c r="N208" s="37">
        <f>'2016'!I11</f>
        <v>23.890410958904109</v>
      </c>
      <c r="O208" s="38">
        <f>'2016'!J11</f>
        <v>76</v>
      </c>
      <c r="P208" s="38">
        <f>'2016'!K11</f>
        <v>246</v>
      </c>
      <c r="Q208" s="193">
        <f t="shared" si="28"/>
        <v>29.94372844701368</v>
      </c>
      <c r="R208" s="35">
        <f>'2016'!L11</f>
        <v>4.91</v>
      </c>
      <c r="S208" s="39">
        <f>'2016'!M11</f>
        <v>0</v>
      </c>
      <c r="T208" s="40">
        <f>'2016'!N11</f>
        <v>0</v>
      </c>
      <c r="U208" s="41">
        <f>'2016'!O11</f>
        <v>1.7787264318747775E-2</v>
      </c>
      <c r="V208" s="41">
        <f>'2016'!P11</f>
        <v>0</v>
      </c>
      <c r="W208" s="41">
        <f>'2016'!Q11</f>
        <v>1.1814345991561181E-2</v>
      </c>
      <c r="X208" s="41">
        <f>'2016'!R11</f>
        <v>0.14255765199161424</v>
      </c>
      <c r="Y208" s="42">
        <f>'2016'!S11</f>
        <v>0.14255765199161424</v>
      </c>
      <c r="Z208" s="43">
        <f>'2016'!T11</f>
        <v>0.14255765199161424</v>
      </c>
      <c r="AA208" s="44" t="str">
        <f>'2016'!U11</f>
        <v>N/A</v>
      </c>
      <c r="AB208" s="45">
        <f>'2016'!V11</f>
        <v>1.26</v>
      </c>
      <c r="AC208" s="45">
        <f>'2016'!W11</f>
        <v>11.657142857142857</v>
      </c>
      <c r="AD208" s="45">
        <f>'2016'!X11</f>
        <v>6.3</v>
      </c>
      <c r="AE208" s="45">
        <f>'2016'!Y11</f>
        <v>8</v>
      </c>
      <c r="AF208" s="45">
        <f>'2016'!Z11</f>
        <v>0</v>
      </c>
      <c r="AG208" s="45">
        <f>'2016'!AA11</f>
        <v>0</v>
      </c>
      <c r="AH208" s="45">
        <f>'2016'!AB11</f>
        <v>7.9000000000000001E-2</v>
      </c>
      <c r="AI208" s="46">
        <f>'2016'!AC11</f>
        <v>84.652372491330681</v>
      </c>
      <c r="AJ208" s="45">
        <f>'2016'!AD11</f>
        <v>89.007891679382027</v>
      </c>
      <c r="AK208" s="47">
        <f>'2016'!AE11</f>
        <v>3</v>
      </c>
      <c r="AL208" s="48">
        <f>'2016'!AF11</f>
        <v>0</v>
      </c>
      <c r="AM208" s="49">
        <f>'2016'!AG11</f>
        <v>1</v>
      </c>
      <c r="AN208" s="49">
        <f>'2016'!AH11</f>
        <v>2</v>
      </c>
      <c r="AO208" s="49">
        <f>'2016'!AI11</f>
        <v>3</v>
      </c>
      <c r="AP208" s="49">
        <f>'2016'!AJ11</f>
        <v>5</v>
      </c>
      <c r="AQ208" s="49">
        <f>'2016'!AK11</f>
        <v>0</v>
      </c>
      <c r="AR208" s="49">
        <f>'2016'!AL11</f>
        <v>0</v>
      </c>
      <c r="AS208" s="50">
        <f>'2016'!AM11</f>
        <v>0</v>
      </c>
      <c r="AT208" s="55">
        <f>'2016'!AN11</f>
        <v>0</v>
      </c>
      <c r="AU208" s="56">
        <f>'2016'!AO11</f>
        <v>1</v>
      </c>
      <c r="AV208" s="56">
        <f>'2016'!AP11</f>
        <v>0</v>
      </c>
      <c r="AW208" s="56">
        <f>'2016'!AQ11</f>
        <v>0</v>
      </c>
      <c r="AX208" s="56">
        <f>'2016'!AR11</f>
        <v>0</v>
      </c>
      <c r="AY208" s="56">
        <f>'2016'!AS11</f>
        <v>0</v>
      </c>
      <c r="AZ208" s="57">
        <f>'2016'!AT11</f>
        <v>0</v>
      </c>
      <c r="BA208" s="57">
        <f>'2016'!AU11</f>
        <v>0</v>
      </c>
      <c r="BB208" s="57">
        <f>'2016'!AV11</f>
        <v>0</v>
      </c>
      <c r="BC208" s="57">
        <f>'2016'!AW11</f>
        <v>0</v>
      </c>
      <c r="BD208" s="57">
        <f>'2016'!AX11</f>
        <v>0</v>
      </c>
      <c r="BE208" s="57">
        <f>'2016'!AY11</f>
        <v>0</v>
      </c>
      <c r="BF208" s="58">
        <f>'2016'!AZ11</f>
        <v>0</v>
      </c>
      <c r="BG208" s="55">
        <f>'2016'!BA11</f>
        <v>30</v>
      </c>
      <c r="BH208" s="56">
        <f>'2016'!BB11</f>
        <v>1686.6000000000001</v>
      </c>
      <c r="BI208" s="56">
        <f>'2016'!BC11</f>
        <v>0</v>
      </c>
      <c r="BJ208" s="56">
        <f>'2016'!BD11</f>
        <v>0</v>
      </c>
      <c r="BK208" s="56">
        <f>'2016'!BE11</f>
        <v>0</v>
      </c>
      <c r="BL208" s="56">
        <f>'2016'!BF11</f>
        <v>0</v>
      </c>
      <c r="BM208" s="57">
        <f>'2016'!BG11</f>
        <v>0</v>
      </c>
      <c r="BN208" s="57">
        <f>'2016'!BH11</f>
        <v>0</v>
      </c>
      <c r="BO208" s="57">
        <f>'2016'!BI11</f>
        <v>0</v>
      </c>
      <c r="BP208" s="57">
        <f>'2016'!BJ11</f>
        <v>0</v>
      </c>
      <c r="BQ208" s="57">
        <f>'2016'!BK11</f>
        <v>0</v>
      </c>
      <c r="BR208" s="57">
        <f>'2016'!BL11</f>
        <v>0</v>
      </c>
      <c r="BS208" s="58">
        <f>'2016'!BM11</f>
        <v>0</v>
      </c>
      <c r="BT208" s="55">
        <f>'2016'!BN11</f>
        <v>0</v>
      </c>
      <c r="BU208" s="56">
        <f>'2016'!BO11</f>
        <v>1</v>
      </c>
      <c r="BV208" s="56">
        <f>'2016'!BP11</f>
        <v>0</v>
      </c>
      <c r="BW208" s="56">
        <f>'2016'!BQ11</f>
        <v>0</v>
      </c>
      <c r="BX208" s="56">
        <f>'2016'!BR11</f>
        <v>0</v>
      </c>
      <c r="BY208" s="56">
        <f>'2016'!BS11</f>
        <v>0</v>
      </c>
      <c r="BZ208" s="57">
        <f>'2016'!BT11</f>
        <v>0</v>
      </c>
      <c r="CA208" s="57">
        <f>'2016'!BU11</f>
        <v>0</v>
      </c>
      <c r="CB208" s="57">
        <f>'2016'!BV11</f>
        <v>0</v>
      </c>
      <c r="CC208" s="57">
        <f>'2016'!BW11</f>
        <v>0</v>
      </c>
      <c r="CD208" s="57">
        <f>'2016'!BX11</f>
        <v>0</v>
      </c>
      <c r="CE208" s="57">
        <f>'2016'!BY11</f>
        <v>0</v>
      </c>
      <c r="CF208" s="58">
        <f>'2016'!BZ11</f>
        <v>0</v>
      </c>
      <c r="CG208" s="55">
        <f>'2016'!CA11</f>
        <v>28</v>
      </c>
      <c r="CH208" s="56">
        <f>'2016'!CB11</f>
        <v>2370</v>
      </c>
      <c r="CI208" s="56">
        <f>'2016'!CC11</f>
        <v>5</v>
      </c>
      <c r="CJ208" s="56">
        <f>'2016'!CD11</f>
        <v>3</v>
      </c>
      <c r="CK208" s="56">
        <f>'2016'!CE11</f>
        <v>2</v>
      </c>
      <c r="CL208" s="56">
        <f>'2016'!CF11</f>
        <v>16</v>
      </c>
      <c r="CM208" s="57">
        <f>'2016'!CG11</f>
        <v>0</v>
      </c>
      <c r="CN208" s="57">
        <f>'2016'!CH11</f>
        <v>0</v>
      </c>
      <c r="CO208" s="57">
        <f>'2016'!CI11</f>
        <v>0.57999999999999996</v>
      </c>
      <c r="CP208" s="57">
        <f>'2016'!CJ11</f>
        <v>5</v>
      </c>
      <c r="CQ208" s="57">
        <f>'2016'!CK11</f>
        <v>7.6</v>
      </c>
      <c r="CR208" s="57">
        <f>'2016'!CL11</f>
        <v>0</v>
      </c>
      <c r="CS208" s="58">
        <f>'2016'!CM11</f>
        <v>0</v>
      </c>
      <c r="CT208" s="55">
        <f>'2016'!CN11</f>
        <v>408</v>
      </c>
      <c r="CU208" s="56">
        <f>'2016'!CO11</f>
        <v>2862</v>
      </c>
      <c r="CV208" s="56">
        <f>'2016'!CP11</f>
        <v>47</v>
      </c>
      <c r="CW208" s="56">
        <f>'2016'!CQ11</f>
        <v>35</v>
      </c>
      <c r="CX208" s="56">
        <f>'2016'!CR11</f>
        <v>2</v>
      </c>
      <c r="CY208" s="56">
        <f>'2016'!CS11</f>
        <v>17</v>
      </c>
      <c r="CZ208" s="57">
        <f>'2016'!CT11</f>
        <v>0</v>
      </c>
      <c r="DA208" s="57">
        <f>'2016'!CU11</f>
        <v>0</v>
      </c>
      <c r="DB208" s="57">
        <f>'2016'!CV11</f>
        <v>1.26</v>
      </c>
      <c r="DC208" s="57">
        <f>'2016'!CW11</f>
        <v>6.3</v>
      </c>
      <c r="DD208" s="57">
        <f>'2016'!CX11</f>
        <v>8</v>
      </c>
      <c r="DE208" s="57">
        <f>'2016'!CY11</f>
        <v>0</v>
      </c>
      <c r="DF208" s="58">
        <f>'2016'!CZ11</f>
        <v>7.9</v>
      </c>
    </row>
    <row r="209" spans="1:110" ht="15.75" customHeight="1" x14ac:dyDescent="0.2">
      <c r="A209" s="29">
        <f t="shared" si="25"/>
        <v>207</v>
      </c>
      <c r="B209" s="30">
        <f>'2015'!A19</f>
        <v>17</v>
      </c>
      <c r="C209" s="30">
        <v>2015</v>
      </c>
      <c r="D209" s="31" t="str">
        <f>'2015'!B19</f>
        <v>Ben Koyack</v>
      </c>
      <c r="E209" s="204" t="str" cm="1">
        <f t="array" ref="E209">_xlfn.IFS(F209&gt;=15,"Cornerstone",AND(F209&gt;=14,F209&lt;15),"Elite",AND(F209&gt;=11,F209&lt;14),"Elite Upside",AND(F209&gt;=9,F209&lt;11),"Upside",AND(F209&gt;=8,F209&lt;9),"Upside Lite",AND(F209&gt;=6,F209&lt;8),"Outlier",AND(F209&gt;=5,F209&lt;6),"Outlier Lite",F209&lt;5,"Purgatory")</f>
        <v>Purgatory</v>
      </c>
      <c r="F209" s="32">
        <f>'2015'!C19</f>
        <v>1.9428571428571428</v>
      </c>
      <c r="G209" s="32">
        <f t="shared" si="26"/>
        <v>3.2</v>
      </c>
      <c r="H209" s="33">
        <f t="shared" si="27"/>
        <v>-2.6809973727923575</v>
      </c>
      <c r="I209" s="34" t="str">
        <f>'2015'!D19</f>
        <v>Notre Dame</v>
      </c>
      <c r="J209" s="35">
        <f>'2015'!E19</f>
        <v>2</v>
      </c>
      <c r="K209" s="36">
        <f>'2015'!F19</f>
        <v>34068</v>
      </c>
      <c r="L209" s="37">
        <f>'2015'!G19</f>
        <v>32.490410958904107</v>
      </c>
      <c r="M209" s="37" t="str">
        <f>'2015'!H19</f>
        <v>SR</v>
      </c>
      <c r="N209" s="37">
        <f>'2015'!I19</f>
        <v>22.063013698630137</v>
      </c>
      <c r="O209" s="38">
        <f>'2015'!J19</f>
        <v>77</v>
      </c>
      <c r="P209" s="38">
        <f>'2015'!K19</f>
        <v>258</v>
      </c>
      <c r="Q209" s="193">
        <f t="shared" si="28"/>
        <v>30.593996219195002</v>
      </c>
      <c r="R209" s="35">
        <f>'2015'!L19</f>
        <v>4.79</v>
      </c>
      <c r="S209" s="39">
        <f>'2015'!M19</f>
        <v>7</v>
      </c>
      <c r="T209" s="40">
        <f>'2015'!N19</f>
        <v>0</v>
      </c>
      <c r="U209" s="41">
        <f>'2015'!O19</f>
        <v>1.6495117445236211E-3</v>
      </c>
      <c r="V209" s="41">
        <f>'2015'!P19</f>
        <v>1.4248136782113108E-2</v>
      </c>
      <c r="W209" s="41">
        <f>'2015'!Q19</f>
        <v>0.13422291993720564</v>
      </c>
      <c r="X209" s="41">
        <f>'2015'!R19</f>
        <v>8.4062582869265448E-2</v>
      </c>
      <c r="Y209" s="42">
        <f>'2015'!S19</f>
        <v>0.10914275140323554</v>
      </c>
      <c r="Z209" s="43">
        <f>'2015'!T19</f>
        <v>0.10914275140323554</v>
      </c>
      <c r="AA209" s="44" t="str">
        <f>'2015'!U19</f>
        <v>N/A</v>
      </c>
      <c r="AB209" s="45">
        <f>'2015'!V19</f>
        <v>0.73</v>
      </c>
      <c r="AC209" s="45">
        <f>'2015'!W19</f>
        <v>10.566666666666666</v>
      </c>
      <c r="AD209" s="45">
        <f>'2015'!X19</f>
        <v>4.4000000000000004</v>
      </c>
      <c r="AE209" s="45">
        <f>'2015'!Y19</f>
        <v>7.8</v>
      </c>
      <c r="AF209" s="45">
        <f>'2015'!Z19</f>
        <v>0</v>
      </c>
      <c r="AG209" s="45">
        <f>'2015'!AA19</f>
        <v>0</v>
      </c>
      <c r="AH209" s="45">
        <f>'2015'!AB19</f>
        <v>6.3E-2</v>
      </c>
      <c r="AI209" s="46">
        <f>'2015'!AC19</f>
        <v>98.018408785343439</v>
      </c>
      <c r="AJ209" s="45">
        <f>'2015'!AD19</f>
        <v>105.10242272457644</v>
      </c>
      <c r="AK209" s="47">
        <f>'2015'!AE19</f>
        <v>1</v>
      </c>
      <c r="AL209" s="48">
        <f>'2015'!AF19</f>
        <v>0</v>
      </c>
      <c r="AM209" s="49">
        <f>'2015'!AG19</f>
        <v>0</v>
      </c>
      <c r="AN209" s="49">
        <f>'2015'!AH19</f>
        <v>1</v>
      </c>
      <c r="AO209" s="49">
        <f>'2015'!AI19</f>
        <v>1</v>
      </c>
      <c r="AP209" s="49">
        <f>'2015'!AJ19</f>
        <v>5</v>
      </c>
      <c r="AQ209" s="49">
        <f>'2015'!AK19</f>
        <v>4</v>
      </c>
      <c r="AR209" s="49">
        <f>'2015'!AL19</f>
        <v>1</v>
      </c>
      <c r="AS209" s="50">
        <f>'2015'!AM19</f>
        <v>0</v>
      </c>
      <c r="AT209" s="55">
        <f>'2015'!AN19</f>
        <v>0</v>
      </c>
      <c r="AU209" s="56">
        <f>'2015'!AO19</f>
        <v>1</v>
      </c>
      <c r="AV209" s="56">
        <f>'2015'!AP19</f>
        <v>0</v>
      </c>
      <c r="AW209" s="56">
        <f>'2015'!AQ19</f>
        <v>0</v>
      </c>
      <c r="AX209" s="56">
        <f>'2015'!AR19</f>
        <v>0</v>
      </c>
      <c r="AY209" s="56">
        <f>'2015'!AS19</f>
        <v>0</v>
      </c>
      <c r="AZ209" s="57">
        <f>'2015'!AT19</f>
        <v>0</v>
      </c>
      <c r="BA209" s="57">
        <f>'2015'!AU19</f>
        <v>0</v>
      </c>
      <c r="BB209" s="57">
        <f>'2015'!AV19</f>
        <v>0</v>
      </c>
      <c r="BC209" s="57">
        <f>'2015'!AW19</f>
        <v>0</v>
      </c>
      <c r="BD209" s="57">
        <f>'2015'!AX19</f>
        <v>0</v>
      </c>
      <c r="BE209" s="57">
        <f>'2015'!AY19</f>
        <v>0</v>
      </c>
      <c r="BF209" s="58">
        <f>'2015'!AZ19</f>
        <v>0</v>
      </c>
      <c r="BG209" s="55">
        <f>'2015'!BA19</f>
        <v>5</v>
      </c>
      <c r="BH209" s="56">
        <f>'2015'!BB19</f>
        <v>3031.2</v>
      </c>
      <c r="BI209" s="56">
        <f>'2015'!BC19</f>
        <v>0</v>
      </c>
      <c r="BJ209" s="56">
        <f>'2015'!BD19</f>
        <v>1</v>
      </c>
      <c r="BK209" s="56">
        <f>'2015'!BE19</f>
        <v>0</v>
      </c>
      <c r="BL209" s="56">
        <f>'2015'!BF19</f>
        <v>0</v>
      </c>
      <c r="BM209" s="57">
        <f>'2015'!BG19</f>
        <v>0</v>
      </c>
      <c r="BN209" s="57">
        <f>'2015'!BH19</f>
        <v>0</v>
      </c>
      <c r="BO209" s="57">
        <f>'2015'!BI19</f>
        <v>0</v>
      </c>
      <c r="BP209" s="57">
        <f>'2015'!BJ19</f>
        <v>0</v>
      </c>
      <c r="BQ209" s="57">
        <f>'2015'!BK19</f>
        <v>0</v>
      </c>
      <c r="BR209" s="57">
        <f>'2015'!BL19</f>
        <v>0</v>
      </c>
      <c r="BS209" s="58">
        <f>'2015'!BM19</f>
        <v>0</v>
      </c>
      <c r="BT209" s="55">
        <f>'2015'!BN19</f>
        <v>39</v>
      </c>
      <c r="BU209" s="56">
        <f>'2015'!BO19</f>
        <v>2737.2</v>
      </c>
      <c r="BV209" s="56">
        <f>'2015'!BP19</f>
        <v>0</v>
      </c>
      <c r="BW209" s="56">
        <f>'2015'!BQ19</f>
        <v>3</v>
      </c>
      <c r="BX209" s="56">
        <f>'2015'!BR19</f>
        <v>0</v>
      </c>
      <c r="BY209" s="56">
        <f>'2015'!BS19</f>
        <v>0</v>
      </c>
      <c r="BZ209" s="57">
        <f>'2015'!BT19</f>
        <v>0</v>
      </c>
      <c r="CA209" s="57">
        <f>'2015'!BU19</f>
        <v>0</v>
      </c>
      <c r="CB209" s="57">
        <f>'2015'!BV19</f>
        <v>0</v>
      </c>
      <c r="CC209" s="57">
        <f>'2015'!BW19</f>
        <v>0</v>
      </c>
      <c r="CD209" s="57">
        <f>'2015'!BX19</f>
        <v>0</v>
      </c>
      <c r="CE209" s="57">
        <f>'2015'!BY19</f>
        <v>0</v>
      </c>
      <c r="CF209" s="58">
        <f>'2015'!BZ19</f>
        <v>0</v>
      </c>
      <c r="CG209" s="55">
        <f>'2015'!CA19</f>
        <v>171</v>
      </c>
      <c r="CH209" s="56">
        <f>'2015'!CB19</f>
        <v>1274</v>
      </c>
      <c r="CI209" s="56">
        <f>'2015'!CC19</f>
        <v>0</v>
      </c>
      <c r="CJ209" s="56">
        <f>'2015'!CD19</f>
        <v>10</v>
      </c>
      <c r="CK209" s="56">
        <f>'2015'!CE19</f>
        <v>3</v>
      </c>
      <c r="CL209" s="56">
        <f>'2015'!CF19</f>
        <v>0</v>
      </c>
      <c r="CM209" s="57">
        <f>'2015'!CG19</f>
        <v>0</v>
      </c>
      <c r="CN209" s="57">
        <f>'2015'!CH19</f>
        <v>0</v>
      </c>
      <c r="CO209" s="57">
        <f>'2015'!CI19</f>
        <v>0</v>
      </c>
      <c r="CP209" s="57">
        <f>'2015'!CJ19</f>
        <v>0</v>
      </c>
      <c r="CQ209" s="57">
        <f>'2015'!CK19</f>
        <v>0</v>
      </c>
      <c r="CR209" s="57">
        <f>'2015'!CL19</f>
        <v>0</v>
      </c>
      <c r="CS209" s="58">
        <f>'2015'!CM19</f>
        <v>0</v>
      </c>
      <c r="CT209" s="55">
        <f>'2015'!CN19</f>
        <v>317</v>
      </c>
      <c r="CU209" s="56">
        <f>'2015'!CO19</f>
        <v>3771</v>
      </c>
      <c r="CV209" s="56">
        <f>'2015'!CP19</f>
        <v>45</v>
      </c>
      <c r="CW209" s="56">
        <f>'2015'!CQ19</f>
        <v>30</v>
      </c>
      <c r="CX209" s="56">
        <f>'2015'!CR19</f>
        <v>2</v>
      </c>
      <c r="CY209" s="56">
        <f>'2015'!CS19</f>
        <v>30</v>
      </c>
      <c r="CZ209" s="57">
        <f>'2015'!CT19</f>
        <v>0</v>
      </c>
      <c r="DA209" s="57">
        <f>'2015'!CU19</f>
        <v>0</v>
      </c>
      <c r="DB209" s="57">
        <f>'2015'!CV19</f>
        <v>0.73</v>
      </c>
      <c r="DC209" s="57">
        <f>'2015'!CW19</f>
        <v>4.4000000000000004</v>
      </c>
      <c r="DD209" s="57">
        <f>'2015'!CX19</f>
        <v>7.8</v>
      </c>
      <c r="DE209" s="57">
        <f>'2015'!CY19</f>
        <v>0</v>
      </c>
      <c r="DF209" s="58">
        <f>'2015'!CZ19</f>
        <v>6.3</v>
      </c>
    </row>
    <row r="210" spans="1:110" ht="15.75" customHeight="1" x14ac:dyDescent="0.2">
      <c r="A210" s="29">
        <f t="shared" si="25"/>
        <v>208</v>
      </c>
      <c r="B210" s="30">
        <f>'2015'!A20</f>
        <v>18</v>
      </c>
      <c r="C210" s="30">
        <v>2015</v>
      </c>
      <c r="D210" s="31" t="str">
        <f>'2015'!B20</f>
        <v>EJ Bibbs</v>
      </c>
      <c r="E210" s="204" t="str" cm="1">
        <f t="array" ref="E210">_xlfn.IFS(F210&gt;=15,"Cornerstone",AND(F210&gt;=14,F210&lt;15),"Elite",AND(F210&gt;=11,F210&lt;14),"Elite Upside",AND(F210&gt;=9,F210&lt;11),"Upside",AND(F210&gt;=8,F210&lt;9),"Upside Lite",AND(F210&gt;=6,F210&lt;8),"Outlier",AND(F210&gt;=5,F210&lt;6),"Outlier Lite",F210&lt;5,"Purgatory")</f>
        <v>Purgatory</v>
      </c>
      <c r="F210" s="32">
        <f>'2015'!C20</f>
        <v>1.9285714285714286</v>
      </c>
      <c r="G210" s="32">
        <f t="shared" si="26"/>
        <v>2.8000000000000003</v>
      </c>
      <c r="H210" s="33">
        <f t="shared" si="27"/>
        <v>-2.686904990078101</v>
      </c>
      <c r="I210" s="34" t="str">
        <f>'2015'!D20</f>
        <v>Iowa State</v>
      </c>
      <c r="J210" s="35">
        <f>'2015'!E20</f>
        <v>3</v>
      </c>
      <c r="K210" s="36">
        <f>'2015'!F20</f>
        <v>33478</v>
      </c>
      <c r="L210" s="37">
        <f>'2015'!G20</f>
        <v>34.106849315068494</v>
      </c>
      <c r="M210" s="37" t="str">
        <f>'2015'!H20</f>
        <v>RS JR</v>
      </c>
      <c r="N210" s="37">
        <f>'2015'!I20</f>
        <v>23.67945205479452</v>
      </c>
      <c r="O210" s="38">
        <f>'2015'!J20</f>
        <v>75</v>
      </c>
      <c r="P210" s="38">
        <f>'2015'!K20</f>
        <v>260</v>
      </c>
      <c r="Q210" s="193">
        <f t="shared" si="28"/>
        <v>32.497411839268125</v>
      </c>
      <c r="R210" s="35">
        <f>'2015'!L20</f>
        <v>4.8</v>
      </c>
      <c r="S210" s="39">
        <f>'2015'!M20</f>
        <v>0</v>
      </c>
      <c r="T210" s="40">
        <f>'2015'!N20</f>
        <v>0</v>
      </c>
      <c r="U210" s="41">
        <f>'2015'!O20</f>
        <v>0</v>
      </c>
      <c r="V210" s="41">
        <f>'2015'!P20</f>
        <v>0</v>
      </c>
      <c r="W210" s="41">
        <f>'2015'!Q20</f>
        <v>0.17566539923954372</v>
      </c>
      <c r="X210" s="41">
        <f>'2015'!R20</f>
        <v>0.1537842190016103</v>
      </c>
      <c r="Y210" s="42">
        <f>'2015'!S20</f>
        <v>0.16472480912057702</v>
      </c>
      <c r="Z210" s="43">
        <f>'2015'!T20</f>
        <v>0.15648856866454816</v>
      </c>
      <c r="AA210" s="44">
        <f>'2015'!U20</f>
        <v>22.024657534246575</v>
      </c>
      <c r="AB210" s="45">
        <f>'2015'!V20</f>
        <v>1.04</v>
      </c>
      <c r="AC210" s="45">
        <f>'2015'!W20</f>
        <v>8.4888888888888889</v>
      </c>
      <c r="AD210" s="45">
        <f>'2015'!X20</f>
        <v>3.8</v>
      </c>
      <c r="AE210" s="45">
        <f>'2015'!Y20</f>
        <v>6.4</v>
      </c>
      <c r="AF210" s="45">
        <f>'2015'!Z20</f>
        <v>0</v>
      </c>
      <c r="AG210" s="45">
        <f>'2015'!AA20</f>
        <v>0</v>
      </c>
      <c r="AH210" s="45">
        <f>'2015'!AB20</f>
        <v>0.1</v>
      </c>
      <c r="AI210" s="46">
        <f>'2015'!AC20</f>
        <v>97.957658179012356</v>
      </c>
      <c r="AJ210" s="45">
        <f>'2015'!AD20</f>
        <v>100.97160986520919</v>
      </c>
      <c r="AK210" s="47">
        <f>'2015'!AE20</f>
        <v>4</v>
      </c>
      <c r="AL210" s="48">
        <f>'2015'!AF20</f>
        <v>2</v>
      </c>
      <c r="AM210" s="49">
        <f>'2015'!AG20</f>
        <v>0</v>
      </c>
      <c r="AN210" s="49">
        <f>'2015'!AH20</f>
        <v>0</v>
      </c>
      <c r="AO210" s="49">
        <f>'2015'!AI20</f>
        <v>0</v>
      </c>
      <c r="AP210" s="49">
        <f>'2015'!AJ20</f>
        <v>5</v>
      </c>
      <c r="AQ210" s="49">
        <f>'2015'!AK20</f>
        <v>2</v>
      </c>
      <c r="AR210" s="49">
        <f>'2015'!AL20</f>
        <v>0</v>
      </c>
      <c r="AS210" s="50">
        <f>'2015'!AM20</f>
        <v>0</v>
      </c>
      <c r="AT210" s="55">
        <f>'2015'!AN20</f>
        <v>0</v>
      </c>
      <c r="AU210" s="56">
        <f>'2015'!AO20</f>
        <v>1</v>
      </c>
      <c r="AV210" s="56">
        <f>'2015'!AP20</f>
        <v>0</v>
      </c>
      <c r="AW210" s="56">
        <f>'2015'!AQ20</f>
        <v>0</v>
      </c>
      <c r="AX210" s="56">
        <f>'2015'!AR20</f>
        <v>0</v>
      </c>
      <c r="AY210" s="56">
        <f>'2015'!AS20</f>
        <v>0</v>
      </c>
      <c r="AZ210" s="57">
        <f>'2015'!AT20</f>
        <v>0</v>
      </c>
      <c r="BA210" s="57">
        <f>'2015'!AU20</f>
        <v>0</v>
      </c>
      <c r="BB210" s="57">
        <f>'2015'!AV20</f>
        <v>0</v>
      </c>
      <c r="BC210" s="57">
        <f>'2015'!AW20</f>
        <v>0</v>
      </c>
      <c r="BD210" s="57">
        <f>'2015'!AX20</f>
        <v>0</v>
      </c>
      <c r="BE210" s="57">
        <f>'2015'!AY20</f>
        <v>0</v>
      </c>
      <c r="BF210" s="58">
        <f>'2015'!AZ20</f>
        <v>0</v>
      </c>
      <c r="BG210" s="55">
        <f>'2015'!BA20</f>
        <v>0</v>
      </c>
      <c r="BH210" s="56">
        <f>'2015'!BB20</f>
        <v>1</v>
      </c>
      <c r="BI210" s="56">
        <f>'2015'!BC20</f>
        <v>0</v>
      </c>
      <c r="BJ210" s="56">
        <f>'2015'!BD20</f>
        <v>0</v>
      </c>
      <c r="BK210" s="56">
        <f>'2015'!BE20</f>
        <v>0</v>
      </c>
      <c r="BL210" s="56">
        <f>'2015'!BF20</f>
        <v>0</v>
      </c>
      <c r="BM210" s="57">
        <f>'2015'!BG20</f>
        <v>0</v>
      </c>
      <c r="BN210" s="57">
        <f>'2015'!BH20</f>
        <v>0</v>
      </c>
      <c r="BO210" s="57">
        <f>'2015'!BI20</f>
        <v>0</v>
      </c>
      <c r="BP210" s="57">
        <f>'2015'!BJ20</f>
        <v>0</v>
      </c>
      <c r="BQ210" s="57">
        <f>'2015'!BK20</f>
        <v>0</v>
      </c>
      <c r="BR210" s="57">
        <f>'2015'!BL20</f>
        <v>0</v>
      </c>
      <c r="BS210" s="58">
        <f>'2015'!BM20</f>
        <v>0</v>
      </c>
      <c r="BT210" s="55">
        <f>'2015'!BN20</f>
        <v>0</v>
      </c>
      <c r="BU210" s="56">
        <f>'2015'!BO20</f>
        <v>1</v>
      </c>
      <c r="BV210" s="56">
        <f>'2015'!BP20</f>
        <v>0</v>
      </c>
      <c r="BW210" s="56">
        <f>'2015'!BQ20</f>
        <v>0</v>
      </c>
      <c r="BX210" s="56">
        <f>'2015'!BR20</f>
        <v>0</v>
      </c>
      <c r="BY210" s="56">
        <f>'2015'!BS20</f>
        <v>0</v>
      </c>
      <c r="BZ210" s="57">
        <f>'2015'!BT20</f>
        <v>0</v>
      </c>
      <c r="CA210" s="57">
        <f>'2015'!BU20</f>
        <v>0</v>
      </c>
      <c r="CB210" s="57">
        <f>'2015'!BV20</f>
        <v>0</v>
      </c>
      <c r="CC210" s="57">
        <f>'2015'!BW20</f>
        <v>0</v>
      </c>
      <c r="CD210" s="57">
        <f>'2015'!BX20</f>
        <v>0</v>
      </c>
      <c r="CE210" s="57">
        <f>'2015'!BY20</f>
        <v>0</v>
      </c>
      <c r="CF210" s="58">
        <f>'2015'!BZ20</f>
        <v>0</v>
      </c>
      <c r="CG210" s="55">
        <f>'2015'!CA20</f>
        <v>462</v>
      </c>
      <c r="CH210" s="56">
        <f>'2015'!CB20</f>
        <v>2630</v>
      </c>
      <c r="CI210" s="56">
        <f>'2015'!CC20</f>
        <v>0</v>
      </c>
      <c r="CJ210" s="56">
        <f>'2015'!CD20</f>
        <v>39</v>
      </c>
      <c r="CK210" s="56">
        <f>'2015'!CE20</f>
        <v>2</v>
      </c>
      <c r="CL210" s="56">
        <f>'2015'!CF20</f>
        <v>0</v>
      </c>
      <c r="CM210" s="57">
        <f>'2015'!CG20</f>
        <v>0</v>
      </c>
      <c r="CN210" s="57">
        <f>'2015'!CH20</f>
        <v>0</v>
      </c>
      <c r="CO210" s="57">
        <f>'2015'!CI20</f>
        <v>0</v>
      </c>
      <c r="CP210" s="57">
        <f>'2015'!CJ20</f>
        <v>0</v>
      </c>
      <c r="CQ210" s="57">
        <f>'2015'!CK20</f>
        <v>0</v>
      </c>
      <c r="CR210" s="57">
        <f>'2015'!CL20</f>
        <v>0</v>
      </c>
      <c r="CS210" s="58">
        <f>'2015'!CM20</f>
        <v>0</v>
      </c>
      <c r="CT210" s="55">
        <f>'2015'!CN20</f>
        <v>382</v>
      </c>
      <c r="CU210" s="56">
        <f>'2015'!CO20</f>
        <v>2484</v>
      </c>
      <c r="CV210" s="56">
        <f>'2015'!CP20</f>
        <v>72</v>
      </c>
      <c r="CW210" s="56">
        <f>'2015'!CQ20</f>
        <v>45</v>
      </c>
      <c r="CX210" s="56">
        <f>'2015'!CR20</f>
        <v>8</v>
      </c>
      <c r="CY210" s="56">
        <f>'2015'!CS20</f>
        <v>18</v>
      </c>
      <c r="CZ210" s="57">
        <f>'2015'!CT20</f>
        <v>0</v>
      </c>
      <c r="DA210" s="57">
        <f>'2015'!CU20</f>
        <v>0</v>
      </c>
      <c r="DB210" s="57">
        <f>'2015'!CV20</f>
        <v>1.04</v>
      </c>
      <c r="DC210" s="57">
        <f>'2015'!CW20</f>
        <v>3.8</v>
      </c>
      <c r="DD210" s="57">
        <f>'2015'!CX20</f>
        <v>6.4</v>
      </c>
      <c r="DE210" s="57">
        <f>'2015'!CY20</f>
        <v>0</v>
      </c>
      <c r="DF210" s="58">
        <f>'2015'!CZ20</f>
        <v>10</v>
      </c>
    </row>
    <row r="211" spans="1:110" ht="15.75" customHeight="1" x14ac:dyDescent="0.2">
      <c r="A211" s="29">
        <f t="shared" si="25"/>
        <v>209</v>
      </c>
      <c r="B211" s="30">
        <f>'2016'!A12</f>
        <v>10</v>
      </c>
      <c r="C211" s="30">
        <v>2016</v>
      </c>
      <c r="D211" s="31" t="str">
        <f>'2016'!B12</f>
        <v>Kyle Carter</v>
      </c>
      <c r="E211" s="204" t="str" cm="1">
        <f t="array" ref="E211">_xlfn.IFS(F211&gt;=15,"Cornerstone",AND(F211&gt;=14,F211&lt;15),"Elite",AND(F211&gt;=11,F211&lt;14),"Elite Upside",AND(F211&gt;=9,F211&lt;11),"Upside",AND(F211&gt;=8,F211&lt;9),"Upside Lite",AND(F211&gt;=6,F211&lt;8),"Outlier",AND(F211&gt;=5,F211&lt;6),"Outlier Lite",F211&lt;5,"Purgatory")</f>
        <v>Purgatory</v>
      </c>
      <c r="F211" s="32">
        <f>'2016'!C12</f>
        <v>1.0714285714285714</v>
      </c>
      <c r="G211" s="32">
        <f t="shared" si="26"/>
        <v>2.2999999999999998</v>
      </c>
      <c r="H211" s="33">
        <f t="shared" si="27"/>
        <v>-3.0413620272227013</v>
      </c>
      <c r="I211" s="34" t="str">
        <f>'2016'!D12</f>
        <v>Penn State</v>
      </c>
      <c r="J211" s="35">
        <f>'2016'!E12</f>
        <v>2</v>
      </c>
      <c r="K211" s="36">
        <f>'2016'!F12</f>
        <v>33955</v>
      </c>
      <c r="L211" s="37">
        <f>'2016'!G12</f>
        <v>32.799999999999997</v>
      </c>
      <c r="M211" s="37" t="str">
        <f>'2016'!H12</f>
        <v>SR</v>
      </c>
      <c r="N211" s="37">
        <f>'2016'!I12</f>
        <v>23.375342465753423</v>
      </c>
      <c r="O211" s="38">
        <f>'2016'!J12</f>
        <v>75</v>
      </c>
      <c r="P211" s="38">
        <f>'2016'!K12</f>
        <v>245</v>
      </c>
      <c r="Q211" s="193">
        <f t="shared" si="28"/>
        <v>30.622561156233424</v>
      </c>
      <c r="R211" s="35">
        <f>'2016'!L12</f>
        <v>4.6399999999999997</v>
      </c>
      <c r="S211" s="39">
        <f>'2016'!M12</f>
        <v>0</v>
      </c>
      <c r="T211" s="40">
        <f>'2016'!N12</f>
        <v>0</v>
      </c>
      <c r="U211" s="41">
        <f>'2016'!O12</f>
        <v>0</v>
      </c>
      <c r="V211" s="41">
        <f>'2016'!P12</f>
        <v>0</v>
      </c>
      <c r="W211" s="41">
        <f>'2016'!Q12</f>
        <v>5.0428477257745553E-2</v>
      </c>
      <c r="X211" s="41">
        <f>'2016'!R12</f>
        <v>5.2059052059052056E-2</v>
      </c>
      <c r="Y211" s="42">
        <f>'2016'!S12</f>
        <v>5.2059052059052056E-2</v>
      </c>
      <c r="Z211" s="43">
        <f>'2016'!T12</f>
        <v>5.2059052059052056E-2</v>
      </c>
      <c r="AA211" s="44" t="str">
        <f>'2016'!U12</f>
        <v>N/A</v>
      </c>
      <c r="AB211" s="45">
        <f>'2016'!V12</f>
        <v>0.7</v>
      </c>
      <c r="AC211" s="45">
        <f>'2016'!W12</f>
        <v>9.5714285714285712</v>
      </c>
      <c r="AD211" s="45">
        <f>'2016'!X12</f>
        <v>3.7</v>
      </c>
      <c r="AE211" s="45">
        <f>'2016'!Y12</f>
        <v>8.8000000000000007</v>
      </c>
      <c r="AF211" s="45">
        <f>'2016'!Z12</f>
        <v>0</v>
      </c>
      <c r="AG211" s="45">
        <f>'2016'!AA12</f>
        <v>0</v>
      </c>
      <c r="AH211" s="45">
        <f>'2016'!AB12</f>
        <v>0.125</v>
      </c>
      <c r="AI211" s="46">
        <f>'2016'!AC12</f>
        <v>105.71196795368462</v>
      </c>
      <c r="AJ211" s="45">
        <f>'2016'!AD12</f>
        <v>108.96450348779211</v>
      </c>
      <c r="AK211" s="47">
        <f>'2016'!AE12</f>
        <v>0</v>
      </c>
      <c r="AL211" s="48">
        <f>'2016'!AF12</f>
        <v>0</v>
      </c>
      <c r="AM211" s="49">
        <f>'2016'!AG12</f>
        <v>0</v>
      </c>
      <c r="AN211" s="49">
        <f>'2016'!AH12</f>
        <v>0</v>
      </c>
      <c r="AO211" s="49">
        <f>'2016'!AI12</f>
        <v>0</v>
      </c>
      <c r="AP211" s="49">
        <f>'2016'!AJ12</f>
        <v>5</v>
      </c>
      <c r="AQ211" s="49">
        <f>'2016'!AK12</f>
        <v>5</v>
      </c>
      <c r="AR211" s="49">
        <f>'2016'!AL12</f>
        <v>0</v>
      </c>
      <c r="AS211" s="50">
        <f>'2016'!AM12</f>
        <v>0</v>
      </c>
      <c r="AT211" s="55">
        <f>'2016'!AN12</f>
        <v>0</v>
      </c>
      <c r="AU211" s="56">
        <f>'2016'!AO12</f>
        <v>1</v>
      </c>
      <c r="AV211" s="56">
        <f>'2016'!AP12</f>
        <v>0</v>
      </c>
      <c r="AW211" s="56">
        <f>'2016'!AQ12</f>
        <v>0</v>
      </c>
      <c r="AX211" s="56">
        <f>'2016'!AR12</f>
        <v>0</v>
      </c>
      <c r="AY211" s="56">
        <f>'2016'!AS12</f>
        <v>0</v>
      </c>
      <c r="AZ211" s="57">
        <f>'2016'!AT12</f>
        <v>0</v>
      </c>
      <c r="BA211" s="57">
        <f>'2016'!AU12</f>
        <v>0</v>
      </c>
      <c r="BB211" s="57">
        <f>'2016'!AV12</f>
        <v>0</v>
      </c>
      <c r="BC211" s="57">
        <f>'2016'!AW12</f>
        <v>0</v>
      </c>
      <c r="BD211" s="57">
        <f>'2016'!AX12</f>
        <v>0</v>
      </c>
      <c r="BE211" s="57">
        <f>'2016'!AY12</f>
        <v>0</v>
      </c>
      <c r="BF211" s="58">
        <f>'2016'!AZ12</f>
        <v>0</v>
      </c>
      <c r="BG211" s="55">
        <f>'2016'!BA12</f>
        <v>0</v>
      </c>
      <c r="BH211" s="56">
        <f>'2016'!BB12</f>
        <v>2462.4</v>
      </c>
      <c r="BI211" s="56">
        <f>'2016'!BC12</f>
        <v>0</v>
      </c>
      <c r="BJ211" s="56">
        <f>'2016'!BD12</f>
        <v>0</v>
      </c>
      <c r="BK211" s="56">
        <f>'2016'!BE12</f>
        <v>0</v>
      </c>
      <c r="BL211" s="56">
        <f>'2016'!BF12</f>
        <v>0</v>
      </c>
      <c r="BM211" s="57">
        <f>'2016'!BG12</f>
        <v>0</v>
      </c>
      <c r="BN211" s="57">
        <f>'2016'!BH12</f>
        <v>0</v>
      </c>
      <c r="BO211" s="57">
        <f>'2016'!BI12</f>
        <v>0</v>
      </c>
      <c r="BP211" s="57">
        <f>'2016'!BJ12</f>
        <v>0</v>
      </c>
      <c r="BQ211" s="57">
        <f>'2016'!BK12</f>
        <v>0</v>
      </c>
      <c r="BR211" s="57">
        <f>'2016'!BL12</f>
        <v>0</v>
      </c>
      <c r="BS211" s="58">
        <f>'2016'!BM12</f>
        <v>0</v>
      </c>
      <c r="BT211" s="55">
        <f>'2016'!BN12</f>
        <v>0</v>
      </c>
      <c r="BU211" s="56">
        <f>'2016'!BO12</f>
        <v>2332.7999999999997</v>
      </c>
      <c r="BV211" s="56">
        <f>'2016'!BP12</f>
        <v>0</v>
      </c>
      <c r="BW211" s="56">
        <f>'2016'!BQ12</f>
        <v>0</v>
      </c>
      <c r="BX211" s="56">
        <f>'2016'!BR12</f>
        <v>0</v>
      </c>
      <c r="BY211" s="56">
        <f>'2016'!BS12</f>
        <v>0</v>
      </c>
      <c r="BZ211" s="57">
        <f>'2016'!BT12</f>
        <v>0</v>
      </c>
      <c r="CA211" s="57">
        <f>'2016'!BU12</f>
        <v>0</v>
      </c>
      <c r="CB211" s="57">
        <f>'2016'!BV12</f>
        <v>0</v>
      </c>
      <c r="CC211" s="57">
        <f>'2016'!BW12</f>
        <v>0</v>
      </c>
      <c r="CD211" s="57">
        <f>'2016'!BX12</f>
        <v>0</v>
      </c>
      <c r="CE211" s="57">
        <f>'2016'!BY12</f>
        <v>0</v>
      </c>
      <c r="CF211" s="58">
        <f>'2016'!BZ12</f>
        <v>0</v>
      </c>
      <c r="CG211" s="55">
        <f>'2016'!CA12</f>
        <v>153</v>
      </c>
      <c r="CH211" s="56">
        <f>'2016'!CB12</f>
        <v>3034</v>
      </c>
      <c r="CI211" s="56">
        <f>'2016'!CC12</f>
        <v>34</v>
      </c>
      <c r="CJ211" s="56">
        <f>'2016'!CD12</f>
        <v>16</v>
      </c>
      <c r="CK211" s="56">
        <f>'2016'!CE12</f>
        <v>1</v>
      </c>
      <c r="CL211" s="56">
        <f>'2016'!CF12</f>
        <v>13</v>
      </c>
      <c r="CM211" s="57">
        <f>'2016'!CG12</f>
        <v>0</v>
      </c>
      <c r="CN211" s="57">
        <f>'2016'!CH12</f>
        <v>0</v>
      </c>
      <c r="CO211" s="57">
        <f>'2016'!CI12</f>
        <v>0.62</v>
      </c>
      <c r="CP211" s="57">
        <f>'2016'!CJ12</f>
        <v>2.2999999999999998</v>
      </c>
      <c r="CQ211" s="57">
        <f>'2016'!CK12</f>
        <v>8.8000000000000007</v>
      </c>
      <c r="CR211" s="57">
        <f>'2016'!CL12</f>
        <v>0</v>
      </c>
      <c r="CS211" s="58">
        <f>'2016'!CM12</f>
        <v>20</v>
      </c>
      <c r="CT211" s="55">
        <f>'2016'!CN12</f>
        <v>134</v>
      </c>
      <c r="CU211" s="56">
        <f>'2016'!CO12</f>
        <v>2574</v>
      </c>
      <c r="CV211" s="56">
        <f>'2016'!CP12</f>
        <v>26</v>
      </c>
      <c r="CW211" s="56">
        <f>'2016'!CQ12</f>
        <v>14</v>
      </c>
      <c r="CX211" s="56">
        <f>'2016'!CR12</f>
        <v>0</v>
      </c>
      <c r="CY211" s="56">
        <f>'2016'!CS12</f>
        <v>18</v>
      </c>
      <c r="CZ211" s="57">
        <f>'2016'!CT12</f>
        <v>0</v>
      </c>
      <c r="DA211" s="57">
        <f>'2016'!CU12</f>
        <v>0</v>
      </c>
      <c r="DB211" s="57">
        <f>'2016'!CV12</f>
        <v>0.7</v>
      </c>
      <c r="DC211" s="57">
        <f>'2016'!CW12</f>
        <v>3.7</v>
      </c>
      <c r="DD211" s="57">
        <f>'2016'!CX12</f>
        <v>8.1</v>
      </c>
      <c r="DE211" s="57">
        <f>'2016'!CY12</f>
        <v>0</v>
      </c>
      <c r="DF211" s="58">
        <f>'2016'!CZ12</f>
        <v>12.5</v>
      </c>
    </row>
    <row r="212" spans="1:110" ht="15.75" customHeight="1" x14ac:dyDescent="0.2">
      <c r="A212" s="29">
        <f t="shared" si="25"/>
        <v>210</v>
      </c>
      <c r="B212" s="30">
        <f>'2018'!A19</f>
        <v>17</v>
      </c>
      <c r="C212" s="30">
        <v>2018</v>
      </c>
      <c r="D212" s="31" t="str">
        <f>'2018'!B19</f>
        <v>Ethan Wolf</v>
      </c>
      <c r="E212" s="204" t="str" cm="1">
        <f t="array" ref="E212">_xlfn.IFS(F212&gt;=15,"Cornerstone",AND(F212&gt;=14,F212&lt;15),"Elite",AND(F212&gt;=11,F212&lt;14),"Elite Upside",AND(F212&gt;=9,F212&lt;11),"Upside",AND(F212&gt;=8,F212&lt;9),"Upside Lite",AND(F212&gt;=6,F212&lt;8),"Outlier",AND(F212&gt;=5,F212&lt;6),"Outlier Lite",F212&lt;5,"Purgatory")</f>
        <v>Purgatory</v>
      </c>
      <c r="F212" s="32">
        <f>'2018'!C19</f>
        <v>1.05</v>
      </c>
      <c r="G212" s="32">
        <f t="shared" si="26"/>
        <v>1.7999999999999998</v>
      </c>
      <c r="H212" s="33">
        <f t="shared" si="27"/>
        <v>-3.0502234531513159</v>
      </c>
      <c r="I212" s="34" t="str">
        <f>'2018'!D19</f>
        <v>Tennessee</v>
      </c>
      <c r="J212" s="35">
        <f>'2018'!E19</f>
        <v>1</v>
      </c>
      <c r="K212" s="36">
        <f>'2018'!F19</f>
        <v>35010</v>
      </c>
      <c r="L212" s="37">
        <f>'2018'!G19</f>
        <v>29.909589041095892</v>
      </c>
      <c r="M212" s="37" t="str">
        <f>'2018'!H19</f>
        <v>SR</v>
      </c>
      <c r="N212" s="37">
        <f>'2018'!I19</f>
        <v>22.482191780821918</v>
      </c>
      <c r="O212" s="38">
        <f>'2018'!J19</f>
        <v>78</v>
      </c>
      <c r="P212" s="38">
        <f>'2018'!K19</f>
        <v>258</v>
      </c>
      <c r="Q212" s="193">
        <f t="shared" si="28"/>
        <v>29.814563376661273</v>
      </c>
      <c r="R212" s="35">
        <f>'2018'!L19</f>
        <v>4.9800000000000004</v>
      </c>
      <c r="S212" s="39">
        <f>'2018'!M19</f>
        <v>0</v>
      </c>
      <c r="T212" s="40">
        <f>'2018'!N19</f>
        <v>0</v>
      </c>
      <c r="U212" s="41">
        <f>'2018'!O19</f>
        <v>9.4558429973238184E-2</v>
      </c>
      <c r="V212" s="41">
        <f>'2018'!P19</f>
        <v>0.12168512923799933</v>
      </c>
      <c r="W212" s="41">
        <f>'2018'!Q19</f>
        <v>9.1099676005336389E-2</v>
      </c>
      <c r="X212" s="41">
        <f>'2018'!R19</f>
        <v>0.1287486261579526</v>
      </c>
      <c r="Y212" s="42">
        <f>'2018'!S19</f>
        <v>0.1287486261579526</v>
      </c>
      <c r="Z212" s="43">
        <f>'2018'!T19</f>
        <v>0.1287486261579526</v>
      </c>
      <c r="AA212" s="44" t="str">
        <f>'2018'!U19</f>
        <v>N/A</v>
      </c>
      <c r="AB212" s="45">
        <f>'2018'!V19</f>
        <v>0.98</v>
      </c>
      <c r="AC212" s="45">
        <f>CT212/CW212</f>
        <v>10.25</v>
      </c>
      <c r="AD212" s="45">
        <f>'2018'!X19</f>
        <v>4</v>
      </c>
      <c r="AE212" s="45">
        <f>'2018'!Y19</f>
        <v>10.1</v>
      </c>
      <c r="AF212" s="45">
        <f>'2018'!Z19</f>
        <v>0</v>
      </c>
      <c r="AG212" s="45">
        <f>'2018'!AA19</f>
        <v>0</v>
      </c>
      <c r="AH212" s="45">
        <f>CR212</f>
        <v>0</v>
      </c>
      <c r="AI212" s="46">
        <f>'2018'!AB19</f>
        <v>0.04</v>
      </c>
      <c r="AJ212" s="45">
        <f>'2018'!AC19</f>
        <v>83.89427602130047</v>
      </c>
      <c r="AK212" s="47">
        <f>'2018'!AD19</f>
        <v>91.715603052255702</v>
      </c>
      <c r="AL212" s="48">
        <f>'2018'!AE19</f>
        <v>3</v>
      </c>
      <c r="AM212" s="49">
        <f>'2018'!AF19</f>
        <v>0</v>
      </c>
      <c r="AN212" s="49">
        <f>'2018'!AG19</f>
        <v>0</v>
      </c>
      <c r="AO212" s="49">
        <f>'2018'!AH19</f>
        <v>1</v>
      </c>
      <c r="AP212" s="49">
        <f>'2018'!AI19</f>
        <v>0</v>
      </c>
      <c r="AQ212" s="49">
        <f>'2018'!AK19</f>
        <v>0</v>
      </c>
      <c r="AR212" s="49">
        <f>'2018'!AL19</f>
        <v>0</v>
      </c>
      <c r="AS212" s="50">
        <f>'2018'!AM19</f>
        <v>0</v>
      </c>
      <c r="AT212" s="55">
        <f>'2018'!AN19</f>
        <v>0</v>
      </c>
      <c r="AU212" s="56">
        <f>'2018'!AO19</f>
        <v>1</v>
      </c>
      <c r="AV212" s="56">
        <f>'2018'!AP19</f>
        <v>0</v>
      </c>
      <c r="AW212" s="56">
        <f>'2018'!AQ19</f>
        <v>0</v>
      </c>
      <c r="AX212" s="56">
        <f>'2018'!AR19</f>
        <v>0</v>
      </c>
      <c r="AY212" s="56">
        <f>'2018'!AS19</f>
        <v>0</v>
      </c>
      <c r="AZ212" s="57">
        <f>'2018'!AT19</f>
        <v>0</v>
      </c>
      <c r="BA212" s="57">
        <f>'2018'!AU19</f>
        <v>0</v>
      </c>
      <c r="BB212" s="57">
        <f>'2018'!AV19</f>
        <v>0</v>
      </c>
      <c r="BC212" s="57">
        <f>'2018'!AW19</f>
        <v>0</v>
      </c>
      <c r="BD212" s="57">
        <f>'2018'!AX19</f>
        <v>0</v>
      </c>
      <c r="BE212" s="57">
        <f>'2018'!AY19</f>
        <v>0</v>
      </c>
      <c r="BF212" s="58">
        <f>'2018'!AZ19</f>
        <v>0</v>
      </c>
      <c r="BG212" s="55">
        <f>'2018'!BA19</f>
        <v>212</v>
      </c>
      <c r="BH212" s="56">
        <f>'2018'!BB19</f>
        <v>2242</v>
      </c>
      <c r="BI212" s="56">
        <f>'2018'!BC19</f>
        <v>31</v>
      </c>
      <c r="BJ212" s="56">
        <f>'2018'!BD19</f>
        <v>23</v>
      </c>
      <c r="BK212" s="56">
        <f>'2018'!BE19</f>
        <v>0</v>
      </c>
      <c r="BL212" s="56">
        <f>'2018'!BF19</f>
        <v>18</v>
      </c>
      <c r="BM212" s="57">
        <f>'2018'!BG19</f>
        <v>0</v>
      </c>
      <c r="BN212" s="57">
        <f>'2018'!BH19</f>
        <v>0</v>
      </c>
      <c r="BO212" s="57">
        <f>'2018'!BI19</f>
        <v>1.24</v>
      </c>
      <c r="BP212" s="57">
        <f>'2018'!BJ19</f>
        <v>3.9</v>
      </c>
      <c r="BQ212" s="57">
        <f>'2018'!BK19</f>
        <v>7.8</v>
      </c>
      <c r="BR212" s="57">
        <f>'2018'!BL19</f>
        <v>0</v>
      </c>
      <c r="BS212" s="58">
        <f>'2018'!BM19</f>
        <v>4.2</v>
      </c>
      <c r="BT212" s="55">
        <f>'2018'!BN19</f>
        <v>290</v>
      </c>
      <c r="BU212" s="56">
        <f>'2018'!BO19</f>
        <v>2383.1999999999998</v>
      </c>
      <c r="BV212" s="56">
        <f>'2018'!BP19</f>
        <v>31</v>
      </c>
      <c r="BW212" s="56">
        <f>'2018'!BQ19</f>
        <v>22</v>
      </c>
      <c r="BX212" s="56">
        <f>'2018'!BR19</f>
        <v>2</v>
      </c>
      <c r="BY212" s="56">
        <f>'2018'!BS19</f>
        <v>15.600000000000001</v>
      </c>
      <c r="BZ212" s="57">
        <f>'2018'!BT19</f>
        <v>0</v>
      </c>
      <c r="CA212" s="57">
        <f>'2018'!BU19</f>
        <v>0</v>
      </c>
      <c r="CB212" s="57">
        <f>'2018'!BV19</f>
        <v>1.2</v>
      </c>
      <c r="CC212" s="57">
        <f>'2018'!BW19</f>
        <v>4.3</v>
      </c>
      <c r="CD212" s="57">
        <f>'2018'!BX19</f>
        <v>10</v>
      </c>
      <c r="CE212" s="57">
        <f>'2018'!BY19</f>
        <v>0</v>
      </c>
      <c r="CF212" s="58">
        <f>'2018'!BZ19</f>
        <v>0</v>
      </c>
      <c r="CG212" s="55">
        <f>'2018'!CA19</f>
        <v>239</v>
      </c>
      <c r="CH212" s="56">
        <f>'2018'!CB19</f>
        <v>2623.5</v>
      </c>
      <c r="CI212" s="56">
        <f>'2018'!CC19</f>
        <v>33</v>
      </c>
      <c r="CJ212" s="56">
        <f>'2018'!CD19</f>
        <v>21</v>
      </c>
      <c r="CK212" s="56">
        <f>'2018'!CE19</f>
        <v>2</v>
      </c>
      <c r="CL212" s="56">
        <f>'2018'!CF19</f>
        <v>24.200000000000003</v>
      </c>
      <c r="CM212" s="57">
        <f>'2018'!CG19</f>
        <v>0</v>
      </c>
      <c r="CN212" s="57">
        <f>'2018'!CH19</f>
        <v>0</v>
      </c>
      <c r="CO212" s="57">
        <f>'2018'!CI19</f>
        <v>0.98</v>
      </c>
      <c r="CP212" s="57">
        <f>'2018'!CJ19</f>
        <v>4</v>
      </c>
      <c r="CQ212" s="57">
        <f>'2018'!CK19</f>
        <v>8.1999999999999993</v>
      </c>
      <c r="CR212" s="57">
        <f>'2018'!CL19</f>
        <v>0</v>
      </c>
      <c r="CS212" s="58">
        <f>'2018'!CM19</f>
        <v>12.5</v>
      </c>
      <c r="CT212" s="55">
        <f>'2018'!CN19</f>
        <v>246</v>
      </c>
      <c r="CU212" s="56">
        <f>'2018'!CO19</f>
        <v>1910.6999999999998</v>
      </c>
      <c r="CV212" s="56">
        <f>'2018'!CP19</f>
        <v>38</v>
      </c>
      <c r="CW212" s="56">
        <f>'2018'!CQ19</f>
        <v>24</v>
      </c>
      <c r="CX212" s="56">
        <f>'2018'!CR19</f>
        <v>3</v>
      </c>
      <c r="CY212" s="56">
        <f>'2018'!CS19</f>
        <v>9.9</v>
      </c>
      <c r="CZ212" s="57">
        <f>'2018'!CT19</f>
        <v>0</v>
      </c>
      <c r="DA212" s="57">
        <f>'2018'!CU19</f>
        <v>0</v>
      </c>
      <c r="DB212" s="57">
        <f>'2018'!CV19</f>
        <v>0.91</v>
      </c>
      <c r="DC212" s="57">
        <f>'2018'!CW19</f>
        <v>3.5</v>
      </c>
      <c r="DD212" s="57">
        <f>'2018'!CX19</f>
        <v>10.1</v>
      </c>
      <c r="DE212" s="57">
        <f>'2018'!CY19</f>
        <v>28.6</v>
      </c>
      <c r="DF212" s="58">
        <f>'2018'!CZ19</f>
        <v>4</v>
      </c>
    </row>
    <row r="213" spans="1:110" ht="15.75" customHeight="1" x14ac:dyDescent="0.2">
      <c r="A213" s="29">
        <f t="shared" si="25"/>
        <v>211</v>
      </c>
      <c r="B213" s="30">
        <f>'2026-WIP'!A25</f>
        <v>23</v>
      </c>
      <c r="C213" s="30">
        <v>2026</v>
      </c>
      <c r="D213" s="31" t="str">
        <f>'2026-WIP'!B25</f>
        <v>Tanner Arkin</v>
      </c>
      <c r="E213" s="204" t="str" cm="1">
        <f t="array" ref="E213">_xlfn.IFS(F213&gt;=15,"Cornerstone",AND(F213&gt;=14,F213&lt;15),"Elite",AND(F213&gt;=11,F213&lt;14),"Elite Upside",AND(F213&gt;=9,F213&lt;11),"Upside",AND(F213&gt;=8,F213&lt;9),"Upside Lite",AND(F213&gt;=6,F213&lt;8),"Outlier",AND(F213&gt;=5,F213&lt;6),"Outlier Lite",F213&lt;5,"Purgatory")</f>
        <v>Purgatory</v>
      </c>
      <c r="F213" s="32">
        <f>'2026-WIP'!C25</f>
        <v>1</v>
      </c>
      <c r="G213" s="32">
        <f t="shared" si="26"/>
        <v>1.4000000000000001</v>
      </c>
      <c r="H213" s="33">
        <f t="shared" si="27"/>
        <v>-3.0709001136514176</v>
      </c>
      <c r="I213" s="34" t="str">
        <f>'2026-WIP'!D25</f>
        <v>Illinois</v>
      </c>
      <c r="J213" s="35">
        <f>'2026-WIP'!E25</f>
        <v>2</v>
      </c>
      <c r="K213" s="36">
        <f>'2026-WIP'!F25</f>
        <v>37809</v>
      </c>
      <c r="L213" s="37">
        <f>'2026-WIP'!G25</f>
        <v>22.241095890410961</v>
      </c>
      <c r="M213" s="37" t="str">
        <f>'2026-WIP'!H25</f>
        <v>RS SR</v>
      </c>
      <c r="N213" s="37">
        <f>'2026-WIP'!I25</f>
        <v>22.82191780821918</v>
      </c>
      <c r="O213" s="38">
        <f>'2026-WIP'!J25</f>
        <v>76</v>
      </c>
      <c r="P213" s="38">
        <f>'2026-WIP'!K25</f>
        <v>265</v>
      </c>
      <c r="Q213" s="193">
        <f t="shared" si="28"/>
        <v>32.256455440888722</v>
      </c>
      <c r="R213" s="35">
        <f>'2026-WIP'!L25</f>
        <v>4.7</v>
      </c>
      <c r="S213" s="39">
        <f>'2026-WIP'!M25</f>
        <v>0</v>
      </c>
      <c r="T213" s="40">
        <f>'2026-WIP'!N25</f>
        <v>1.1918951132300359E-2</v>
      </c>
      <c r="U213" s="41">
        <f>'2026-WIP'!O25</f>
        <v>4.9131723845828042E-2</v>
      </c>
      <c r="V213" s="41">
        <f>'2026-WIP'!P25</f>
        <v>3.1496062992125983E-4</v>
      </c>
      <c r="W213" s="41">
        <f>'2026-WIP'!Q25</f>
        <v>4.042243262927895E-2</v>
      </c>
      <c r="X213" s="41">
        <f>'2026-WIP'!R25</f>
        <v>1.927437641723356E-2</v>
      </c>
      <c r="Y213" s="42">
        <f>'2026-WIP'!S25</f>
        <v>3.4203050131530799E-2</v>
      </c>
      <c r="Z213" s="43">
        <f>'2026-WIP'!T25</f>
        <v>3.4203050131530799E-2</v>
      </c>
      <c r="AA213" s="44" t="str">
        <f>'2026-WIP'!U25</f>
        <v>N/A</v>
      </c>
      <c r="AB213" s="45">
        <f>'2026-WIP'!V25</f>
        <v>0.44</v>
      </c>
      <c r="AC213" s="45">
        <f>'2026-WIP'!W25</f>
        <v>6.9375</v>
      </c>
      <c r="AD213" s="45">
        <f>'2026-WIP'!X25</f>
        <v>3.5</v>
      </c>
      <c r="AE213" s="45">
        <f>'2026-WIP'!Y25</f>
        <v>4.7</v>
      </c>
      <c r="AF213" s="45">
        <f>'2026-WIP'!Z25</f>
        <v>0</v>
      </c>
      <c r="AG213" s="45">
        <f>'2026-WIP'!AA25</f>
        <v>0</v>
      </c>
      <c r="AH213" s="45">
        <f>'2026-WIP'!AB25</f>
        <v>0</v>
      </c>
      <c r="AI213" s="46">
        <f>'2026-WIP'!AC25</f>
        <v>108.61365732719</v>
      </c>
      <c r="AJ213" s="45">
        <f>'2026-WIP'!AD25</f>
        <v>114.20202838697875</v>
      </c>
      <c r="AK213" s="47">
        <f>'2026-WIP'!AE25</f>
        <v>0</v>
      </c>
      <c r="AL213" s="48">
        <f>'2026-WIP'!AF25</f>
        <v>0</v>
      </c>
      <c r="AM213" s="49">
        <f>'2026-WIP'!AG25</f>
        <v>0</v>
      </c>
      <c r="AN213" s="49">
        <f>'2026-WIP'!AH25</f>
        <v>0</v>
      </c>
      <c r="AO213" s="49">
        <f>'2026-WIP'!AI25</f>
        <v>0</v>
      </c>
      <c r="AP213" s="49">
        <f>'2026-WIP'!AJ25</f>
        <v>5</v>
      </c>
      <c r="AQ213" s="49">
        <f>'2026-WIP'!AK25</f>
        <v>7</v>
      </c>
      <c r="AR213" s="49">
        <f>'2026-WIP'!AL25</f>
        <v>0</v>
      </c>
      <c r="AS213" s="50">
        <f>'2026-WIP'!AM25</f>
        <v>0</v>
      </c>
      <c r="AT213" s="55">
        <f>'2026-WIP'!AN25</f>
        <v>9</v>
      </c>
      <c r="AU213" s="56">
        <f>'2026-WIP'!AO25</f>
        <v>755.09999999999991</v>
      </c>
      <c r="AV213" s="56">
        <f>'2026-WIP'!AP25</f>
        <v>1</v>
      </c>
      <c r="AW213" s="56">
        <f>'2026-WIP'!AQ25</f>
        <v>1</v>
      </c>
      <c r="AX213" s="56">
        <f>'2026-WIP'!AR25</f>
        <v>0</v>
      </c>
      <c r="AY213" s="56">
        <f>'2026-WIP'!AS25</f>
        <v>3.9000000000000004</v>
      </c>
      <c r="AZ213" s="57">
        <f>'2026-WIP'!AT25</f>
        <v>0</v>
      </c>
      <c r="BA213" s="57">
        <f>'2026-WIP'!AU25</f>
        <v>0</v>
      </c>
      <c r="BB213" s="57">
        <f>'2026-WIP'!AV25</f>
        <v>0.82</v>
      </c>
      <c r="BC213" s="57">
        <f>'2026-WIP'!AW25</f>
        <v>0</v>
      </c>
      <c r="BD213" s="57">
        <f>'2026-WIP'!AX25</f>
        <v>9</v>
      </c>
      <c r="BE213" s="57">
        <f>'2026-WIP'!AY25</f>
        <v>100</v>
      </c>
      <c r="BF213" s="58">
        <f>'2026-WIP'!AZ25</f>
        <v>0</v>
      </c>
      <c r="BG213" s="55">
        <f>'2026-WIP'!BA25</f>
        <v>116</v>
      </c>
      <c r="BH213" s="56">
        <f>'2026-WIP'!BB25</f>
        <v>2361</v>
      </c>
      <c r="BI213" s="56">
        <f>'2026-WIP'!BC25</f>
        <v>16</v>
      </c>
      <c r="BJ213" s="56">
        <f>'2026-WIP'!BD25</f>
        <v>14</v>
      </c>
      <c r="BK213" s="56">
        <f>'2026-WIP'!BE25</f>
        <v>0</v>
      </c>
      <c r="BL213" s="56">
        <f>'2026-WIP'!BF25</f>
        <v>12</v>
      </c>
      <c r="BM213" s="57">
        <f>'2026-WIP'!BG25</f>
        <v>0</v>
      </c>
      <c r="BN213" s="57">
        <f>'2026-WIP'!BH25</f>
        <v>0</v>
      </c>
      <c r="BO213" s="57">
        <f>'2026-WIP'!BI25</f>
        <v>0.65</v>
      </c>
      <c r="BP213" s="57">
        <f>'2026-WIP'!BJ25</f>
        <v>3.9</v>
      </c>
      <c r="BQ213" s="57">
        <f>'2026-WIP'!BK25</f>
        <v>5.0999999999999996</v>
      </c>
      <c r="BR213" s="57">
        <f>'2026-WIP'!BL25</f>
        <v>66.7</v>
      </c>
      <c r="BS213" s="58">
        <f>'2026-WIP'!BM25</f>
        <v>6.7</v>
      </c>
      <c r="BT213" s="55">
        <f>'2026-WIP'!BN25</f>
        <v>1</v>
      </c>
      <c r="BU213" s="56">
        <f>'2026-WIP'!BO25</f>
        <v>3175</v>
      </c>
      <c r="BV213" s="56">
        <f>'2026-WIP'!BP25</f>
        <v>2</v>
      </c>
      <c r="BW213" s="56">
        <f>'2026-WIP'!BQ25</f>
        <v>1</v>
      </c>
      <c r="BX213" s="56">
        <f>'2026-WIP'!BR25</f>
        <v>1</v>
      </c>
      <c r="BY213" s="56">
        <f>'2026-WIP'!BS25</f>
        <v>23</v>
      </c>
      <c r="BZ213" s="57">
        <f>'2026-WIP'!BT25</f>
        <v>0</v>
      </c>
      <c r="CA213" s="57">
        <f>'2026-WIP'!BU25</f>
        <v>0</v>
      </c>
      <c r="CB213" s="57">
        <f>'2026-WIP'!BV25</f>
        <v>0.02</v>
      </c>
      <c r="CC213" s="57">
        <f>'2026-WIP'!BW25</f>
        <v>0</v>
      </c>
      <c r="CD213" s="57">
        <f>'2026-WIP'!BX25</f>
        <v>12</v>
      </c>
      <c r="CE213" s="57">
        <f>'2026-WIP'!BY25</f>
        <v>0</v>
      </c>
      <c r="CF213" s="58">
        <f>'2026-WIP'!BZ25</f>
        <v>50</v>
      </c>
      <c r="CG213" s="55">
        <f>'2026-WIP'!CA25</f>
        <v>111</v>
      </c>
      <c r="CH213" s="56">
        <f>'2026-WIP'!CB25</f>
        <v>2746</v>
      </c>
      <c r="CI213" s="56">
        <f>'2026-WIP'!CC25</f>
        <v>27</v>
      </c>
      <c r="CJ213" s="56">
        <f>'2026-WIP'!CD25</f>
        <v>16</v>
      </c>
      <c r="CK213" s="56">
        <f>'2026-WIP'!CE25</f>
        <v>3</v>
      </c>
      <c r="CL213" s="56">
        <f>'2026-WIP'!CF25</f>
        <v>22</v>
      </c>
      <c r="CM213" s="57">
        <f>'2026-WIP'!CG25</f>
        <v>0</v>
      </c>
      <c r="CN213" s="57">
        <f>'2026-WIP'!CH25</f>
        <v>0</v>
      </c>
      <c r="CO213" s="57">
        <f>'2026-WIP'!CI25</f>
        <v>0.44</v>
      </c>
      <c r="CP213" s="57">
        <f>'2026-WIP'!CJ25</f>
        <v>3.5</v>
      </c>
      <c r="CQ213" s="57">
        <f>'2026-WIP'!CK25</f>
        <v>7.9</v>
      </c>
      <c r="CR213" s="57">
        <f>'2026-WIP'!CL25</f>
        <v>33.299999999999997</v>
      </c>
      <c r="CS213" s="58">
        <f>'2026-WIP'!CM25</f>
        <v>11.1</v>
      </c>
      <c r="CT213" s="55">
        <f>'2026-WIP'!CN25</f>
        <v>17</v>
      </c>
      <c r="CU213" s="56">
        <f>'2026-WIP'!CO25</f>
        <v>882</v>
      </c>
      <c r="CV213" s="56">
        <f>'2026-WIP'!CP25</f>
        <v>3</v>
      </c>
      <c r="CW213" s="56">
        <f>'2026-WIP'!CQ25</f>
        <v>3</v>
      </c>
      <c r="CX213" s="56">
        <f>'2026-WIP'!CR25</f>
        <v>1</v>
      </c>
      <c r="CY213" s="56">
        <f>'2026-WIP'!CS25</f>
        <v>9</v>
      </c>
      <c r="CZ213" s="57">
        <f>'2026-WIP'!CT25</f>
        <v>0</v>
      </c>
      <c r="DA213" s="57">
        <f>'2026-WIP'!CU25</f>
        <v>0</v>
      </c>
      <c r="DB213" s="57">
        <f>'2026-WIP'!CV25</f>
        <v>0.27</v>
      </c>
      <c r="DC213" s="57">
        <f>'2026-WIP'!CW25</f>
        <v>1.7</v>
      </c>
      <c r="DD213" s="57">
        <f>'2026-WIP'!CX25</f>
        <v>4.7</v>
      </c>
      <c r="DE213" s="57">
        <f>'2026-WIP'!CY25</f>
        <v>0</v>
      </c>
      <c r="DF213" s="58">
        <f>'2026-WIP'!CZ25</f>
        <v>0</v>
      </c>
    </row>
    <row r="214" spans="1:110" ht="15.75" customHeight="1" x14ac:dyDescent="0.2">
      <c r="A214" s="29">
        <f t="shared" si="25"/>
        <v>212</v>
      </c>
      <c r="B214" s="30">
        <f>'2018'!A20</f>
        <v>18</v>
      </c>
      <c r="C214" s="30">
        <v>2018</v>
      </c>
      <c r="D214" s="31" t="str">
        <f>'2018'!B20</f>
        <v>Marcus Baugh</v>
      </c>
      <c r="E214" s="204" t="str" cm="1">
        <f t="array" ref="E214">_xlfn.IFS(F214&gt;=15,"Cornerstone",AND(F214&gt;=14,F214&lt;15),"Elite",AND(F214&gt;=11,F214&lt;14),"Elite Upside",AND(F214&gt;=9,F214&lt;11),"Upside",AND(F214&gt;=8,F214&lt;9),"Upside Lite",AND(F214&gt;=6,F214&lt;8),"Outlier",AND(F214&gt;=5,F214&lt;6),"Outlier Lite",F214&lt;5,"Purgatory")</f>
        <v>Purgatory</v>
      </c>
      <c r="F214" s="32">
        <f>'2018'!C20</f>
        <v>0.65714285714285714</v>
      </c>
      <c r="G214" s="32">
        <f t="shared" si="26"/>
        <v>0.89999999999999991</v>
      </c>
      <c r="H214" s="33">
        <f t="shared" si="27"/>
        <v>-3.2126829285092575</v>
      </c>
      <c r="I214" s="34" t="str">
        <f>'2018'!D20</f>
        <v>Ohio State</v>
      </c>
      <c r="J214" s="35">
        <f>'2018'!E20</f>
        <v>2</v>
      </c>
      <c r="K214" s="36">
        <f>'2018'!F20</f>
        <v>34677</v>
      </c>
      <c r="L214" s="37">
        <f>'2018'!G20</f>
        <v>30.82191780821918</v>
      </c>
      <c r="M214" s="37" t="str">
        <f>'2018'!H20</f>
        <v>SR</v>
      </c>
      <c r="N214" s="37">
        <f>'2018'!I20</f>
        <v>23.394520547945206</v>
      </c>
      <c r="O214" s="38">
        <f>'2018'!J20</f>
        <v>75</v>
      </c>
      <c r="P214" s="38">
        <f>'2018'!K20</f>
        <v>247</v>
      </c>
      <c r="Q214" s="193">
        <f t="shared" si="28"/>
        <v>30.872541247304717</v>
      </c>
      <c r="R214" s="35">
        <f>'2018'!L20</f>
        <v>4.8099999999999996</v>
      </c>
      <c r="S214" s="39">
        <f>'2018'!M20</f>
        <v>0</v>
      </c>
      <c r="T214" s="40">
        <f>'2018'!N20</f>
        <v>0</v>
      </c>
      <c r="U214" s="41">
        <f>'2018'!O20</f>
        <v>8.0938891137191417E-3</v>
      </c>
      <c r="V214" s="41">
        <f>'2018'!P20</f>
        <v>8.4745762711864403E-2</v>
      </c>
      <c r="W214" s="41">
        <f>'2018'!Q20</f>
        <v>0.1257597007947639</v>
      </c>
      <c r="X214" s="41">
        <f>'2018'!R20</f>
        <v>8.2626657969123718E-2</v>
      </c>
      <c r="Y214" s="42">
        <f>'2018'!S20</f>
        <v>0.10419317938194381</v>
      </c>
      <c r="Z214" s="43">
        <f>'2018'!T20</f>
        <v>0.10419317938194381</v>
      </c>
      <c r="AA214" s="44" t="str">
        <f>'2018'!U20</f>
        <v>N/A</v>
      </c>
      <c r="AB214" s="45">
        <f>'2018'!V20</f>
        <v>1.1499999999999999</v>
      </c>
      <c r="AC214" s="45">
        <f>CT214/CW214</f>
        <v>10.857142857142858</v>
      </c>
      <c r="AD214" s="45">
        <f>'2018'!X20</f>
        <v>4.9000000000000004</v>
      </c>
      <c r="AE214" s="45">
        <f>'2018'!Y20</f>
        <v>8.6</v>
      </c>
      <c r="AF214" s="45">
        <f>'2018'!Z20</f>
        <v>0</v>
      </c>
      <c r="AG214" s="45">
        <f>'2018'!AA20</f>
        <v>0</v>
      </c>
      <c r="AH214" s="45">
        <f>CR214</f>
        <v>0</v>
      </c>
      <c r="AI214" s="46">
        <f>'2018'!AB20</f>
        <v>9.6999999999999989E-2</v>
      </c>
      <c r="AJ214" s="45">
        <f>'2018'!AC20</f>
        <v>92.288299427324162</v>
      </c>
      <c r="AK214" s="47">
        <f>'2018'!AD20</f>
        <v>95.127816835620237</v>
      </c>
      <c r="AL214" s="48">
        <f>'2018'!AE20</f>
        <v>1</v>
      </c>
      <c r="AM214" s="49">
        <f>'2018'!AF20</f>
        <v>0</v>
      </c>
      <c r="AN214" s="49">
        <f>'2018'!AG20</f>
        <v>0</v>
      </c>
      <c r="AO214" s="49">
        <f>'2018'!AH20</f>
        <v>1</v>
      </c>
      <c r="AP214" s="49">
        <f>'2018'!AI20</f>
        <v>1</v>
      </c>
      <c r="AQ214" s="49">
        <f>'2018'!AK20</f>
        <v>0</v>
      </c>
      <c r="AR214" s="49">
        <f>'2018'!AL20</f>
        <v>0</v>
      </c>
      <c r="AS214" s="50">
        <f>'2018'!AM20</f>
        <v>0</v>
      </c>
      <c r="AT214" s="55">
        <f>'2018'!AN20</f>
        <v>0</v>
      </c>
      <c r="AU214" s="56">
        <f>'2018'!AO20</f>
        <v>1</v>
      </c>
      <c r="AV214" s="56">
        <f>'2018'!AP20</f>
        <v>0</v>
      </c>
      <c r="AW214" s="56">
        <f>'2018'!AQ20</f>
        <v>0</v>
      </c>
      <c r="AX214" s="56">
        <f>'2018'!AR20</f>
        <v>0</v>
      </c>
      <c r="AY214" s="56">
        <f>'2018'!AS20</f>
        <v>0</v>
      </c>
      <c r="AZ214" s="57">
        <f>'2018'!AT20</f>
        <v>0</v>
      </c>
      <c r="BA214" s="57">
        <f>'2018'!AU20</f>
        <v>0</v>
      </c>
      <c r="BB214" s="57">
        <f>'2018'!AV20</f>
        <v>0</v>
      </c>
      <c r="BC214" s="57">
        <f>'2018'!AW20</f>
        <v>0</v>
      </c>
      <c r="BD214" s="57">
        <f>'2018'!AX20</f>
        <v>0</v>
      </c>
      <c r="BE214" s="57">
        <f>'2018'!AY20</f>
        <v>0</v>
      </c>
      <c r="BF214" s="58">
        <f>'2018'!AZ20</f>
        <v>0</v>
      </c>
      <c r="BG214" s="55">
        <f>'2018'!BA20</f>
        <v>2</v>
      </c>
      <c r="BH214" s="56">
        <f>'2018'!BB20</f>
        <v>247.1</v>
      </c>
      <c r="BI214" s="56">
        <f>'2018'!BC20</f>
        <v>2</v>
      </c>
      <c r="BJ214" s="56">
        <f>'2018'!BD20</f>
        <v>1</v>
      </c>
      <c r="BK214" s="56">
        <f>'2018'!BE20</f>
        <v>1</v>
      </c>
      <c r="BL214" s="56">
        <f>'2018'!BF20</f>
        <v>3</v>
      </c>
      <c r="BM214" s="57">
        <f>'2018'!BG20</f>
        <v>0</v>
      </c>
      <c r="BN214" s="57">
        <f>'2018'!BH20</f>
        <v>0</v>
      </c>
      <c r="BO214" s="57">
        <f>'2018'!BI20</f>
        <v>0.18</v>
      </c>
      <c r="BP214" s="57">
        <f>'2018'!BJ20</f>
        <v>0</v>
      </c>
      <c r="BQ214" s="57">
        <f>'2018'!BK20</f>
        <v>10.5</v>
      </c>
      <c r="BR214" s="57">
        <f>'2018'!BL20</f>
        <v>0</v>
      </c>
      <c r="BS214" s="58">
        <f>'2018'!BM20</f>
        <v>0</v>
      </c>
      <c r="BT214" s="55">
        <f>'2018'!BN20</f>
        <v>32</v>
      </c>
      <c r="BU214" s="56">
        <f>'2018'!BO20</f>
        <v>377.6</v>
      </c>
      <c r="BV214" s="56">
        <f>'2018'!BP20</f>
        <v>2</v>
      </c>
      <c r="BW214" s="56">
        <f>'2018'!BQ20</f>
        <v>2</v>
      </c>
      <c r="BX214" s="56">
        <f>'2018'!BR20</f>
        <v>0</v>
      </c>
      <c r="BY214" s="56">
        <f>'2018'!BS20</f>
        <v>3</v>
      </c>
      <c r="BZ214" s="57">
        <f>'2018'!BT20</f>
        <v>0</v>
      </c>
      <c r="CA214" s="57">
        <f>'2018'!BU20</f>
        <v>0</v>
      </c>
      <c r="CB214" s="57">
        <f>'2018'!BV20</f>
        <v>0.43</v>
      </c>
      <c r="CC214" s="57">
        <f>'2018'!BW20</f>
        <v>3.5</v>
      </c>
      <c r="CD214" s="57">
        <f>'2018'!BX20</f>
        <v>12.5</v>
      </c>
      <c r="CE214" s="57">
        <f>'2018'!BY20</f>
        <v>0</v>
      </c>
      <c r="CF214" s="58">
        <f>'2018'!BZ20</f>
        <v>0</v>
      </c>
      <c r="CG214" s="55">
        <f>'2018'!CA20</f>
        <v>269</v>
      </c>
      <c r="CH214" s="56">
        <f>'2018'!CB20</f>
        <v>2139</v>
      </c>
      <c r="CI214" s="56">
        <f>'2018'!CC20</f>
        <v>43</v>
      </c>
      <c r="CJ214" s="56">
        <f>'2018'!CD20</f>
        <v>24</v>
      </c>
      <c r="CK214" s="56">
        <f>'2018'!CE20</f>
        <v>2</v>
      </c>
      <c r="CL214" s="56">
        <f>'2018'!CF20</f>
        <v>20</v>
      </c>
      <c r="CM214" s="57">
        <f>'2018'!CG20</f>
        <v>0</v>
      </c>
      <c r="CN214" s="57">
        <f>'2018'!CH20</f>
        <v>0</v>
      </c>
      <c r="CO214" s="57">
        <f>'2018'!CI20</f>
        <v>0.99</v>
      </c>
      <c r="CP214" s="57">
        <f>'2018'!CJ20</f>
        <v>3.7</v>
      </c>
      <c r="CQ214" s="57">
        <f>'2018'!CK20</f>
        <v>7.2</v>
      </c>
      <c r="CR214" s="57">
        <f>'2018'!CL20</f>
        <v>0</v>
      </c>
      <c r="CS214" s="58">
        <f>'2018'!CM20</f>
        <v>22.6</v>
      </c>
      <c r="CT214" s="55">
        <f>'2018'!CN20</f>
        <v>304</v>
      </c>
      <c r="CU214" s="56">
        <f>'2018'!CO20</f>
        <v>3679.2000000000003</v>
      </c>
      <c r="CV214" s="56">
        <f>'2018'!CP20</f>
        <v>44</v>
      </c>
      <c r="CW214" s="56">
        <f>'2018'!CQ20</f>
        <v>28</v>
      </c>
      <c r="CX214" s="56">
        <f>'2018'!CR20</f>
        <v>5</v>
      </c>
      <c r="CY214" s="56">
        <f>'2018'!CS20</f>
        <v>39.199999999999996</v>
      </c>
      <c r="CZ214" s="57">
        <f>'2018'!CT20</f>
        <v>0</v>
      </c>
      <c r="DA214" s="57">
        <f>'2018'!CU20</f>
        <v>0</v>
      </c>
      <c r="DB214" s="57">
        <f>'2018'!CV20</f>
        <v>1.1499999999999999</v>
      </c>
      <c r="DC214" s="57">
        <f>'2018'!CW20</f>
        <v>4.9000000000000004</v>
      </c>
      <c r="DD214" s="57">
        <f>'2018'!CX20</f>
        <v>8.6</v>
      </c>
      <c r="DE214" s="57">
        <f>'2018'!CY20</f>
        <v>42.9</v>
      </c>
      <c r="DF214" s="58">
        <f>'2018'!CZ20</f>
        <v>9.6999999999999993</v>
      </c>
    </row>
    <row r="215" spans="1:110" ht="15.75" customHeight="1" thickBot="1" x14ac:dyDescent="0.25">
      <c r="A215" s="61">
        <f t="shared" si="25"/>
        <v>213</v>
      </c>
      <c r="B215" s="62">
        <f>'2016'!A13</f>
        <v>11</v>
      </c>
      <c r="C215" s="62">
        <v>2016</v>
      </c>
      <c r="D215" s="63" t="str">
        <f>'2016'!B13</f>
        <v>Jake McGee</v>
      </c>
      <c r="E215" s="206" t="str" cm="1">
        <f t="array" ref="E215">_xlfn.IFS(F215&gt;=15,"Cornerstone",AND(F215&gt;=14,F215&lt;15),"Elite",AND(F215&gt;=11,F215&lt;14),"Elite Upside",AND(F215&gt;=9,F215&lt;11),"Upside",AND(F215&gt;=8,F215&lt;9),"Upside Lite",AND(F215&gt;=6,F215&lt;8),"Outlier",AND(F215&gt;=5,F215&lt;6),"Outlier Lite",F215&lt;5,"Purgatory")</f>
        <v>Purgatory</v>
      </c>
      <c r="F215" s="64">
        <f>'2016'!C13</f>
        <v>0.5714285714285714</v>
      </c>
      <c r="G215" s="64">
        <f t="shared" si="26"/>
        <v>0.4</v>
      </c>
      <c r="H215" s="65">
        <f t="shared" si="27"/>
        <v>-3.2481286322237177</v>
      </c>
      <c r="I215" s="66" t="str">
        <f>'2016'!D13</f>
        <v>Florida</v>
      </c>
      <c r="J215" s="67">
        <f>'2016'!E13</f>
        <v>1</v>
      </c>
      <c r="K215" s="68">
        <f>'2016'!F13</f>
        <v>33500</v>
      </c>
      <c r="L215" s="69">
        <f>'2016'!G13</f>
        <v>34.046575342465751</v>
      </c>
      <c r="M215" s="69" t="str">
        <f>'2016'!H13</f>
        <v>RS SR</v>
      </c>
      <c r="N215" s="69">
        <f>'2016'!I13</f>
        <v>24.621917808219177</v>
      </c>
      <c r="O215" s="70">
        <f>'2016'!J13</f>
        <v>77</v>
      </c>
      <c r="P215" s="70">
        <f>'2016'!K13</f>
        <v>250</v>
      </c>
      <c r="Q215" s="193">
        <f t="shared" si="28"/>
        <v>29.645345173638567</v>
      </c>
      <c r="R215" s="67">
        <f>'2016'!L13</f>
        <v>4.84</v>
      </c>
      <c r="S215" s="71">
        <f>'2016'!M13</f>
        <v>0</v>
      </c>
      <c r="T215" s="72">
        <f>'2016'!N13</f>
        <v>0</v>
      </c>
      <c r="U215" s="73">
        <f>'2016'!O13</f>
        <v>0.11629353233830846</v>
      </c>
      <c r="V215" s="73">
        <f>'2016'!P13</f>
        <v>0.16954244999570778</v>
      </c>
      <c r="W215" s="73">
        <f>'2016'!Q13</f>
        <v>0</v>
      </c>
      <c r="X215" s="73">
        <f>'2016'!R13</f>
        <v>0.14165148529575788</v>
      </c>
      <c r="Y215" s="74">
        <f>'2016'!S13</f>
        <v>8.4771224997853889E-2</v>
      </c>
      <c r="Z215" s="75">
        <f>'2016'!T13</f>
        <v>8.4771224997853889E-2</v>
      </c>
      <c r="AA215" s="76">
        <f>'2016'!U13</f>
        <v>21.964383561643835</v>
      </c>
      <c r="AB215" s="77">
        <f>'2016'!V13</f>
        <v>1.1299999999999999</v>
      </c>
      <c r="AC215" s="77">
        <f>'2016'!W13</f>
        <v>9.2926829268292686</v>
      </c>
      <c r="AD215" s="77">
        <f>'2016'!X13</f>
        <v>4.3</v>
      </c>
      <c r="AE215" s="77">
        <f>'2016'!Y13</f>
        <v>7.1</v>
      </c>
      <c r="AF215" s="77">
        <f>'2016'!Z13</f>
        <v>0</v>
      </c>
      <c r="AG215" s="77">
        <f>'2016'!AA13</f>
        <v>0</v>
      </c>
      <c r="AH215" s="77">
        <f>'2016'!AB13</f>
        <v>2.4E-2</v>
      </c>
      <c r="AI215" s="78">
        <f>'2016'!AC13</f>
        <v>91.114722697213566</v>
      </c>
      <c r="AJ215" s="77">
        <f>'2016'!AD13</f>
        <v>97.69979149862553</v>
      </c>
      <c r="AK215" s="79">
        <f>'2016'!AE13</f>
        <v>0</v>
      </c>
      <c r="AL215" s="80">
        <f>'2016'!AF13</f>
        <v>2</v>
      </c>
      <c r="AM215" s="81">
        <f>'2016'!AG13</f>
        <v>0</v>
      </c>
      <c r="AN215" s="81">
        <f>'2016'!AH13</f>
        <v>0</v>
      </c>
      <c r="AO215" s="81">
        <f>'2016'!AI13</f>
        <v>0</v>
      </c>
      <c r="AP215" s="81">
        <f>'2016'!AJ13</f>
        <v>5</v>
      </c>
      <c r="AQ215" s="81">
        <f>'2016'!AK13</f>
        <v>1</v>
      </c>
      <c r="AR215" s="81">
        <f>'2016'!AL13</f>
        <v>0</v>
      </c>
      <c r="AS215" s="82">
        <f>'2016'!AM13</f>
        <v>0</v>
      </c>
      <c r="AT215" s="83">
        <f>'2016'!AN13</f>
        <v>0</v>
      </c>
      <c r="AU215" s="84">
        <f>'2016'!AO13</f>
        <v>1</v>
      </c>
      <c r="AV215" s="84">
        <f>'2016'!AP13</f>
        <v>0</v>
      </c>
      <c r="AW215" s="84">
        <f>'2016'!AQ13</f>
        <v>0</v>
      </c>
      <c r="AX215" s="84">
        <f>'2016'!AR13</f>
        <v>0</v>
      </c>
      <c r="AY215" s="84">
        <f>'2016'!AS13</f>
        <v>0</v>
      </c>
      <c r="AZ215" s="85">
        <f>'2016'!AT13</f>
        <v>0</v>
      </c>
      <c r="BA215" s="85">
        <f>'2016'!AU13</f>
        <v>0</v>
      </c>
      <c r="BB215" s="85">
        <f>'2016'!AV13</f>
        <v>0</v>
      </c>
      <c r="BC215" s="85">
        <f>'2016'!AW13</f>
        <v>0</v>
      </c>
      <c r="BD215" s="85">
        <f>'2016'!AX13</f>
        <v>0</v>
      </c>
      <c r="BE215" s="85">
        <f>'2016'!AY13</f>
        <v>0</v>
      </c>
      <c r="BF215" s="86">
        <f>'2016'!AZ13</f>
        <v>0</v>
      </c>
      <c r="BG215" s="83">
        <f>'2016'!BA13</f>
        <v>374</v>
      </c>
      <c r="BH215" s="84">
        <f>'2016'!BB13</f>
        <v>3216</v>
      </c>
      <c r="BI215" s="84">
        <f>'2016'!BC13</f>
        <v>0</v>
      </c>
      <c r="BJ215" s="84">
        <f>'2016'!BD13</f>
        <v>0</v>
      </c>
      <c r="BK215" s="84">
        <f>'2016'!BE13</f>
        <v>0</v>
      </c>
      <c r="BL215" s="84">
        <f>'2016'!BF13</f>
        <v>0</v>
      </c>
      <c r="BM215" s="85">
        <f>'2016'!BG13</f>
        <v>0</v>
      </c>
      <c r="BN215" s="85">
        <f>'2016'!BH13</f>
        <v>0</v>
      </c>
      <c r="BO215" s="85">
        <f>'2016'!BI13</f>
        <v>0</v>
      </c>
      <c r="BP215" s="85">
        <f>'2016'!BJ13</f>
        <v>0</v>
      </c>
      <c r="BQ215" s="85">
        <f>'2016'!BK13</f>
        <v>0</v>
      </c>
      <c r="BR215" s="85">
        <f>'2016'!BL13</f>
        <v>0</v>
      </c>
      <c r="BS215" s="86">
        <f>'2016'!BM13</f>
        <v>0</v>
      </c>
      <c r="BT215" s="83">
        <f>'2016'!BN13</f>
        <v>395</v>
      </c>
      <c r="BU215" s="84">
        <f>'2016'!BO13</f>
        <v>2329.8000000000002</v>
      </c>
      <c r="BV215" s="84">
        <f>'2016'!BP13</f>
        <v>0</v>
      </c>
      <c r="BW215" s="84">
        <f>'2016'!BQ13</f>
        <v>0</v>
      </c>
      <c r="BX215" s="84">
        <f>'2016'!BR13</f>
        <v>0</v>
      </c>
      <c r="BY215" s="84">
        <f>'2016'!BS13</f>
        <v>0</v>
      </c>
      <c r="BZ215" s="85">
        <f>'2016'!BT13</f>
        <v>0</v>
      </c>
      <c r="CA215" s="85">
        <f>'2016'!BU13</f>
        <v>0</v>
      </c>
      <c r="CB215" s="85">
        <f>'2016'!BV13</f>
        <v>0</v>
      </c>
      <c r="CC215" s="85">
        <f>'2016'!BW13</f>
        <v>0</v>
      </c>
      <c r="CD215" s="85">
        <f>'2016'!BX13</f>
        <v>0</v>
      </c>
      <c r="CE215" s="85">
        <f>'2016'!BY13</f>
        <v>0</v>
      </c>
      <c r="CF215" s="86">
        <f>'2016'!BZ13</f>
        <v>0</v>
      </c>
      <c r="CG215" s="83">
        <f>'2016'!CA13</f>
        <v>0</v>
      </c>
      <c r="CH215" s="84">
        <f>'2016'!CB13</f>
        <v>1</v>
      </c>
      <c r="CI215" s="84">
        <f>'2016'!CC13</f>
        <v>0</v>
      </c>
      <c r="CJ215" s="84">
        <f>'2016'!CD13</f>
        <v>0</v>
      </c>
      <c r="CK215" s="84">
        <f>'2016'!CE13</f>
        <v>0</v>
      </c>
      <c r="CL215" s="84">
        <f>'2016'!CF13</f>
        <v>0</v>
      </c>
      <c r="CM215" s="85">
        <f>'2016'!CG13</f>
        <v>0</v>
      </c>
      <c r="CN215" s="85">
        <f>'2016'!CH13</f>
        <v>0</v>
      </c>
      <c r="CO215" s="85">
        <f>'2016'!CI13</f>
        <v>0</v>
      </c>
      <c r="CP215" s="85">
        <f>'2016'!CJ13</f>
        <v>0</v>
      </c>
      <c r="CQ215" s="85">
        <f>'2016'!CK13</f>
        <v>0</v>
      </c>
      <c r="CR215" s="85">
        <f>'2016'!CL13</f>
        <v>0</v>
      </c>
      <c r="CS215" s="86">
        <f>'2016'!CM13</f>
        <v>0</v>
      </c>
      <c r="CT215" s="83">
        <f>'2016'!CN13</f>
        <v>381</v>
      </c>
      <c r="CU215" s="84">
        <f>'2016'!CO13</f>
        <v>2689.7000000000003</v>
      </c>
      <c r="CV215" s="84">
        <f>'2016'!CP13</f>
        <v>60</v>
      </c>
      <c r="CW215" s="84">
        <f>'2016'!CQ13</f>
        <v>41</v>
      </c>
      <c r="CX215" s="84">
        <f>'2016'!CR13</f>
        <v>4</v>
      </c>
      <c r="CY215" s="84">
        <f>'2016'!CS13</f>
        <v>18.2</v>
      </c>
      <c r="CZ215" s="85">
        <f>'2016'!CT13</f>
        <v>0</v>
      </c>
      <c r="DA215" s="85">
        <f>'2016'!CU13</f>
        <v>0</v>
      </c>
      <c r="DB215" s="85">
        <f>'2016'!CV13</f>
        <v>1.1299999999999999</v>
      </c>
      <c r="DC215" s="85">
        <f>'2016'!CW13</f>
        <v>4.3</v>
      </c>
      <c r="DD215" s="85">
        <f>'2016'!CX13</f>
        <v>7.1</v>
      </c>
      <c r="DE215" s="85">
        <f>'2016'!CY13</f>
        <v>0</v>
      </c>
      <c r="DF215" s="86">
        <f>'2016'!CZ13</f>
        <v>2.4</v>
      </c>
    </row>
  </sheetData>
  <autoFilter ref="A2:DF215" xr:uid="{00000000-0009-0000-0000-000001000000}">
    <sortState xmlns:xlrd2="http://schemas.microsoft.com/office/spreadsheetml/2017/richdata2" ref="A3:DF215">
      <sortCondition ref="A2:A215"/>
    </sortState>
  </autoFilter>
  <mergeCells count="10">
    <mergeCell ref="BT1:CF1"/>
    <mergeCell ref="CG1:CS1"/>
    <mergeCell ref="CT1:DF1"/>
    <mergeCell ref="A1:H1"/>
    <mergeCell ref="I1:S1"/>
    <mergeCell ref="T1:Z1"/>
    <mergeCell ref="AA1:AK1"/>
    <mergeCell ref="AL1:AS1"/>
    <mergeCell ref="AT1:BF1"/>
    <mergeCell ref="BG1:BS1"/>
  </mergeCells>
  <conditionalFormatting sqref="C2:C327">
    <cfRule type="cellIs" dxfId="241" priority="26" operator="equal">
      <formula>2026</formula>
    </cfRule>
  </conditionalFormatting>
  <conditionalFormatting sqref="D3:D215">
    <cfRule type="expression" dxfId="240" priority="27" stopIfTrue="1">
      <formula>F3&gt;=15</formula>
    </cfRule>
    <cfRule type="expression" dxfId="239" priority="28" stopIfTrue="1">
      <formula>AND(F3&gt;=14,F3&lt;15)</formula>
    </cfRule>
    <cfRule type="expression" dxfId="238" priority="29">
      <formula>AND(F3&gt;=11,F3&lt;14)</formula>
    </cfRule>
    <cfRule type="expression" dxfId="237" priority="30" stopIfTrue="1">
      <formula>AND(F3&gt;=9,F3&lt;11)</formula>
    </cfRule>
    <cfRule type="expression" dxfId="236" priority="31">
      <formula>AND(F3&gt;=8,F3&lt;9)</formula>
    </cfRule>
    <cfRule type="expression" dxfId="235" priority="32">
      <formula>AND(F3&gt;=6,F3&lt;8)</formula>
    </cfRule>
    <cfRule type="expression" dxfId="234" priority="33">
      <formula>AND(F3&gt;=5,F3&lt;6)</formula>
    </cfRule>
    <cfRule type="expression" dxfId="233" priority="34" stopIfTrue="1">
      <formula>F3&lt;5</formula>
    </cfRule>
  </conditionalFormatting>
  <conditionalFormatting sqref="E3:E215">
    <cfRule type="expression" dxfId="232" priority="10" stopIfTrue="1">
      <formula>F3&gt;=15</formula>
    </cfRule>
    <cfRule type="expression" dxfId="231" priority="11" stopIfTrue="1">
      <formula>AND(F3&gt;=14,F3&lt;15)</formula>
    </cfRule>
    <cfRule type="expression" dxfId="230" priority="12">
      <formula>AND(F3&gt;=11,F3&lt;14)</formula>
    </cfRule>
    <cfRule type="expression" dxfId="229" priority="13" stopIfTrue="1">
      <formula>AND(F3&gt;=9,F3&lt;11)</formula>
    </cfRule>
    <cfRule type="expression" dxfId="228" priority="14">
      <formula>AND(F3&gt;=8,F3&lt;9)</formula>
    </cfRule>
    <cfRule type="expression" dxfId="227" priority="15">
      <formula>AND(F3&gt;=6,F3&lt;8)</formula>
    </cfRule>
    <cfRule type="expression" dxfId="226" priority="16">
      <formula>AND(F3&gt;=5,F3&lt;6)</formula>
    </cfRule>
    <cfRule type="expression" dxfId="225" priority="17" stopIfTrue="1">
      <formula>F3&lt;5</formula>
    </cfRule>
  </conditionalFormatting>
  <conditionalFormatting sqref="G3:G215">
    <cfRule type="colorScale" priority="4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6:G327 F3:F215">
    <cfRule type="colorScale" priority="36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M3:M215">
    <cfRule type="containsText" dxfId="224" priority="37" operator="containsText" text="SR">
      <formula>NOT(ISERROR(SEARCH(("SR"),(M3))))</formula>
    </cfRule>
  </conditionalFormatting>
  <conditionalFormatting sqref="T3:X215">
    <cfRule type="cellIs" dxfId="223" priority="1" stopIfTrue="1" operator="between">
      <formula>0.15</formula>
      <formula>0.2099</formula>
    </cfRule>
    <cfRule type="cellIs" dxfId="222" priority="2" stopIfTrue="1" operator="equal">
      <formula>0</formula>
    </cfRule>
  </conditionalFormatting>
  <conditionalFormatting sqref="T216:X327">
    <cfRule type="cellIs" dxfId="221" priority="40" operator="equal">
      <formula>0</formula>
    </cfRule>
    <cfRule type="cellIs" dxfId="220" priority="41" operator="between">
      <formula>0.2</formula>
      <formula>0.24999</formula>
    </cfRule>
    <cfRule type="colorScale" priority="42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T3:Z144 T174:Z178 T197:Z214">
    <cfRule type="colorScale" priority="4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T145:Z162">
    <cfRule type="colorScale" priority="6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T163:Z173">
    <cfRule type="colorScale" priority="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T179:Z196 T215:Z215">
    <cfRule type="colorScale" priority="4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Y216:Z327">
    <cfRule type="colorScale" priority="45">
      <colorScale>
        <cfvo type="formula" val="0.1999"/>
        <cfvo type="formula" val="0.2"/>
        <cfvo type="formula" val="0.4"/>
        <color rgb="FFFACACA"/>
        <color rgb="FFD7F397"/>
        <color rgb="FF00B050"/>
      </colorScale>
    </cfRule>
  </conditionalFormatting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598"/>
  </sheetPr>
  <dimension ref="B3:N13"/>
  <sheetViews>
    <sheetView workbookViewId="0">
      <selection activeCell="J6" sqref="J6"/>
    </sheetView>
  </sheetViews>
  <sheetFormatPr baseColWidth="10" defaultColWidth="14.5" defaultRowHeight="15" customHeight="1" x14ac:dyDescent="0.2"/>
  <cols>
    <col min="1" max="1" width="7" customWidth="1"/>
    <col min="2" max="2" width="12" customWidth="1"/>
    <col min="3" max="3" width="21.5" customWidth="1"/>
    <col min="4" max="4" width="3.33203125" customWidth="1"/>
    <col min="5" max="5" width="19.6640625" customWidth="1"/>
    <col min="6" max="6" width="6.5" customWidth="1"/>
    <col min="7" max="7" width="12" customWidth="1"/>
    <col min="8" max="8" width="9.1640625" customWidth="1"/>
    <col min="9" max="9" width="12" bestFit="1" customWidth="1"/>
    <col min="10" max="10" width="14.1640625" bestFit="1" customWidth="1"/>
    <col min="11" max="11" width="8.6640625" customWidth="1"/>
    <col min="12" max="12" width="12.83203125" bestFit="1" customWidth="1"/>
    <col min="13" max="13" width="6.5" bestFit="1" customWidth="1"/>
    <col min="14" max="14" width="12.1640625" bestFit="1" customWidth="1"/>
    <col min="15" max="26" width="8.6640625" customWidth="1"/>
  </cols>
  <sheetData>
    <row r="3" spans="2:14" ht="15" customHeight="1" thickBot="1" x14ac:dyDescent="0.25"/>
    <row r="4" spans="2:14" ht="15" customHeight="1" x14ac:dyDescent="0.2">
      <c r="B4" s="271" t="s">
        <v>91</v>
      </c>
      <c r="C4" s="262"/>
      <c r="D4" s="88"/>
      <c r="E4" s="89" t="s">
        <v>92</v>
      </c>
      <c r="F4" s="90" t="s">
        <v>93</v>
      </c>
      <c r="G4" s="91" t="s">
        <v>94</v>
      </c>
      <c r="I4" s="271" t="s">
        <v>91</v>
      </c>
      <c r="J4" s="262"/>
      <c r="K4" s="88"/>
      <c r="L4" s="89" t="s">
        <v>92</v>
      </c>
      <c r="M4" s="90" t="s">
        <v>93</v>
      </c>
      <c r="N4" s="91" t="s">
        <v>94</v>
      </c>
    </row>
    <row r="5" spans="2:14" ht="15" customHeight="1" x14ac:dyDescent="0.2">
      <c r="B5" s="92" t="s">
        <v>95</v>
      </c>
      <c r="C5" s="93" t="s">
        <v>358</v>
      </c>
      <c r="D5" s="88"/>
      <c r="E5" s="94" t="s">
        <v>97</v>
      </c>
      <c r="F5" s="95">
        <f>VLOOKUP($C$5,Overall!$D$3:$AS$215,34,FALSE)</f>
        <v>109.43166074095933</v>
      </c>
      <c r="G5" s="96" t="e" cm="1">
        <f t="array" ref="G5">_xlfn.IFS(F5=10,"A+",F5=9,"A",F5=8,"B+",F5=7,"B",F5=6,"B-",F5=5,"C+",F5=4,"C",F5=3,"C-",F5=2,"D+",F5=1,"D",F5=0,"F")</f>
        <v>#N/A</v>
      </c>
      <c r="I5" s="92" t="s">
        <v>95</v>
      </c>
      <c r="J5" s="93" t="s">
        <v>174</v>
      </c>
      <c r="K5" s="88"/>
      <c r="L5" s="94" t="s">
        <v>97</v>
      </c>
      <c r="M5" s="95">
        <f>VLOOKUP($J$5,Overall!$D$3:$AS$215,34,FALSE)</f>
        <v>112.22113600789891</v>
      </c>
      <c r="N5" s="96" t="e" cm="1">
        <f t="array" ref="N5">_xlfn.IFS(M5=10,"A+",M5=9,"A",M5=8,"B+",M5=7,"B",M5=6,"B-",M5=5,"C+",M5=4,"C",M5=3,"C-",M5=2,"D+",M5=1,"D",M5=0,"F")</f>
        <v>#N/A</v>
      </c>
    </row>
    <row r="6" spans="2:14" ht="15" customHeight="1" x14ac:dyDescent="0.2">
      <c r="B6" s="97" t="s">
        <v>65</v>
      </c>
      <c r="C6" s="98" t="str">
        <f>VLOOKUP($C$5,Overall!$D$3:$AS$215,6,FALSE)</f>
        <v>Notre Dame</v>
      </c>
      <c r="D6" s="88"/>
      <c r="E6" s="94" t="s">
        <v>98</v>
      </c>
      <c r="F6" s="95">
        <f>VLOOKUP($C$5,Overall!$D$3:$AS$215,35,FALSE)</f>
        <v>10</v>
      </c>
      <c r="G6" s="96" t="str" cm="1">
        <f t="array" ref="G6">_xlfn.IFS(F6=10,"A+",F6=9,"A",F6=8,"B+",F6=7,"B",F6=6,"B-",F6=5,"C+",F6=4,"C",F6=3,"C-",F6=2,"D+",F6=1,"D",F6=0,"F")</f>
        <v>A+</v>
      </c>
      <c r="I6" s="97" t="s">
        <v>65</v>
      </c>
      <c r="J6" s="98" t="str">
        <f>VLOOKUP($J$5,Overall!$D$3:$AS$215,6,FALSE)</f>
        <v>FIU</v>
      </c>
      <c r="K6" s="88"/>
      <c r="L6" s="94" t="s">
        <v>98</v>
      </c>
      <c r="M6" s="95">
        <f>VLOOKUP($J$5,Overall!$D$3:$AS$215,35,FALSE)</f>
        <v>6</v>
      </c>
      <c r="N6" s="96" t="str" cm="1">
        <f t="array" ref="N6">_xlfn.IFS(M6=10,"A+",M6=9,"A",M6=8,"B+",M6=7,"B",M6=6,"B-",M6=5,"C+",M6=4,"C",M6=3,"C-",M6=2,"D+",M6=1,"D",M6=0,"F")</f>
        <v>B-</v>
      </c>
    </row>
    <row r="7" spans="2:14" ht="15" customHeight="1" x14ac:dyDescent="0.2">
      <c r="B7" s="97" t="s">
        <v>61</v>
      </c>
      <c r="C7" s="99" t="str">
        <f>VLOOKUP($C$5,Overall!$D$3:$AS$215,10,FALSE)</f>
        <v>JR</v>
      </c>
      <c r="D7" s="88"/>
      <c r="E7" s="94" t="s">
        <v>8</v>
      </c>
      <c r="F7" s="95">
        <f>VLOOKUP($C$5,Overall!$D$3:$AS$215,36,FALSE)</f>
        <v>9</v>
      </c>
      <c r="G7" s="96" t="str" cm="1">
        <f t="array" ref="G7">_xlfn.IFS(F7=10,"A+",F7=9,"A",F7=8,"B+",F7=7,"B",F7=6,"B-",F7=5,"C+",F7=4,"C",F7=3,"C-",F7=2,"D+",F7=1,"D",F7=0,"F")</f>
        <v>A</v>
      </c>
      <c r="I7" s="97" t="s">
        <v>61</v>
      </c>
      <c r="J7" s="99" t="str">
        <f>VLOOKUP($J$5,Overall!$D$3:$AS$215,10,FALSE)</f>
        <v>SR</v>
      </c>
      <c r="K7" s="88"/>
      <c r="L7" s="94" t="s">
        <v>8</v>
      </c>
      <c r="M7" s="95">
        <f>VLOOKUP($J$5,Overall!$D$3:$AS$215,36,FALSE)</f>
        <v>10</v>
      </c>
      <c r="N7" s="96" t="str" cm="1">
        <f t="array" ref="N7">_xlfn.IFS(M7=10,"A+",M7=9,"A",M7=8,"B+",M7=7,"B",M7=6,"B-",M7=5,"C+",M7=4,"C",M7=3,"C-",M7=2,"D+",M7=1,"D",M7=0,"F")</f>
        <v>A+</v>
      </c>
    </row>
    <row r="8" spans="2:14" ht="15" customHeight="1" x14ac:dyDescent="0.2">
      <c r="B8" s="97" t="s">
        <v>66</v>
      </c>
      <c r="C8" s="100">
        <f>VLOOKUP($C$5,Overall!$D$3:$AS$215,12,FALSE)</f>
        <v>77</v>
      </c>
      <c r="D8" s="88"/>
      <c r="E8" s="94" t="s">
        <v>71</v>
      </c>
      <c r="F8" s="95">
        <f>VLOOKUP($C$5,Overall!$D$3:$AS$215,37,FALSE)</f>
        <v>8</v>
      </c>
      <c r="G8" s="96" t="str" cm="1">
        <f t="array" ref="G8">_xlfn.IFS(F8=10,"A+",F8=9,"A",F8=8,"B+",F8=7,"B",F8=6,"B-",F8=5,"C+",F8=4,"C",F8=3,"C-",F8=2,"D+",F8=1,"D",F8=0,"F")</f>
        <v>B+</v>
      </c>
      <c r="I8" s="97" t="s">
        <v>66</v>
      </c>
      <c r="J8" s="100">
        <f>VLOOKUP($J$5,Overall!$D$3:$AS$215,12,FALSE)</f>
        <v>75</v>
      </c>
      <c r="K8" s="88"/>
      <c r="L8" s="94" t="s">
        <v>71</v>
      </c>
      <c r="M8" s="95">
        <f>VLOOKUP($J$5,Overall!$D$3:$AS$215,37,FALSE)</f>
        <v>5</v>
      </c>
      <c r="N8" s="96" t="str" cm="1">
        <f t="array" ref="N8">_xlfn.IFS(M8=10,"A+",M8=9,"A",M8=8,"B+",M8=7,"B",M8=6,"B-",M8=5,"C+",M8=4,"C",M8=3,"C-",M8=2,"D+",M8=1,"D",M8=0,"F")</f>
        <v>C+</v>
      </c>
    </row>
    <row r="9" spans="2:14" ht="15" customHeight="1" x14ac:dyDescent="0.2">
      <c r="B9" s="97" t="s">
        <v>67</v>
      </c>
      <c r="C9" s="100">
        <f>VLOOKUP($C$5,Overall!$D$3:$AS$215,13,FALSE)</f>
        <v>249</v>
      </c>
      <c r="D9" s="88"/>
      <c r="E9" s="94" t="s">
        <v>10</v>
      </c>
      <c r="F9" s="95">
        <f>VLOOKUP($C$5,Overall!$D$3:$AS$215,38,FALSE)</f>
        <v>4</v>
      </c>
      <c r="G9" s="96" t="str" cm="1">
        <f t="array" ref="G9">_xlfn.IFS(F9=10,"A+",F9=9,"A",F9=8,"B+",F9=7,"B",F9=6,"B-",F9=5,"C+",F9=4,"C",F9=3,"C-",F9=2,"D+",F9=1,"D",F9=0,"F")</f>
        <v>C</v>
      </c>
      <c r="I9" s="97" t="s">
        <v>67</v>
      </c>
      <c r="J9" s="100">
        <f>VLOOKUP($J$5,Overall!$D$3:$AS$215,13,FALSE)</f>
        <v>248</v>
      </c>
      <c r="K9" s="88"/>
      <c r="L9" s="94" t="s">
        <v>10</v>
      </c>
      <c r="M9" s="95">
        <f>VLOOKUP($J$5,Overall!$D$3:$AS$215,38,FALSE)</f>
        <v>4</v>
      </c>
      <c r="N9" s="96" t="str" cm="1">
        <f t="array" ref="N9">_xlfn.IFS(M9=10,"A+",M9=9,"A",M9=8,"B+",M9=7,"B",M9=6,"B-",M9=5,"C+",M9=4,"C",M9=3,"C-",M9=2,"D+",M9=1,"D",M9=0,"F")</f>
        <v>C</v>
      </c>
    </row>
    <row r="10" spans="2:14" ht="15" customHeight="1" thickBot="1" x14ac:dyDescent="0.25">
      <c r="B10" s="97" t="s">
        <v>68</v>
      </c>
      <c r="C10" s="98">
        <f>VLOOKUP($C$5,Overall!$D$3:$AS$215,14,FALSE)</f>
        <v>29.526763792944013</v>
      </c>
      <c r="D10" s="88"/>
      <c r="E10" s="101" t="s">
        <v>14</v>
      </c>
      <c r="F10" s="102">
        <f>VLOOKUP($C$5,Overall!$D$3:$AS$215,39,FALSE)</f>
        <v>2</v>
      </c>
      <c r="G10" s="103" t="str" cm="1">
        <f t="array" ref="G10">_xlfn.IFS(F10=10,"A+",F10=9,"A",F10=8,"B+",F10=7,"B",F10=6,"B-",F10=5,"C+",F10=4,"C",F10=3,"C-",F10=2,"D+",F10=1,"D",F10=0,"F")</f>
        <v>D+</v>
      </c>
      <c r="I10" s="97" t="s">
        <v>68</v>
      </c>
      <c r="J10" s="98">
        <f>VLOOKUP($J$5,Overall!$D$3:$AS$215,14,FALSE)</f>
        <v>30.997531292840364</v>
      </c>
      <c r="K10" s="88"/>
      <c r="L10" s="101" t="s">
        <v>14</v>
      </c>
      <c r="M10" s="102">
        <f>VLOOKUP($J$5,Overall!$D$3:$AS$215,39,FALSE)</f>
        <v>7</v>
      </c>
      <c r="N10" s="103" t="str" cm="1">
        <f t="array" ref="N10">_xlfn.IFS(M10=10,"A+",M10=9,"A",M10=8,"B+",M10=7,"B",M10=6,"B-",M10=5,"C+",M10=4,"C",M10=3,"C-",M10=2,"D+",M10=1,"D",M10=0,"F")</f>
        <v>B</v>
      </c>
    </row>
    <row r="11" spans="2:14" ht="15" customHeight="1" thickBot="1" x14ac:dyDescent="0.25">
      <c r="B11" s="104" t="s">
        <v>99</v>
      </c>
      <c r="C11" s="105">
        <f>VLOOKUP($C$5,Overall!$D$3:$AS$215,15,FALSE)</f>
        <v>4.7</v>
      </c>
      <c r="D11" s="88"/>
      <c r="E11" s="88"/>
      <c r="F11" s="106"/>
      <c r="G11" s="88"/>
      <c r="I11" s="104" t="s">
        <v>99</v>
      </c>
      <c r="J11" s="105">
        <f>VLOOKUP($J$5,Overall!$D$3:$AS$215,15,FALSE)</f>
        <v>4.62</v>
      </c>
      <c r="K11" s="88"/>
      <c r="L11" s="88"/>
      <c r="M11" s="106"/>
      <c r="N11" s="88"/>
    </row>
    <row r="12" spans="2:14" ht="15" customHeight="1" x14ac:dyDescent="0.2">
      <c r="B12" s="88"/>
      <c r="C12" s="88"/>
      <c r="D12" s="88"/>
      <c r="E12" s="271" t="s">
        <v>100</v>
      </c>
      <c r="F12" s="261"/>
      <c r="G12" s="262"/>
      <c r="I12" s="88"/>
      <c r="J12" s="88"/>
      <c r="K12" s="88"/>
      <c r="L12" s="271" t="s">
        <v>100</v>
      </c>
      <c r="M12" s="261"/>
      <c r="N12" s="262"/>
    </row>
    <row r="13" spans="2:14" ht="15" customHeight="1" thickBot="1" x14ac:dyDescent="0.25">
      <c r="B13" s="88"/>
      <c r="C13" s="88"/>
      <c r="D13" s="88"/>
      <c r="E13" s="107" t="s">
        <v>101</v>
      </c>
      <c r="F13" s="108">
        <f>VLOOKUP($C$5,Overall!$D$3:$H$215,3,FALSE)</f>
        <v>11.264285714285714</v>
      </c>
      <c r="G13" s="109">
        <f>VLOOKUP($C$5,Overall!$D$3:$H$215,4,FALSE)</f>
        <v>90.100000000000009</v>
      </c>
      <c r="H13" s="242"/>
      <c r="I13" s="88"/>
      <c r="J13" s="88"/>
      <c r="K13" s="88"/>
      <c r="L13" s="107" t="s">
        <v>101</v>
      </c>
      <c r="M13" s="108">
        <f>VLOOKUP($J$5,Overall!$D$3:$H$215,3,FALSE)</f>
        <v>10.37857142857143</v>
      </c>
      <c r="N13" s="243">
        <f>VLOOKUP($J$5,Overall!$D$3:$H$215,4,FALSE)</f>
        <v>85.9</v>
      </c>
    </row>
  </sheetData>
  <mergeCells count="4">
    <mergeCell ref="B4:C4"/>
    <mergeCell ref="E12:G12"/>
    <mergeCell ref="I4:J4"/>
    <mergeCell ref="L12:N12"/>
  </mergeCells>
  <conditionalFormatting sqref="G5:G10">
    <cfRule type="cellIs" dxfId="219" priority="12" operator="equal">
      <formula>"A+"</formula>
    </cfRule>
    <cfRule type="cellIs" dxfId="218" priority="13" operator="equal">
      <formula>"A"</formula>
    </cfRule>
    <cfRule type="cellIs" dxfId="217" priority="14" operator="equal">
      <formula>"B+"</formula>
    </cfRule>
    <cfRule type="cellIs" dxfId="216" priority="15" operator="equal">
      <formula>"B"</formula>
    </cfRule>
    <cfRule type="cellIs" dxfId="215" priority="16" operator="equal">
      <formula>"B-"</formula>
    </cfRule>
    <cfRule type="cellIs" dxfId="214" priority="17" operator="equal">
      <formula>"C+"</formula>
    </cfRule>
    <cfRule type="cellIs" dxfId="213" priority="18" operator="equal">
      <formula>"C"</formula>
    </cfRule>
    <cfRule type="cellIs" dxfId="212" priority="19" operator="equal">
      <formula>"C-"</formula>
    </cfRule>
    <cfRule type="cellIs" dxfId="211" priority="20" operator="equal">
      <formula>"D+"</formula>
    </cfRule>
    <cfRule type="cellIs" dxfId="210" priority="21" operator="equal">
      <formula>"D"</formula>
    </cfRule>
    <cfRule type="cellIs" dxfId="209" priority="22" operator="equal">
      <formula>"F"</formula>
    </cfRule>
  </conditionalFormatting>
  <conditionalFormatting sqref="N5:N10">
    <cfRule type="cellIs" dxfId="208" priority="1" operator="equal">
      <formula>"A+"</formula>
    </cfRule>
    <cfRule type="cellIs" dxfId="207" priority="2" operator="equal">
      <formula>"A"</formula>
    </cfRule>
    <cfRule type="cellIs" dxfId="206" priority="3" operator="equal">
      <formula>"B+"</formula>
    </cfRule>
    <cfRule type="cellIs" dxfId="205" priority="4" operator="equal">
      <formula>"B"</formula>
    </cfRule>
    <cfRule type="cellIs" dxfId="204" priority="5" operator="equal">
      <formula>"B-"</formula>
    </cfRule>
    <cfRule type="cellIs" dxfId="203" priority="6" operator="equal">
      <formula>"C+"</formula>
    </cfRule>
    <cfRule type="cellIs" dxfId="202" priority="7" operator="equal">
      <formula>"C"</formula>
    </cfRule>
    <cfRule type="cellIs" dxfId="201" priority="8" operator="equal">
      <formula>"C-"</formula>
    </cfRule>
    <cfRule type="cellIs" dxfId="200" priority="9" operator="equal">
      <formula>"D+"</formula>
    </cfRule>
    <cfRule type="cellIs" dxfId="199" priority="10" operator="equal">
      <formula>"D"</formula>
    </cfRule>
    <cfRule type="cellIs" dxfId="198" priority="11" operator="equal">
      <formula>"F"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EF2CB"/>
  </sheetPr>
  <dimension ref="A1:AS132"/>
  <sheetViews>
    <sheetView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5" sqref="G5"/>
    </sheetView>
  </sheetViews>
  <sheetFormatPr baseColWidth="10" defaultColWidth="14.5" defaultRowHeight="15" customHeight="1" x14ac:dyDescent="0.2"/>
  <cols>
    <col min="1" max="1" width="23.6640625" hidden="1" customWidth="1"/>
    <col min="2" max="2" width="13.83203125" customWidth="1"/>
    <col min="3" max="3" width="10.83203125" hidden="1" customWidth="1"/>
    <col min="4" max="4" width="12.1640625" customWidth="1"/>
    <col min="5" max="5" width="8.5" customWidth="1"/>
    <col min="6" max="6" width="23.6640625" customWidth="1"/>
    <col min="7" max="7" width="20.1640625" customWidth="1"/>
    <col min="8" max="8" width="9.33203125" customWidth="1"/>
    <col min="9" max="9" width="13" customWidth="1"/>
    <col min="10" max="10" width="10.5" customWidth="1"/>
    <col min="11" max="11" width="11" customWidth="1"/>
    <col min="12" max="12" width="6.33203125" customWidth="1"/>
    <col min="13" max="13" width="6.5" customWidth="1"/>
    <col min="14" max="20" width="9.83203125" customWidth="1"/>
    <col min="21" max="21" width="9.33203125" customWidth="1"/>
    <col min="22" max="22" width="10.1640625" customWidth="1"/>
    <col min="23" max="23" width="7.83203125" customWidth="1"/>
    <col min="24" max="24" width="10.1640625" customWidth="1"/>
    <col min="25" max="25" width="7.33203125" customWidth="1"/>
    <col min="26" max="26" width="7.5" customWidth="1"/>
    <col min="27" max="27" width="9.83203125" customWidth="1"/>
    <col min="28" max="28" width="10.83203125" customWidth="1"/>
    <col min="29" max="29" width="10.1640625" customWidth="1"/>
    <col min="30" max="30" width="10.83203125" customWidth="1"/>
    <col min="31" max="31" width="9.83203125" hidden="1" customWidth="1"/>
    <col min="32" max="32" width="10.5" hidden="1" customWidth="1"/>
    <col min="33" max="33" width="11.5" hidden="1" customWidth="1"/>
    <col min="34" max="34" width="8.5" hidden="1" customWidth="1"/>
    <col min="35" max="35" width="8.6640625" hidden="1" customWidth="1"/>
    <col min="36" max="36" width="11" hidden="1" customWidth="1"/>
    <col min="37" max="37" width="10.83203125" hidden="1" customWidth="1"/>
    <col min="38" max="38" width="10" customWidth="1"/>
    <col min="39" max="39" width="11.5" hidden="1" customWidth="1"/>
    <col min="40" max="40" width="11.6640625" hidden="1" customWidth="1"/>
    <col min="41" max="41" width="12.33203125" hidden="1" customWidth="1"/>
    <col min="42" max="42" width="7.5" hidden="1" customWidth="1"/>
    <col min="43" max="43" width="8.83203125" customWidth="1"/>
    <col min="44" max="44" width="9.1640625" customWidth="1"/>
    <col min="45" max="45" width="12.33203125" customWidth="1"/>
    <col min="46" max="49" width="10.83203125" customWidth="1"/>
  </cols>
  <sheetData>
    <row r="1" spans="1:45" x14ac:dyDescent="0.2">
      <c r="A1" s="110" t="s">
        <v>95</v>
      </c>
      <c r="B1" s="111" t="s">
        <v>102</v>
      </c>
      <c r="C1" s="31"/>
      <c r="D1" s="111" t="s">
        <v>60</v>
      </c>
      <c r="E1" s="111" t="s">
        <v>61</v>
      </c>
      <c r="F1" s="112" t="s">
        <v>103</v>
      </c>
      <c r="G1" s="113" t="s">
        <v>65</v>
      </c>
      <c r="H1" s="111" t="s">
        <v>104</v>
      </c>
      <c r="I1" s="111" t="s">
        <v>34</v>
      </c>
      <c r="J1" s="114" t="s">
        <v>66</v>
      </c>
      <c r="K1" s="114" t="s">
        <v>67</v>
      </c>
      <c r="L1" s="114">
        <v>40</v>
      </c>
      <c r="M1" s="114" t="s">
        <v>105</v>
      </c>
      <c r="N1" s="111" t="s">
        <v>36</v>
      </c>
      <c r="O1" s="111" t="s">
        <v>38</v>
      </c>
      <c r="P1" s="111" t="s">
        <v>40</v>
      </c>
      <c r="Q1" s="111" t="s">
        <v>42</v>
      </c>
      <c r="R1" s="111" t="s">
        <v>44</v>
      </c>
      <c r="S1" s="115" t="s">
        <v>18</v>
      </c>
      <c r="T1" s="115" t="s">
        <v>20</v>
      </c>
      <c r="U1" s="116" t="s">
        <v>4</v>
      </c>
      <c r="V1" s="116" t="s">
        <v>8</v>
      </c>
      <c r="W1" s="116" t="s">
        <v>71</v>
      </c>
      <c r="X1" s="116" t="s">
        <v>10</v>
      </c>
      <c r="Y1" s="116" t="s">
        <v>72</v>
      </c>
      <c r="Z1" s="116" t="s">
        <v>73</v>
      </c>
      <c r="AA1" s="116" t="s">
        <v>74</v>
      </c>
      <c r="AB1" s="116" t="s">
        <v>76</v>
      </c>
      <c r="AC1" s="115" t="s">
        <v>77</v>
      </c>
      <c r="AD1" s="115" t="s">
        <v>14</v>
      </c>
      <c r="AE1" s="117" t="s">
        <v>106</v>
      </c>
      <c r="AF1" s="117" t="s">
        <v>107</v>
      </c>
      <c r="AG1" s="117" t="s">
        <v>108</v>
      </c>
      <c r="AH1" s="117" t="s">
        <v>109</v>
      </c>
      <c r="AI1" s="117" t="s">
        <v>110</v>
      </c>
      <c r="AJ1" s="117" t="s">
        <v>111</v>
      </c>
      <c r="AK1" s="117" t="s">
        <v>112</v>
      </c>
      <c r="AL1" s="118" t="s">
        <v>113</v>
      </c>
      <c r="AM1" s="117" t="s">
        <v>114</v>
      </c>
      <c r="AN1" s="117" t="s">
        <v>115</v>
      </c>
      <c r="AO1" s="117" t="s">
        <v>116</v>
      </c>
      <c r="AP1" s="117" t="s">
        <v>117</v>
      </c>
      <c r="AQ1" s="118" t="s">
        <v>118</v>
      </c>
      <c r="AR1" s="118" t="s">
        <v>119</v>
      </c>
      <c r="AS1" s="119" t="s">
        <v>2</v>
      </c>
    </row>
    <row r="2" spans="1:45" x14ac:dyDescent="0.2">
      <c r="A2" s="110" t="str">
        <f>F2</f>
        <v>Greg Dulcich</v>
      </c>
      <c r="B2" s="30">
        <f>VLOOKUP($F$2,$A$5:$AG$132,2,FALSE)</f>
        <v>16</v>
      </c>
      <c r="C2" s="30"/>
      <c r="D2" s="30">
        <f>VLOOKUP($F$2,$A$5:$AG$132,4,FALSE)</f>
        <v>2</v>
      </c>
      <c r="E2" s="30">
        <f>VLOOKUP($F$2,$A$5:$AG$132,5,FALSE)</f>
        <v>2022</v>
      </c>
      <c r="F2" s="31" t="s">
        <v>120</v>
      </c>
      <c r="G2" s="110" t="str">
        <f>VLOOKUP($F$2,$A$5:$AG$132,7,FALSE)</f>
        <v>UCLA</v>
      </c>
      <c r="H2" s="32" t="str">
        <f>VLOOKUP($F$2,$A$5:$AG$132,8,FALSE)</f>
        <v>RS JR</v>
      </c>
      <c r="I2" s="32">
        <f>VLOOKUP($F$2,$A$5:$AG$132,9,FALSE)</f>
        <v>22.104109589041094</v>
      </c>
      <c r="J2" s="120">
        <f>VLOOKUP($F$2,$A$5:$AG$132,10,FALSE)</f>
        <v>76</v>
      </c>
      <c r="K2" s="120">
        <f>VLOOKUP($F$2,$A$5:$AG$132,11,FALSE)</f>
        <v>243</v>
      </c>
      <c r="L2" s="32">
        <f>VLOOKUP($F$2,$A$5:$AG$132,12,FALSE)</f>
        <v>4.7</v>
      </c>
      <c r="M2" s="120">
        <f>VLOOKUP($F$2,$A$5:$AG$132,13,FALSE)</f>
        <v>3</v>
      </c>
      <c r="N2" s="41">
        <f>VLOOKUP($F$2,$A$5:$AG$132,14,FALSE)</f>
        <v>0</v>
      </c>
      <c r="O2" s="41">
        <f>VLOOKUP($F$2,$A$5:$AG$132,15,FALSE)</f>
        <v>2.5231286795626577E-2</v>
      </c>
      <c r="P2" s="41">
        <f>VLOOKUP($F$2,$A$5:$AG$132,16,FALSE)</f>
        <v>8.2191780821917804E-2</v>
      </c>
      <c r="Q2" s="41">
        <f>VLOOKUP($F$2,$A$5:$AG$132,17,FALSE)</f>
        <v>0.32913165266106442</v>
      </c>
      <c r="R2" s="41">
        <f>VLOOKUP($F$2,$A$5:$AG$132,18,FALSE)</f>
        <v>0.29137529137529139</v>
      </c>
      <c r="S2" s="42">
        <f>VLOOKUP($F$2,$A$5:$AG$132,19,FALSE)</f>
        <v>0.31025347201817788</v>
      </c>
      <c r="T2" s="42">
        <f>VLOOKUP($F$2,$A$5:$AG$132,20,FALSE)</f>
        <v>0.29474079841726897</v>
      </c>
      <c r="U2" s="121">
        <f>VLOOKUP($F$2,$A$5:$AG$132,21,FALSE)</f>
        <v>20.460273972602739</v>
      </c>
      <c r="V2" s="121">
        <f>VLOOKUP($F$2,$A$5:$AG$132,22,FALSE)</f>
        <v>2.44</v>
      </c>
      <c r="W2" s="121">
        <f>VLOOKUP($F$2,$A$5:$AG$132,23,FALSE)</f>
        <v>17.261904761904763</v>
      </c>
      <c r="X2" s="121">
        <f>VLOOKUP($F$2,$A$5:$AG$132,24,FALSE)</f>
        <v>7</v>
      </c>
      <c r="Y2" s="121">
        <f>VLOOKUP($F$2,$A$5:$AG$132,25,FALSE)</f>
        <v>15.5</v>
      </c>
      <c r="Z2" s="121">
        <f>VLOOKUP($F$2,$A$5:$AG$132,26,FALSE)</f>
        <v>0</v>
      </c>
      <c r="AA2" s="121">
        <f>VLOOKUP($F$2,$A$5:$AG$132,27,FALSE)</f>
        <v>0</v>
      </c>
      <c r="AB2" s="122">
        <f>VLOOKUP($F$2,$A$5:$AS$132,28,FALSE)</f>
        <v>8.6999999999999994E-2</v>
      </c>
      <c r="AC2" s="121">
        <f>VLOOKUP($F$2,$A$5:$AS$132,29,FALSE)</f>
        <v>99.596674454744033</v>
      </c>
      <c r="AD2" s="121">
        <f>VLOOKUP($F$2,$A$5:$AS$132,30,FALSE)</f>
        <v>104.72110527560692</v>
      </c>
      <c r="AE2" s="123">
        <f>IF(T2&gt;T$2,(T$2/T2),T2/T$2)</f>
        <v>1</v>
      </c>
      <c r="AF2" s="123">
        <f>IF(U2="N/A",0,IF(U2&gt;U$2,(U$2/U2),U2/U$2))</f>
        <v>1</v>
      </c>
      <c r="AG2" s="123">
        <f t="shared" ref="AG2:AJ2" si="0">IF(V2&gt;V$2,(V$2/V2),V2/V$2)</f>
        <v>1</v>
      </c>
      <c r="AH2" s="123">
        <f t="shared" si="0"/>
        <v>1</v>
      </c>
      <c r="AI2" s="123">
        <f t="shared" si="0"/>
        <v>1</v>
      </c>
      <c r="AJ2" s="123">
        <f t="shared" si="0"/>
        <v>1</v>
      </c>
      <c r="AK2" s="123">
        <f>IF(AB2&gt;AB$2,(AB$2/AB2),AB2/AB$2)</f>
        <v>1</v>
      </c>
      <c r="AL2" s="123">
        <f>AVERAGE(AE2:AJ2)</f>
        <v>1</v>
      </c>
      <c r="AM2" s="123">
        <f>IF(AD2&gt;AD$2,(AD$2/AD2),AD2/AD$2)</f>
        <v>1</v>
      </c>
      <c r="AN2" s="123">
        <f t="shared" ref="AN2:AP2" si="1">IF(J2&gt;J$2,(J$2/J2),J2/J$2)</f>
        <v>1</v>
      </c>
      <c r="AO2" s="123">
        <f t="shared" si="1"/>
        <v>1</v>
      </c>
      <c r="AP2" s="123">
        <f t="shared" si="1"/>
        <v>1</v>
      </c>
      <c r="AQ2" s="123">
        <f>AVERAGE(AM2:AP2)</f>
        <v>1</v>
      </c>
      <c r="AR2" s="123">
        <f>AVERAGE(AL2,AQ2)</f>
        <v>1</v>
      </c>
      <c r="AS2" s="124">
        <f>VLOOKUP($F$2,$A$5:$AS$132,45,FALSE)</f>
        <v>10.942857142857141</v>
      </c>
    </row>
    <row r="3" spans="1:45" x14ac:dyDescent="0.2">
      <c r="B3" s="30"/>
      <c r="C3" s="30"/>
      <c r="D3" s="30"/>
      <c r="E3" s="30"/>
      <c r="F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</row>
    <row r="4" spans="1:45" x14ac:dyDescent="0.2">
      <c r="A4" s="30" t="s">
        <v>95</v>
      </c>
      <c r="B4" s="111" t="s">
        <v>102</v>
      </c>
      <c r="C4" s="31"/>
      <c r="D4" s="111" t="s">
        <v>60</v>
      </c>
      <c r="E4" s="111" t="s">
        <v>61</v>
      </c>
      <c r="F4" s="111" t="s">
        <v>62</v>
      </c>
      <c r="G4" s="113" t="s">
        <v>65</v>
      </c>
      <c r="H4" s="111" t="s">
        <v>104</v>
      </c>
      <c r="I4" s="111" t="s">
        <v>34</v>
      </c>
      <c r="J4" s="114" t="s">
        <v>66</v>
      </c>
      <c r="K4" s="114" t="s">
        <v>67</v>
      </c>
      <c r="L4" s="114">
        <v>40</v>
      </c>
      <c r="M4" s="114" t="s">
        <v>105</v>
      </c>
      <c r="N4" s="111" t="s">
        <v>36</v>
      </c>
      <c r="O4" s="111" t="s">
        <v>38</v>
      </c>
      <c r="P4" s="111" t="s">
        <v>40</v>
      </c>
      <c r="Q4" s="111" t="s">
        <v>42</v>
      </c>
      <c r="R4" s="111" t="s">
        <v>44</v>
      </c>
      <c r="S4" s="115" t="s">
        <v>18</v>
      </c>
      <c r="T4" s="115" t="s">
        <v>20</v>
      </c>
      <c r="U4" s="116" t="s">
        <v>4</v>
      </c>
      <c r="V4" s="115" t="s">
        <v>8</v>
      </c>
      <c r="W4" s="115" t="s">
        <v>71</v>
      </c>
      <c r="X4" s="115" t="s">
        <v>10</v>
      </c>
      <c r="Y4" s="115" t="s">
        <v>72</v>
      </c>
      <c r="Z4" s="115" t="s">
        <v>73</v>
      </c>
      <c r="AA4" s="115" t="s">
        <v>74</v>
      </c>
      <c r="AB4" s="115" t="s">
        <v>76</v>
      </c>
      <c r="AC4" s="115" t="s">
        <v>77</v>
      </c>
      <c r="AD4" s="115" t="s">
        <v>14</v>
      </c>
      <c r="AE4" s="117" t="s">
        <v>106</v>
      </c>
      <c r="AF4" s="117" t="s">
        <v>107</v>
      </c>
      <c r="AG4" s="117" t="s">
        <v>108</v>
      </c>
      <c r="AH4" s="117" t="s">
        <v>109</v>
      </c>
      <c r="AI4" s="117" t="s">
        <v>110</v>
      </c>
      <c r="AJ4" s="117" t="s">
        <v>111</v>
      </c>
      <c r="AK4" s="117" t="s">
        <v>112</v>
      </c>
      <c r="AL4" s="118" t="s">
        <v>113</v>
      </c>
      <c r="AM4" s="117" t="s">
        <v>114</v>
      </c>
      <c r="AN4" s="117" t="s">
        <v>115</v>
      </c>
      <c r="AO4" s="117" t="s">
        <v>116</v>
      </c>
      <c r="AP4" s="117" t="s">
        <v>117</v>
      </c>
      <c r="AQ4" s="118" t="s">
        <v>118</v>
      </c>
      <c r="AR4" s="118" t="s">
        <v>119</v>
      </c>
      <c r="AS4" s="119" t="s">
        <v>2</v>
      </c>
    </row>
    <row r="5" spans="1:45" x14ac:dyDescent="0.2">
      <c r="A5" s="110" t="str">
        <f t="shared" ref="A5:A132" si="2">F5</f>
        <v>Kyle Pitts</v>
      </c>
      <c r="B5" s="30">
        <f t="shared" ref="B5:B132" si="3">_xlfn.RANK.EQ(AS5,AS$5:AS$132)</f>
        <v>1</v>
      </c>
      <c r="C5" s="30"/>
      <c r="D5" s="30">
        <f>'2021'!A3</f>
        <v>1</v>
      </c>
      <c r="E5" s="30">
        <v>2021</v>
      </c>
      <c r="F5" s="31" t="str">
        <f>'2021'!B3</f>
        <v>Kyle Pitts</v>
      </c>
      <c r="G5" s="31" t="str">
        <f>'2021'!D3</f>
        <v>Florida</v>
      </c>
      <c r="H5" s="32" t="str">
        <f>'2021'!H3</f>
        <v>JR</v>
      </c>
      <c r="I5" s="32">
        <f>'2021'!I3</f>
        <v>20.575342465753426</v>
      </c>
      <c r="J5" s="120">
        <f>'2021'!J3</f>
        <v>77</v>
      </c>
      <c r="K5" s="120">
        <f>'2021'!K3</f>
        <v>245</v>
      </c>
      <c r="L5" s="32">
        <f>'2021'!L3</f>
        <v>4.4400000000000004</v>
      </c>
      <c r="M5" s="120">
        <f>'2021'!M3</f>
        <v>1</v>
      </c>
      <c r="N5" s="41">
        <f>'2021'!N3</f>
        <v>0</v>
      </c>
      <c r="O5" s="41">
        <f>'2021'!O3</f>
        <v>0</v>
      </c>
      <c r="P5" s="41">
        <f>'2021'!P3</f>
        <v>0.11397345823575332</v>
      </c>
      <c r="Q5" s="41">
        <f>'2021'!Q3</f>
        <v>0.16596767594108019</v>
      </c>
      <c r="R5" s="41">
        <f>'2021'!R3</f>
        <v>0.25422609614368724</v>
      </c>
      <c r="S5" s="42">
        <f>'2021'!S3</f>
        <v>0.21009688604238372</v>
      </c>
      <c r="T5" s="42">
        <f>'2021'!T3</f>
        <v>0.21009688604238372</v>
      </c>
      <c r="U5" s="121">
        <f>'2021'!U3</f>
        <v>18.912328767123288</v>
      </c>
      <c r="V5" s="121">
        <f>'2021'!V3</f>
        <v>3.26</v>
      </c>
      <c r="W5" s="121">
        <f>'2021'!W3</f>
        <v>17.906976744186046</v>
      </c>
      <c r="X5" s="121">
        <f>'2021'!X3</f>
        <v>6</v>
      </c>
      <c r="Y5" s="121">
        <f>'2021'!Y3</f>
        <v>13.8</v>
      </c>
      <c r="Z5" s="121">
        <f>'2021'!Z3</f>
        <v>0</v>
      </c>
      <c r="AA5" s="121">
        <f>'2021'!AA3</f>
        <v>0</v>
      </c>
      <c r="AB5" s="122">
        <f>'2021'!AB3</f>
        <v>6.9000000000000006E-2</v>
      </c>
      <c r="AC5" s="121">
        <f>'2021'!AC3</f>
        <v>126.08522551994143</v>
      </c>
      <c r="AD5" s="121">
        <f>'2021'!AD3</f>
        <v>135.19769231248702</v>
      </c>
      <c r="AE5" s="123">
        <f t="shared" ref="AE5:AE132" si="4">IF(T5&gt;T$2,(T$2/T5),T5/T$2)</f>
        <v>0.71281915218586878</v>
      </c>
      <c r="AF5" s="123">
        <f t="shared" ref="AF5:AF132" si="5">IF(U5="N/A",0,IF(U5&gt;U$2,(U$2/U5),U5/U$2))</f>
        <v>0.92434386716657746</v>
      </c>
      <c r="AG5" s="123">
        <f t="shared" ref="AG5:AJ5" si="6">IF(V5&gt;V$2,(V$2/V5),V5/V$2)</f>
        <v>0.74846625766871167</v>
      </c>
      <c r="AH5" s="123">
        <f t="shared" si="6"/>
        <v>0.96397649969078547</v>
      </c>
      <c r="AI5" s="123">
        <f t="shared" si="6"/>
        <v>0.8571428571428571</v>
      </c>
      <c r="AJ5" s="123">
        <f t="shared" si="6"/>
        <v>0.89032258064516134</v>
      </c>
      <c r="AK5" s="123">
        <f t="shared" ref="AK5:AK132" si="7">IF(AB5&gt;AB$2,(AB$2/AB5),AB5/AB$2)</f>
        <v>0.79310344827586221</v>
      </c>
      <c r="AL5" s="123">
        <f>AVERAGE(AE5:AJ5)</f>
        <v>0.84951186908332688</v>
      </c>
      <c r="AM5" s="123">
        <f>IF(AC5&gt;AC$2,(AC$2/AC5),AC5/AC$2)</f>
        <v>0.78991550393025223</v>
      </c>
      <c r="AN5" s="123">
        <f t="shared" ref="AN5:AP5" si="8">IF(J5&gt;J$2,(J$2/J5),J5/J$2)</f>
        <v>0.98701298701298701</v>
      </c>
      <c r="AO5" s="123">
        <f t="shared" si="8"/>
        <v>0.99183673469387756</v>
      </c>
      <c r="AP5" s="123">
        <f t="shared" si="8"/>
        <v>0.94468085106382982</v>
      </c>
      <c r="AQ5" s="123">
        <f t="shared" ref="AQ5:AQ132" si="9">AVERAGE(AM5:AP5)</f>
        <v>0.92836151917523657</v>
      </c>
      <c r="AR5" s="123">
        <f t="shared" ref="AR5:AR132" si="10">AVERAGE((AL5*1.3),(AQ5*0.7))</f>
        <v>0.87710924661549527</v>
      </c>
      <c r="AS5" s="124">
        <f>'2021'!C3</f>
        <v>15</v>
      </c>
    </row>
    <row r="6" spans="1:45" x14ac:dyDescent="0.2">
      <c r="A6" s="110" t="str">
        <f t="shared" si="2"/>
        <v>Evan Engram</v>
      </c>
      <c r="B6" s="30">
        <f t="shared" si="3"/>
        <v>2</v>
      </c>
      <c r="C6" s="30"/>
      <c r="D6" s="30">
        <f>'2017'!A3</f>
        <v>1</v>
      </c>
      <c r="E6" s="30">
        <v>2017</v>
      </c>
      <c r="F6" s="31" t="str">
        <f>'2017'!B3</f>
        <v>Evan Engram</v>
      </c>
      <c r="G6" s="31" t="str">
        <f>'2017'!D3</f>
        <v>Ole Miss</v>
      </c>
      <c r="H6" s="32" t="str">
        <f>'2017'!H3</f>
        <v>SR</v>
      </c>
      <c r="I6" s="32">
        <f>'2017'!I3</f>
        <v>22.665753424657535</v>
      </c>
      <c r="J6" s="30">
        <f>'2017'!J3</f>
        <v>75</v>
      </c>
      <c r="K6" s="30">
        <f>'2017'!K3</f>
        <v>234</v>
      </c>
      <c r="L6" s="32">
        <f>'2017'!L3</f>
        <v>4.42</v>
      </c>
      <c r="M6" s="120">
        <f>'2017'!M3</f>
        <v>1</v>
      </c>
      <c r="N6" s="41">
        <f>'2017'!N3</f>
        <v>0</v>
      </c>
      <c r="O6" s="41">
        <f>'2017'!O3</f>
        <v>0.11824920578891635</v>
      </c>
      <c r="P6" s="41">
        <f>'2017'!P3</f>
        <v>0.2496206373292868</v>
      </c>
      <c r="Q6" s="41">
        <f>'2017'!Q3</f>
        <v>0.11527736281246889</v>
      </c>
      <c r="R6" s="41">
        <f>'2017'!R3</f>
        <v>0.26732873350847314</v>
      </c>
      <c r="S6" s="42">
        <f>'2017'!S3</f>
        <v>0.26732873350847314</v>
      </c>
      <c r="T6" s="42">
        <f>'2017'!T3</f>
        <v>0.26732873350847314</v>
      </c>
      <c r="U6" s="121">
        <f>'2017'!U3</f>
        <v>20.010958904109589</v>
      </c>
      <c r="V6" s="121">
        <f>'2017'!V3</f>
        <v>2.59</v>
      </c>
      <c r="W6" s="121">
        <f>'2017'!W3</f>
        <v>14.246153846153845</v>
      </c>
      <c r="X6" s="121">
        <f>'2017'!X3</f>
        <v>10</v>
      </c>
      <c r="Y6" s="121">
        <f>'2017'!Y3</f>
        <v>9.6999999999999993</v>
      </c>
      <c r="Z6" s="121">
        <f>'2017'!Z3</f>
        <v>0</v>
      </c>
      <c r="AA6" s="121">
        <f>'2017'!AA3</f>
        <v>0</v>
      </c>
      <c r="AB6" s="122">
        <f>'2017'!AB3</f>
        <v>8.5000000000000006E-2</v>
      </c>
      <c r="AC6" s="121">
        <f>'2017'!AC3</f>
        <v>122.61871926687826</v>
      </c>
      <c r="AD6" s="121">
        <f>'2017'!AD3</f>
        <v>126.39144007874516</v>
      </c>
      <c r="AE6" s="123">
        <f t="shared" si="4"/>
        <v>0.90699602818477765</v>
      </c>
      <c r="AF6" s="123">
        <f t="shared" si="5"/>
        <v>0.97803963577932518</v>
      </c>
      <c r="AG6" s="123">
        <f t="shared" ref="AG6:AJ6" si="11">IF(V6&gt;V$2,(V$2/V6),V6/V$2)</f>
        <v>0.94208494208494209</v>
      </c>
      <c r="AH6" s="123">
        <f t="shared" si="11"/>
        <v>0.82529442970822275</v>
      </c>
      <c r="AI6" s="123">
        <f t="shared" si="11"/>
        <v>0.7</v>
      </c>
      <c r="AJ6" s="123">
        <f t="shared" si="11"/>
        <v>0.62580645161290316</v>
      </c>
      <c r="AK6" s="123">
        <f t="shared" si="7"/>
        <v>0.9770114942528737</v>
      </c>
      <c r="AL6" s="123">
        <f>AVERAGE(AE6:AK6)</f>
        <v>0.85074756880329205</v>
      </c>
      <c r="AM6" s="123">
        <f>IF(AD6&gt;AD$2,(AD$2/AD6),AD6/AD$2)</f>
        <v>0.82854586679574926</v>
      </c>
      <c r="AN6" s="123">
        <f t="shared" ref="AN6:AP6" si="12">IF(J6&gt;J$2,(J$2/J6),J6/J$2)</f>
        <v>0.98684210526315785</v>
      </c>
      <c r="AO6" s="123">
        <f t="shared" si="12"/>
        <v>0.96296296296296291</v>
      </c>
      <c r="AP6" s="123">
        <f t="shared" si="12"/>
        <v>0.94042553191489353</v>
      </c>
      <c r="AQ6" s="123">
        <f t="shared" si="9"/>
        <v>0.92969411673419078</v>
      </c>
      <c r="AR6" s="123">
        <f t="shared" si="10"/>
        <v>0.87837886057910652</v>
      </c>
      <c r="AS6" s="124">
        <f>'2017'!C3</f>
        <v>14.592857142857143</v>
      </c>
    </row>
    <row r="7" spans="1:45" x14ac:dyDescent="0.2">
      <c r="A7" s="110" t="str">
        <f t="shared" si="2"/>
        <v>T.J. Hockenson</v>
      </c>
      <c r="B7" s="30">
        <f t="shared" si="3"/>
        <v>3</v>
      </c>
      <c r="C7" s="30"/>
      <c r="D7" s="30">
        <f>'2019'!A3</f>
        <v>1</v>
      </c>
      <c r="E7" s="30">
        <v>2019</v>
      </c>
      <c r="F7" s="31" t="str">
        <f>'2019'!B3</f>
        <v>T.J. Hockenson</v>
      </c>
      <c r="G7" s="31" t="str">
        <f>'2019'!D3</f>
        <v>Iowa</v>
      </c>
      <c r="H7" s="32" t="str">
        <f>'2018'!H3</f>
        <v>SR</v>
      </c>
      <c r="I7" s="32">
        <f>'2018'!I3</f>
        <v>23.326027397260273</v>
      </c>
      <c r="J7" s="30">
        <f>'2019'!J3</f>
        <v>77</v>
      </c>
      <c r="K7" s="30">
        <f>'2019'!K3</f>
        <v>251</v>
      </c>
      <c r="L7" s="32">
        <f>'2019'!L3</f>
        <v>4.7</v>
      </c>
      <c r="M7" s="30">
        <f>'2019'!M3</f>
        <v>1</v>
      </c>
      <c r="N7" s="41">
        <f>'2019'!N3</f>
        <v>0</v>
      </c>
      <c r="O7" s="41">
        <f>'2019'!O3</f>
        <v>0</v>
      </c>
      <c r="P7" s="41">
        <f>'2019'!P3</f>
        <v>0</v>
      </c>
      <c r="Q7" s="41">
        <f>'2019'!Q3</f>
        <v>0.16859852476290832</v>
      </c>
      <c r="R7" s="41">
        <f>'2019'!R3</f>
        <v>0.25256297100957298</v>
      </c>
      <c r="S7" s="42">
        <f>'2019'!S3</f>
        <v>0.25256297100957298</v>
      </c>
      <c r="T7" s="42">
        <f>'2019'!T3</f>
        <v>0.25256297100957298</v>
      </c>
      <c r="U7" s="121">
        <f>'2019'!U3</f>
        <v>20.175342465753424</v>
      </c>
      <c r="V7" s="121">
        <f>'2019'!V3</f>
        <v>2.21</v>
      </c>
      <c r="W7" s="121">
        <f>'2019'!W3</f>
        <v>15.183673469387756</v>
      </c>
      <c r="X7" s="121">
        <f>'2019'!X3</f>
        <v>7.3</v>
      </c>
      <c r="Y7" s="121">
        <f>'2019'!Y3</f>
        <v>10.5</v>
      </c>
      <c r="Z7" s="121">
        <f>'2019'!Z3</f>
        <v>0</v>
      </c>
      <c r="AA7" s="121">
        <f>'2019'!AA3</f>
        <v>0</v>
      </c>
      <c r="AB7" s="122">
        <f>'2019'!AB3</f>
        <v>0.02</v>
      </c>
      <c r="AC7" s="121">
        <f>'2019'!AC3</f>
        <v>102.87557731745166</v>
      </c>
      <c r="AD7" s="121">
        <f>'2019'!AD3</f>
        <v>110.31062990353732</v>
      </c>
      <c r="AE7" s="123">
        <f t="shared" si="4"/>
        <v>0.8568985778888194</v>
      </c>
      <c r="AF7" s="123">
        <f t="shared" si="5"/>
        <v>0.98607391537225497</v>
      </c>
      <c r="AG7" s="123">
        <f t="shared" ref="AG7:AJ7" si="13">IF(V7&gt;V$2,(V$2/V7),V7/V$2)</f>
        <v>0.90573770491803274</v>
      </c>
      <c r="AH7" s="123">
        <f t="shared" si="13"/>
        <v>0.87960591133004928</v>
      </c>
      <c r="AI7" s="123">
        <f t="shared" si="13"/>
        <v>0.95890410958904115</v>
      </c>
      <c r="AJ7" s="123">
        <f t="shared" si="13"/>
        <v>0.67741935483870963</v>
      </c>
      <c r="AK7" s="123">
        <f t="shared" si="7"/>
        <v>0.22988505747126439</v>
      </c>
      <c r="AL7" s="123">
        <f t="shared" ref="AL7:AL132" si="14">AVERAGE(AE7:AJ7)</f>
        <v>0.87743992898948464</v>
      </c>
      <c r="AM7" s="123">
        <f t="shared" ref="AM7:AM132" si="15">IF(AC7&gt;AC$2,(AC$2/AC7),AC7/AC$2)</f>
        <v>0.96812749003984067</v>
      </c>
      <c r="AN7" s="123">
        <f t="shared" ref="AN7:AP7" si="16">IF(J7&gt;J$2,(J$2/J7),J7/J$2)</f>
        <v>0.98701298701298701</v>
      </c>
      <c r="AO7" s="123">
        <f t="shared" si="16"/>
        <v>0.96812749003984067</v>
      </c>
      <c r="AP7" s="123">
        <f t="shared" si="16"/>
        <v>1</v>
      </c>
      <c r="AQ7" s="123">
        <f t="shared" si="9"/>
        <v>0.98081699177316706</v>
      </c>
      <c r="AR7" s="123">
        <f t="shared" si="10"/>
        <v>0.91362190096377349</v>
      </c>
      <c r="AS7" s="124">
        <f>'2019'!C3</f>
        <v>14.035714285714286</v>
      </c>
    </row>
    <row r="8" spans="1:45" x14ac:dyDescent="0.2">
      <c r="A8" s="110" t="str">
        <f t="shared" si="2"/>
        <v>David Njoku</v>
      </c>
      <c r="B8" s="30">
        <f t="shared" si="3"/>
        <v>4</v>
      </c>
      <c r="C8" s="30"/>
      <c r="D8" s="30">
        <f>'2017'!A4</f>
        <v>2</v>
      </c>
      <c r="E8" s="30">
        <v>2017</v>
      </c>
      <c r="F8" s="31" t="str">
        <f>'2017'!B4</f>
        <v>David Njoku</v>
      </c>
      <c r="G8" s="31" t="str">
        <f>'2017'!D4</f>
        <v>Miami</v>
      </c>
      <c r="H8" s="32" t="str">
        <f>'2017'!H4</f>
        <v>JR</v>
      </c>
      <c r="I8" s="32">
        <f>'2017'!I4</f>
        <v>20.81095890410959</v>
      </c>
      <c r="J8" s="30">
        <f>'2017'!J4</f>
        <v>76</v>
      </c>
      <c r="K8" s="30">
        <f>'2017'!K4</f>
        <v>246</v>
      </c>
      <c r="L8" s="32">
        <f>'2017'!L4</f>
        <v>4.6399999999999997</v>
      </c>
      <c r="M8" s="120">
        <f>'2017'!M4</f>
        <v>1</v>
      </c>
      <c r="N8" s="41">
        <f>'2017'!N4</f>
        <v>0</v>
      </c>
      <c r="O8" s="41">
        <f>'2017'!O4</f>
        <v>0</v>
      </c>
      <c r="P8" s="41">
        <f>'2017'!P4</f>
        <v>0</v>
      </c>
      <c r="Q8" s="41">
        <f>'2017'!Q4</f>
        <v>0.13063875857091303</v>
      </c>
      <c r="R8" s="41">
        <f>'2017'!R4</f>
        <v>0.21213226355458306</v>
      </c>
      <c r="S8" s="42">
        <f>'2017'!S4</f>
        <v>0.21213226355458306</v>
      </c>
      <c r="T8" s="42">
        <f>'2017'!T4</f>
        <v>0.20152565037685391</v>
      </c>
      <c r="U8" s="121">
        <f>'2017'!U4</f>
        <v>20.169863013698631</v>
      </c>
      <c r="V8" s="121">
        <f>'2017'!V4</f>
        <v>2.34</v>
      </c>
      <c r="W8" s="121">
        <f>'2017'!W4</f>
        <v>16.232558139534884</v>
      </c>
      <c r="X8" s="121">
        <f>'2017'!X4</f>
        <v>11.2</v>
      </c>
      <c r="Y8" s="121">
        <f>'2017'!Y4</f>
        <v>13</v>
      </c>
      <c r="Z8" s="121">
        <f>'2017'!Z4</f>
        <v>0</v>
      </c>
      <c r="AA8" s="121">
        <f>'2017'!AA4</f>
        <v>0</v>
      </c>
      <c r="AB8" s="122">
        <f>'2017'!AB4</f>
        <v>0.10400000000000001</v>
      </c>
      <c r="AC8" s="121">
        <f>'2017'!AC4</f>
        <v>106.14344537390375</v>
      </c>
      <c r="AD8" s="121">
        <f>'2017'!AD4</f>
        <v>111.60471951668413</v>
      </c>
      <c r="AE8" s="123">
        <f t="shared" si="4"/>
        <v>0.68373856438955227</v>
      </c>
      <c r="AF8" s="123">
        <f t="shared" si="5"/>
        <v>0.98580610605249075</v>
      </c>
      <c r="AG8" s="123">
        <f t="shared" ref="AG8:AJ8" si="17">IF(V8&gt;V$2,(V$2/V8),V8/V$2)</f>
        <v>0.95901639344262291</v>
      </c>
      <c r="AH8" s="123">
        <f t="shared" si="17"/>
        <v>0.94036888532477947</v>
      </c>
      <c r="AI8" s="123">
        <f t="shared" si="17"/>
        <v>0.625</v>
      </c>
      <c r="AJ8" s="123">
        <f t="shared" si="17"/>
        <v>0.83870967741935487</v>
      </c>
      <c r="AK8" s="123">
        <f t="shared" si="7"/>
        <v>0.83653846153846145</v>
      </c>
      <c r="AL8" s="123">
        <f t="shared" si="14"/>
        <v>0.83877327110480016</v>
      </c>
      <c r="AM8" s="123">
        <f t="shared" si="15"/>
        <v>0.93832147716613223</v>
      </c>
      <c r="AN8" s="123">
        <f t="shared" ref="AN8:AP8" si="18">IF(J8&gt;J$2,(J$2/J8),J8/J$2)</f>
        <v>1</v>
      </c>
      <c r="AO8" s="123">
        <f t="shared" si="18"/>
        <v>0.98780487804878048</v>
      </c>
      <c r="AP8" s="123">
        <f t="shared" si="18"/>
        <v>0.98723404255319136</v>
      </c>
      <c r="AQ8" s="123">
        <f t="shared" si="9"/>
        <v>0.97834009944202593</v>
      </c>
      <c r="AR8" s="123">
        <f t="shared" si="10"/>
        <v>0.88762166102282913</v>
      </c>
      <c r="AS8" s="124">
        <f>'2017'!C4</f>
        <v>13.742857142857142</v>
      </c>
    </row>
    <row r="9" spans="1:45" x14ac:dyDescent="0.2">
      <c r="A9" s="110" t="str">
        <f t="shared" si="2"/>
        <v>Noah Fant</v>
      </c>
      <c r="B9" s="30">
        <f t="shared" si="3"/>
        <v>5</v>
      </c>
      <c r="C9" s="30"/>
      <c r="D9" s="30">
        <f>'2019'!A4</f>
        <v>2</v>
      </c>
      <c r="E9" s="30">
        <v>2019</v>
      </c>
      <c r="F9" s="31" t="str">
        <f>'2019'!B4</f>
        <v>Noah Fant</v>
      </c>
      <c r="G9" s="31" t="str">
        <f>'2019'!D4</f>
        <v>Iowa</v>
      </c>
      <c r="H9" s="32" t="str">
        <f>'2018'!H4</f>
        <v>JR</v>
      </c>
      <c r="I9" s="32">
        <f>'2018'!I4</f>
        <v>22.652054794520549</v>
      </c>
      <c r="J9" s="30">
        <f>'2019'!J4</f>
        <v>76</v>
      </c>
      <c r="K9" s="30">
        <f>'2019'!K4</f>
        <v>249</v>
      </c>
      <c r="L9" s="32">
        <f>'2019'!L4</f>
        <v>4.5</v>
      </c>
      <c r="M9" s="30">
        <f>'2019'!M4</f>
        <v>1</v>
      </c>
      <c r="N9" s="41">
        <f>'2019'!N4</f>
        <v>0</v>
      </c>
      <c r="O9" s="41">
        <f>'2019'!O4</f>
        <v>0</v>
      </c>
      <c r="P9" s="41">
        <f>'2019'!P4</f>
        <v>7.6153176675369888E-2</v>
      </c>
      <c r="Q9" s="41">
        <f>'2019'!Q4</f>
        <v>0.21733403582718647</v>
      </c>
      <c r="R9" s="41">
        <f>'2019'!R4</f>
        <v>0.19086496028243602</v>
      </c>
      <c r="S9" s="42">
        <f>'2019'!S4</f>
        <v>0.20409949805481126</v>
      </c>
      <c r="T9" s="42">
        <f>'2019'!T4</f>
        <v>0.20409949805481126</v>
      </c>
      <c r="U9" s="121">
        <f>'2019'!U4</f>
        <v>19.791780821917808</v>
      </c>
      <c r="V9" s="121">
        <f>'2019'!V4</f>
        <v>2.15</v>
      </c>
      <c r="W9" s="121">
        <f>'2019'!W4</f>
        <v>13.307692307692308</v>
      </c>
      <c r="X9" s="121">
        <f>'2019'!X4</f>
        <v>6.8</v>
      </c>
      <c r="Y9" s="121">
        <f>'2019'!Y4</f>
        <v>12.2</v>
      </c>
      <c r="Z9" s="121">
        <f>'2019'!Z4</f>
        <v>0</v>
      </c>
      <c r="AA9" s="121">
        <f>'2019'!AA4</f>
        <v>0</v>
      </c>
      <c r="AB9" s="122">
        <f>'2019'!AB4</f>
        <v>9.3000000000000013E-2</v>
      </c>
      <c r="AC9" s="121">
        <f>'2019'!AC4</f>
        <v>121.44490169181528</v>
      </c>
      <c r="AD9" s="121">
        <f>'2019'!AD4</f>
        <v>127.69346371131309</v>
      </c>
      <c r="AE9" s="123">
        <f t="shared" si="4"/>
        <v>0.69247114464915216</v>
      </c>
      <c r="AF9" s="123">
        <f t="shared" si="5"/>
        <v>0.96732726298875205</v>
      </c>
      <c r="AG9" s="123">
        <f t="shared" ref="AG9:AJ9" si="19">IF(V9&gt;V$2,(V$2/V9),V9/V$2)</f>
        <v>0.88114754098360659</v>
      </c>
      <c r="AH9" s="123">
        <f t="shared" si="19"/>
        <v>0.77092838196286473</v>
      </c>
      <c r="AI9" s="123">
        <f t="shared" si="19"/>
        <v>0.97142857142857142</v>
      </c>
      <c r="AJ9" s="123">
        <f t="shared" si="19"/>
        <v>0.78709677419354829</v>
      </c>
      <c r="AK9" s="123">
        <f t="shared" si="7"/>
        <v>0.93548387096774177</v>
      </c>
      <c r="AL9" s="123">
        <f t="shared" si="14"/>
        <v>0.84506661270108252</v>
      </c>
      <c r="AM9" s="123">
        <f t="shared" si="15"/>
        <v>0.8200976168393268</v>
      </c>
      <c r="AN9" s="123">
        <f t="shared" ref="AN9:AP9" si="20">IF(J9&gt;J$2,(J$2/J9),J9/J$2)</f>
        <v>1</v>
      </c>
      <c r="AO9" s="123">
        <f t="shared" si="20"/>
        <v>0.97590361445783136</v>
      </c>
      <c r="AP9" s="123">
        <f t="shared" si="20"/>
        <v>0.95744680851063824</v>
      </c>
      <c r="AQ9" s="123">
        <f t="shared" si="9"/>
        <v>0.93836200995194918</v>
      </c>
      <c r="AR9" s="123">
        <f t="shared" si="10"/>
        <v>0.87772000173888576</v>
      </c>
      <c r="AS9" s="124">
        <f>'2019'!C4</f>
        <v>13.735714285714286</v>
      </c>
    </row>
    <row r="10" spans="1:45" x14ac:dyDescent="0.2">
      <c r="A10" s="110" t="str">
        <f t="shared" si="2"/>
        <v>O.J. Howard</v>
      </c>
      <c r="B10" s="30">
        <f t="shared" si="3"/>
        <v>6</v>
      </c>
      <c r="C10" s="30"/>
      <c r="D10" s="30">
        <f>'2017'!A5</f>
        <v>3</v>
      </c>
      <c r="E10" s="30">
        <v>2017</v>
      </c>
      <c r="F10" s="31" t="str">
        <f>'2017'!B5</f>
        <v>O.J. Howard</v>
      </c>
      <c r="G10" s="31" t="str">
        <f>'2017'!D5</f>
        <v>Alabama</v>
      </c>
      <c r="H10" s="32" t="str">
        <f>'2017'!H5</f>
        <v>SR</v>
      </c>
      <c r="I10" s="32">
        <f>'2017'!I5</f>
        <v>22.454794520547946</v>
      </c>
      <c r="J10" s="30">
        <f>'2017'!J5</f>
        <v>78</v>
      </c>
      <c r="K10" s="30">
        <f>'2017'!K5</f>
        <v>251</v>
      </c>
      <c r="L10" s="32">
        <f>'2017'!L5</f>
        <v>4.51</v>
      </c>
      <c r="M10" s="120">
        <f>'2017'!M5</f>
        <v>1</v>
      </c>
      <c r="N10" s="41">
        <f>'2017'!N5</f>
        <v>0</v>
      </c>
      <c r="O10" s="41">
        <f>'2017'!O5</f>
        <v>0.10824949698189135</v>
      </c>
      <c r="P10" s="41">
        <f>'2017'!P5</f>
        <v>0.10395426012554476</v>
      </c>
      <c r="Q10" s="41">
        <f>'2017'!Q5</f>
        <v>0.22053427271392928</v>
      </c>
      <c r="R10" s="41">
        <f>'2017'!R5</f>
        <v>0.18861943255666508</v>
      </c>
      <c r="S10" s="42">
        <f>'2017'!S5</f>
        <v>0.20457685263529718</v>
      </c>
      <c r="T10" s="42">
        <f>'2017'!T5</f>
        <v>0.20457685263529718</v>
      </c>
      <c r="U10" s="121">
        <f>'2017'!U5</f>
        <v>20.797260273972604</v>
      </c>
      <c r="V10" s="121">
        <f>'2017'!V5</f>
        <v>1.81</v>
      </c>
      <c r="W10" s="121">
        <f>'2017'!W5</f>
        <v>13.222222222222221</v>
      </c>
      <c r="X10" s="121">
        <f>'2017'!X5</f>
        <v>9.1999999999999993</v>
      </c>
      <c r="Y10" s="121">
        <f>'2017'!Y5</f>
        <v>12.9</v>
      </c>
      <c r="Z10" s="121">
        <f>'2017'!Z5</f>
        <v>0</v>
      </c>
      <c r="AA10" s="121">
        <f>'2017'!AA5</f>
        <v>0</v>
      </c>
      <c r="AB10" s="122">
        <f>'2017'!AB5</f>
        <v>4.2999999999999997E-2</v>
      </c>
      <c r="AC10" s="121">
        <f>'2017'!AC5</f>
        <v>121.33820043282695</v>
      </c>
      <c r="AD10" s="121">
        <f>'2017'!AD5</f>
        <v>132.65036369283027</v>
      </c>
      <c r="AE10" s="123">
        <f t="shared" si="4"/>
        <v>0.69409071880735917</v>
      </c>
      <c r="AF10" s="123">
        <f t="shared" si="5"/>
        <v>0.98379660123830837</v>
      </c>
      <c r="AG10" s="123">
        <f t="shared" ref="AG10:AJ10" si="21">IF(V10&gt;V$2,(V$2/V10),V10/V$2)</f>
        <v>0.74180327868852458</v>
      </c>
      <c r="AH10" s="123">
        <f t="shared" si="21"/>
        <v>0.76597701149425279</v>
      </c>
      <c r="AI10" s="123">
        <f t="shared" si="21"/>
        <v>0.76086956521739135</v>
      </c>
      <c r="AJ10" s="123">
        <f t="shared" si="21"/>
        <v>0.83225806451612905</v>
      </c>
      <c r="AK10" s="123">
        <f t="shared" si="7"/>
        <v>0.4942528735632184</v>
      </c>
      <c r="AL10" s="123">
        <f t="shared" si="14"/>
        <v>0.79646587332699426</v>
      </c>
      <c r="AM10" s="123">
        <f t="shared" si="15"/>
        <v>0.8208187866596961</v>
      </c>
      <c r="AN10" s="123">
        <f t="shared" ref="AN10:AP10" si="22">IF(J10&gt;J$2,(J$2/J10),J10/J$2)</f>
        <v>0.97435897435897434</v>
      </c>
      <c r="AO10" s="123">
        <f t="shared" si="22"/>
        <v>0.96812749003984067</v>
      </c>
      <c r="AP10" s="123">
        <f t="shared" si="22"/>
        <v>0.95957446808510627</v>
      </c>
      <c r="AQ10" s="123">
        <f t="shared" si="9"/>
        <v>0.93071992978590434</v>
      </c>
      <c r="AR10" s="123">
        <f t="shared" si="10"/>
        <v>0.84345479308761284</v>
      </c>
      <c r="AS10" s="124">
        <f>'2017'!C5</f>
        <v>12.707142857142857</v>
      </c>
    </row>
    <row r="11" spans="1:45" x14ac:dyDescent="0.2">
      <c r="A11" s="110" t="str">
        <f t="shared" si="2"/>
        <v>Trey McBride</v>
      </c>
      <c r="B11" s="30">
        <f t="shared" si="3"/>
        <v>7</v>
      </c>
      <c r="C11" s="30"/>
      <c r="D11" s="30">
        <f>'2022'!A3</f>
        <v>1</v>
      </c>
      <c r="E11" s="30">
        <v>2022</v>
      </c>
      <c r="F11" s="31" t="str">
        <f>'2022'!B3</f>
        <v>Trey McBride</v>
      </c>
      <c r="G11" s="31" t="str">
        <f>'2022'!D3</f>
        <v>Colorado State</v>
      </c>
      <c r="H11" s="32" t="str">
        <f>'2022'!H3</f>
        <v>SR</v>
      </c>
      <c r="I11" s="32">
        <f>'2022'!I3</f>
        <v>22.446575342465753</v>
      </c>
      <c r="J11" s="120">
        <f>'2022'!J3</f>
        <v>76</v>
      </c>
      <c r="K11" s="120">
        <f>'2022'!K3</f>
        <v>246</v>
      </c>
      <c r="L11" s="32">
        <f>'2022'!L3</f>
        <v>4.54</v>
      </c>
      <c r="M11" s="120">
        <f>'2022'!M3</f>
        <v>2</v>
      </c>
      <c r="N11" s="41">
        <f>'2022'!N3</f>
        <v>0</v>
      </c>
      <c r="O11" s="41">
        <f>'2022'!O3</f>
        <v>2.432491527276703E-2</v>
      </c>
      <c r="P11" s="41">
        <f>'2022'!P3</f>
        <v>0.15285511518724751</v>
      </c>
      <c r="Q11" s="41">
        <f>'2022'!Q3</f>
        <v>0.41353383458646614</v>
      </c>
      <c r="R11" s="41">
        <f>'2022'!R3</f>
        <v>0.38787753413322307</v>
      </c>
      <c r="S11" s="42">
        <f>'2022'!S3</f>
        <v>0.4007056843598446</v>
      </c>
      <c r="T11" s="42">
        <f>'2022'!T3</f>
        <v>0.30453632011348192</v>
      </c>
      <c r="U11" s="121">
        <f>'2022'!U3</f>
        <v>19.786301369863015</v>
      </c>
      <c r="V11" s="121">
        <f>'2022'!V3</f>
        <v>2.78</v>
      </c>
      <c r="W11" s="121">
        <f>'2022'!W3</f>
        <v>12.362637362637363</v>
      </c>
      <c r="X11" s="121">
        <f>'2022'!X3</f>
        <v>7.2</v>
      </c>
      <c r="Y11" s="121">
        <f>'2022'!Y3</f>
        <v>9.1</v>
      </c>
      <c r="Z11" s="121">
        <f>'2022'!Z3</f>
        <v>0</v>
      </c>
      <c r="AA11" s="121">
        <f>'2022'!AA3</f>
        <v>0</v>
      </c>
      <c r="AB11" s="122">
        <f>'2022'!AB3</f>
        <v>3.2000000000000001E-2</v>
      </c>
      <c r="AC11" s="121">
        <f>'2022'!AC3</f>
        <v>115.80883461806614</v>
      </c>
      <c r="AD11" s="121">
        <f>'2022'!AD3</f>
        <v>121.76741069195596</v>
      </c>
      <c r="AE11" s="123">
        <f t="shared" si="4"/>
        <v>0.96783463564358185</v>
      </c>
      <c r="AF11" s="123">
        <f t="shared" si="5"/>
        <v>0.96705945366898782</v>
      </c>
      <c r="AG11" s="123">
        <f t="shared" ref="AG11:AJ11" si="23">IF(V11&gt;V$2,(V$2/V11),V11/V$2)</f>
        <v>0.8776978417266188</v>
      </c>
      <c r="AH11" s="123">
        <f t="shared" si="23"/>
        <v>0.71618037135278512</v>
      </c>
      <c r="AI11" s="123">
        <f t="shared" si="23"/>
        <v>0.97222222222222221</v>
      </c>
      <c r="AJ11" s="123">
        <f t="shared" si="23"/>
        <v>0.58709677419354833</v>
      </c>
      <c r="AK11" s="123">
        <f t="shared" si="7"/>
        <v>0.36781609195402304</v>
      </c>
      <c r="AL11" s="123">
        <f t="shared" si="14"/>
        <v>0.84801521646795719</v>
      </c>
      <c r="AM11" s="123">
        <f t="shared" si="15"/>
        <v>0.86000929707315255</v>
      </c>
      <c r="AN11" s="123">
        <f t="shared" ref="AN11:AP11" si="24">IF(J11&gt;J$2,(J$2/J11),J11/J$2)</f>
        <v>1</v>
      </c>
      <c r="AO11" s="123">
        <f t="shared" si="24"/>
        <v>0.98780487804878048</v>
      </c>
      <c r="AP11" s="123">
        <f t="shared" si="24"/>
        <v>0.96595744680851059</v>
      </c>
      <c r="AQ11" s="123">
        <f t="shared" si="9"/>
        <v>0.9534429054826109</v>
      </c>
      <c r="AR11" s="123">
        <f t="shared" si="10"/>
        <v>0.884914907623086</v>
      </c>
      <c r="AS11" s="124">
        <f>'2022'!C3</f>
        <v>12.285714285714286</v>
      </c>
    </row>
    <row r="12" spans="1:45" x14ac:dyDescent="0.2">
      <c r="A12" s="110" t="str">
        <f t="shared" si="2"/>
        <v>Pat Freiermuth</v>
      </c>
      <c r="B12" s="30">
        <f t="shared" si="3"/>
        <v>8</v>
      </c>
      <c r="C12" s="30"/>
      <c r="D12" s="30">
        <f>'2021'!A4</f>
        <v>2</v>
      </c>
      <c r="E12" s="30">
        <v>2021</v>
      </c>
      <c r="F12" s="31" t="str">
        <f>'2021'!B4</f>
        <v>Pat Freiermuth</v>
      </c>
      <c r="G12" s="31" t="str">
        <f>'2021'!D4</f>
        <v>Penn State</v>
      </c>
      <c r="H12" s="32" t="str">
        <f>'2021'!H4</f>
        <v>JR</v>
      </c>
      <c r="I12" s="32">
        <f>'2021'!I4</f>
        <v>22.526027397260275</v>
      </c>
      <c r="J12" s="120">
        <f>'2021'!J4</f>
        <v>77</v>
      </c>
      <c r="K12" s="120">
        <f>'2021'!K4</f>
        <v>251</v>
      </c>
      <c r="L12" s="32">
        <f>'2021'!L4</f>
        <v>4.68</v>
      </c>
      <c r="M12" s="120">
        <f>'2021'!M4</f>
        <v>2</v>
      </c>
      <c r="N12" s="41">
        <f>'2021'!N4</f>
        <v>0</v>
      </c>
      <c r="O12" s="41">
        <f>'2021'!O4</f>
        <v>0</v>
      </c>
      <c r="P12" s="41">
        <f>'2021'!P4</f>
        <v>0.14054384356859154</v>
      </c>
      <c r="Q12" s="41">
        <f>'2021'!Q4</f>
        <v>0.17623136014460009</v>
      </c>
      <c r="R12" s="41">
        <f>'2021'!R4</f>
        <v>0.302734375</v>
      </c>
      <c r="S12" s="42">
        <f>'2021'!S4</f>
        <v>0.302734375</v>
      </c>
      <c r="T12" s="42">
        <f>'2021'!T4</f>
        <v>0.302734375</v>
      </c>
      <c r="U12" s="121">
        <f>'2021'!U4</f>
        <v>20.863013698630137</v>
      </c>
      <c r="V12" s="121">
        <f>'2021'!V4</f>
        <v>2.33</v>
      </c>
      <c r="W12" s="121">
        <f>'2021'!W4</f>
        <v>13.478260869565217</v>
      </c>
      <c r="X12" s="121">
        <f>'2021'!X4</f>
        <v>6.3</v>
      </c>
      <c r="Y12" s="121">
        <f>'2021'!Y4</f>
        <v>9.4</v>
      </c>
      <c r="Z12" s="121">
        <f>'2021'!Z4</f>
        <v>0</v>
      </c>
      <c r="AA12" s="121">
        <f>'2021'!AA4</f>
        <v>0</v>
      </c>
      <c r="AB12" s="122">
        <f>'2021'!AB4</f>
        <v>0.08</v>
      </c>
      <c r="AC12" s="121">
        <f>'2021'!AC4</f>
        <v>104.64543914572108</v>
      </c>
      <c r="AD12" s="121">
        <f>'2021'!AD4</f>
        <v>112.20840368240201</v>
      </c>
      <c r="AE12" s="123">
        <f t="shared" si="4"/>
        <v>0.97359541154607554</v>
      </c>
      <c r="AF12" s="123">
        <f t="shared" si="5"/>
        <v>0.98069599474720937</v>
      </c>
      <c r="AG12" s="123">
        <f t="shared" ref="AG12:AJ12" si="25">IF(V12&gt;V$2,(V$2/V12),V12/V$2)</f>
        <v>0.95491803278688525</v>
      </c>
      <c r="AH12" s="123">
        <f t="shared" si="25"/>
        <v>0.78080959520239868</v>
      </c>
      <c r="AI12" s="123">
        <f t="shared" si="25"/>
        <v>0.9</v>
      </c>
      <c r="AJ12" s="123">
        <f t="shared" si="25"/>
        <v>0.6064516129032258</v>
      </c>
      <c r="AK12" s="123">
        <f t="shared" si="7"/>
        <v>0.91954022988505757</v>
      </c>
      <c r="AL12" s="123">
        <f t="shared" si="14"/>
        <v>0.86607844119763244</v>
      </c>
      <c r="AM12" s="123">
        <f t="shared" si="15"/>
        <v>0.95175360978755574</v>
      </c>
      <c r="AN12" s="123">
        <f t="shared" ref="AN12:AP12" si="26">IF(J12&gt;J$2,(J$2/J12),J12/J$2)</f>
        <v>0.98701298701298701</v>
      </c>
      <c r="AO12" s="123">
        <f t="shared" si="26"/>
        <v>0.96812749003984067</v>
      </c>
      <c r="AP12" s="123">
        <f t="shared" si="26"/>
        <v>0.99574468085106371</v>
      </c>
      <c r="AQ12" s="123">
        <f t="shared" si="9"/>
        <v>0.97565969192286173</v>
      </c>
      <c r="AR12" s="123">
        <f t="shared" si="10"/>
        <v>0.90443187895146271</v>
      </c>
      <c r="AS12" s="124">
        <f>'2021'!C4</f>
        <v>11.950000000000001</v>
      </c>
    </row>
    <row r="13" spans="1:45" x14ac:dyDescent="0.2">
      <c r="A13" s="110" t="str">
        <f t="shared" si="2"/>
        <v>George Kittle</v>
      </c>
      <c r="B13" s="30">
        <f t="shared" si="3"/>
        <v>9</v>
      </c>
      <c r="C13" s="30"/>
      <c r="D13" s="30">
        <f>'2017'!A6</f>
        <v>4</v>
      </c>
      <c r="E13" s="30">
        <v>2017</v>
      </c>
      <c r="F13" s="31" t="str">
        <f>'2017'!B6</f>
        <v>George Kittle</v>
      </c>
      <c r="G13" s="31" t="str">
        <f>'2017'!D6</f>
        <v>Iowa</v>
      </c>
      <c r="H13" s="32" t="str">
        <f>'2017'!H6</f>
        <v>SR</v>
      </c>
      <c r="I13" s="32">
        <f>'2017'!I6</f>
        <v>23.564383561643837</v>
      </c>
      <c r="J13" s="30">
        <f>'2017'!J6</f>
        <v>76</v>
      </c>
      <c r="K13" s="30">
        <f>'2017'!K6</f>
        <v>247</v>
      </c>
      <c r="L13" s="32">
        <f>'2017'!L6</f>
        <v>4.5199999999999996</v>
      </c>
      <c r="M13" s="120">
        <f>'2017'!M6</f>
        <v>5</v>
      </c>
      <c r="N13" s="41">
        <f>'2017'!N6</f>
        <v>0</v>
      </c>
      <c r="O13" s="41">
        <f>'2017'!O6</f>
        <v>0.18264840182648404</v>
      </c>
      <c r="P13" s="41">
        <f>'2017'!P6</f>
        <v>3.5161744022503515E-2</v>
      </c>
      <c r="Q13" s="41">
        <f>'2017'!Q6</f>
        <v>0.14187866927592954</v>
      </c>
      <c r="R13" s="41">
        <f>'2017'!R6</f>
        <v>0.22410791993037424</v>
      </c>
      <c r="S13" s="42">
        <f>'2017'!S6</f>
        <v>0.22410791993037424</v>
      </c>
      <c r="T13" s="42">
        <f>'2017'!T6</f>
        <v>0.22410791993037424</v>
      </c>
      <c r="U13" s="121">
        <f>'2017'!U6</f>
        <v>19.906849315068492</v>
      </c>
      <c r="V13" s="121">
        <f>'2017'!V6</f>
        <v>3.12</v>
      </c>
      <c r="W13" s="121">
        <f>'2017'!W6</f>
        <v>14.045454545454545</v>
      </c>
      <c r="X13" s="121">
        <f>'2017'!X6</f>
        <v>8</v>
      </c>
      <c r="Y13" s="121">
        <f>'2017'!Y6</f>
        <v>17</v>
      </c>
      <c r="Z13" s="121">
        <f>'2017'!Z6</f>
        <v>0</v>
      </c>
      <c r="AA13" s="121">
        <f>'2017'!AA6</f>
        <v>0</v>
      </c>
      <c r="AB13" s="122">
        <f>'2017'!AB6</f>
        <v>0.12</v>
      </c>
      <c r="AC13" s="121">
        <f>'2017'!AC6</f>
        <v>118.35134823187975</v>
      </c>
      <c r="AD13" s="121">
        <f>'2017'!AD6</f>
        <v>124.44074127527603</v>
      </c>
      <c r="AE13" s="123">
        <f t="shared" si="4"/>
        <v>0.76035595049553095</v>
      </c>
      <c r="AF13" s="123">
        <f t="shared" si="5"/>
        <v>0.97295125870380283</v>
      </c>
      <c r="AG13" s="123">
        <f t="shared" ref="AG13:AJ13" si="27">IF(V13&gt;V$2,(V$2/V13),V13/V$2)</f>
        <v>0.78205128205128205</v>
      </c>
      <c r="AH13" s="123">
        <f t="shared" si="27"/>
        <v>0.81366771159874607</v>
      </c>
      <c r="AI13" s="123">
        <f t="shared" si="27"/>
        <v>0.875</v>
      </c>
      <c r="AJ13" s="123">
        <f t="shared" si="27"/>
        <v>0.91176470588235292</v>
      </c>
      <c r="AK13" s="123">
        <f t="shared" si="7"/>
        <v>0.72499999999999998</v>
      </c>
      <c r="AL13" s="123">
        <f t="shared" si="14"/>
        <v>0.85263181812195254</v>
      </c>
      <c r="AM13" s="123">
        <f t="shared" si="15"/>
        <v>0.84153392371677382</v>
      </c>
      <c r="AN13" s="123">
        <f t="shared" ref="AN13:AP13" si="28">IF(J13&gt;J$2,(J$2/J13),J13/J$2)</f>
        <v>1</v>
      </c>
      <c r="AO13" s="123">
        <f t="shared" si="28"/>
        <v>0.98380566801619429</v>
      </c>
      <c r="AP13" s="123">
        <f t="shared" si="28"/>
        <v>0.9617021276595743</v>
      </c>
      <c r="AQ13" s="123">
        <f t="shared" si="9"/>
        <v>0.94676042984813558</v>
      </c>
      <c r="AR13" s="123">
        <f t="shared" si="10"/>
        <v>0.88557683222611661</v>
      </c>
      <c r="AS13" s="124">
        <f>'2017'!C6</f>
        <v>11.942857142857141</v>
      </c>
    </row>
    <row r="14" spans="1:45" x14ac:dyDescent="0.2">
      <c r="A14" s="110" t="str">
        <f t="shared" si="2"/>
        <v>Sam LaPorta</v>
      </c>
      <c r="B14" s="30">
        <f t="shared" si="3"/>
        <v>10</v>
      </c>
      <c r="C14" s="30"/>
      <c r="D14" s="30">
        <f>'2023'!A3</f>
        <v>1</v>
      </c>
      <c r="E14" s="30">
        <v>2023</v>
      </c>
      <c r="F14" s="31" t="str">
        <f>'2023'!B3</f>
        <v>Sam LaPorta</v>
      </c>
      <c r="G14" s="31" t="str">
        <f>'2023'!D3</f>
        <v>Iowa</v>
      </c>
      <c r="H14" s="32" t="str">
        <f>'2023'!H3</f>
        <v>SR</v>
      </c>
      <c r="I14" s="32">
        <f>'2023'!I3</f>
        <v>22.301369863013697</v>
      </c>
      <c r="J14" s="120">
        <f>'2023'!J3</f>
        <v>75</v>
      </c>
      <c r="K14" s="120">
        <f>'2023'!K3</f>
        <v>245</v>
      </c>
      <c r="L14" s="32">
        <f>'2023'!L3</f>
        <v>4.59</v>
      </c>
      <c r="M14" s="120">
        <f>'2023'!M3</f>
        <v>2</v>
      </c>
      <c r="N14" s="41">
        <f>'2023'!N3</f>
        <v>0</v>
      </c>
      <c r="O14" s="41">
        <f>'2023'!O3</f>
        <v>0.13688655890490753</v>
      </c>
      <c r="P14" s="41">
        <f>'2023'!P3</f>
        <v>0.17143218623481782</v>
      </c>
      <c r="Q14" s="41">
        <f>'2023'!Q3</f>
        <v>0.26572539065598477</v>
      </c>
      <c r="R14" s="41">
        <f>'2023'!R3</f>
        <v>0.34460753031269947</v>
      </c>
      <c r="S14" s="42">
        <f>'2023'!S3</f>
        <v>0.34460753031269947</v>
      </c>
      <c r="T14" s="42">
        <f>'2023'!T3</f>
        <v>0.34460753031269947</v>
      </c>
      <c r="U14" s="121">
        <f>'2023'!U3</f>
        <v>19.660273972602738</v>
      </c>
      <c r="V14" s="121">
        <f>'2023'!V3</f>
        <v>2.15</v>
      </c>
      <c r="W14" s="121">
        <f>'2023'!W3</f>
        <v>11.172413793103448</v>
      </c>
      <c r="X14" s="121">
        <f>'2023'!X3</f>
        <v>6.3</v>
      </c>
      <c r="Y14" s="121">
        <f>'2023'!Y3</f>
        <v>7.1</v>
      </c>
      <c r="Z14" s="121">
        <f>'2023'!Z3</f>
        <v>0</v>
      </c>
      <c r="AA14" s="121">
        <f>'2023'!AA3</f>
        <v>0</v>
      </c>
      <c r="AB14" s="122">
        <f>'2023'!AB3</f>
        <v>9.4E-2</v>
      </c>
      <c r="AC14" s="121">
        <f>'2023'!AC3</f>
        <v>110.3939664692558</v>
      </c>
      <c r="AD14" s="121">
        <f>'2023'!AD3</f>
        <v>113.79055727768385</v>
      </c>
      <c r="AE14" s="123">
        <f t="shared" si="4"/>
        <v>0.85529413170344515</v>
      </c>
      <c r="AF14" s="123">
        <f t="shared" si="5"/>
        <v>0.96089983931440814</v>
      </c>
      <c r="AG14" s="123">
        <f t="shared" ref="AG14:AJ14" si="29">IF(V14&gt;V$2,(V$2/V14),V14/V$2)</f>
        <v>0.88114754098360659</v>
      </c>
      <c r="AH14" s="123">
        <f t="shared" si="29"/>
        <v>0.64722948870392383</v>
      </c>
      <c r="AI14" s="123">
        <f t="shared" si="29"/>
        <v>0.9</v>
      </c>
      <c r="AJ14" s="123">
        <f t="shared" si="29"/>
        <v>0.45806451612903226</v>
      </c>
      <c r="AK14" s="123">
        <f t="shared" si="7"/>
        <v>0.92553191489361697</v>
      </c>
      <c r="AL14" s="123">
        <f t="shared" si="14"/>
        <v>0.7837725861390693</v>
      </c>
      <c r="AM14" s="123">
        <f t="shared" si="15"/>
        <v>0.90219309659899971</v>
      </c>
      <c r="AN14" s="123">
        <f t="shared" ref="AN14:AP14" si="30">IF(J14&gt;J$2,(J$2/J14),J14/J$2)</f>
        <v>0.98684210526315785</v>
      </c>
      <c r="AO14" s="123">
        <f t="shared" si="30"/>
        <v>0.99183673469387756</v>
      </c>
      <c r="AP14" s="123">
        <f t="shared" si="30"/>
        <v>0.97659574468085097</v>
      </c>
      <c r="AQ14" s="123">
        <f t="shared" si="9"/>
        <v>0.96436692030922144</v>
      </c>
      <c r="AR14" s="123">
        <f t="shared" si="10"/>
        <v>0.84698060309862244</v>
      </c>
      <c r="AS14" s="124">
        <f>'2023'!C3</f>
        <v>11.857142857142858</v>
      </c>
    </row>
    <row r="15" spans="1:45" x14ac:dyDescent="0.2">
      <c r="A15" s="110" t="str">
        <f t="shared" si="2"/>
        <v>Dallas Goedert</v>
      </c>
      <c r="B15" s="30">
        <f t="shared" si="3"/>
        <v>11</v>
      </c>
      <c r="C15" s="30"/>
      <c r="D15" s="30">
        <f>'2018'!A3</f>
        <v>1</v>
      </c>
      <c r="E15" s="30">
        <v>2018</v>
      </c>
      <c r="F15" s="31" t="str">
        <f>'2018'!B3</f>
        <v>Dallas Goedert</v>
      </c>
      <c r="G15" s="31" t="str">
        <f>'2018'!D3</f>
        <v>South Dakota State</v>
      </c>
      <c r="H15" s="32" t="str">
        <f>'2018'!H3</f>
        <v>SR</v>
      </c>
      <c r="I15" s="32">
        <f>'2018'!I3</f>
        <v>23.326027397260273</v>
      </c>
      <c r="J15" s="30">
        <f>'2018'!J3</f>
        <v>77</v>
      </c>
      <c r="K15" s="30">
        <f>'2018'!K3</f>
        <v>256</v>
      </c>
      <c r="L15" s="32">
        <f>'2018'!L3</f>
        <v>4.6900000000000004</v>
      </c>
      <c r="M15" s="30">
        <f>'2018'!M3</f>
        <v>2</v>
      </c>
      <c r="N15" s="41">
        <f>'2018'!N3</f>
        <v>0</v>
      </c>
      <c r="O15" s="41">
        <f>'2018'!O3</f>
        <v>2.768549280177187E-2</v>
      </c>
      <c r="P15" s="41">
        <f>'2018'!P3</f>
        <v>0.14892307692307694</v>
      </c>
      <c r="Q15" s="41">
        <f>'2018'!Q3</f>
        <v>0.33999474099395216</v>
      </c>
      <c r="R15" s="41">
        <f>'2018'!R3</f>
        <v>0.30288985823336967</v>
      </c>
      <c r="S15" s="42">
        <f>'2018'!S3</f>
        <v>0.32144229961366089</v>
      </c>
      <c r="T15" s="42">
        <f>'2018'!T3</f>
        <v>0.24429614770638228</v>
      </c>
      <c r="U15" s="121">
        <f>'2018'!U3</f>
        <v>21.673972602739727</v>
      </c>
      <c r="V15" s="121">
        <f>'2018'!V3</f>
        <v>3</v>
      </c>
      <c r="W15" s="121">
        <f>'2018'!W3</f>
        <v>15.430555555555555</v>
      </c>
      <c r="X15" s="121">
        <f>'2018'!X3</f>
        <v>8.1</v>
      </c>
      <c r="Y15" s="121">
        <f>'2018'!Y3</f>
        <v>0</v>
      </c>
      <c r="Z15" s="121">
        <f>'2018'!Z3</f>
        <v>0</v>
      </c>
      <c r="AA15" s="121">
        <f>'2018'!AA3</f>
        <v>0</v>
      </c>
      <c r="AB15" s="122">
        <f>'2018'!AB3</f>
        <v>0</v>
      </c>
      <c r="AC15" s="121">
        <f>'2018'!AC3</f>
        <v>105.82263957725021</v>
      </c>
      <c r="AD15" s="121">
        <f>'2018'!AD3</f>
        <v>113.47068307378741</v>
      </c>
      <c r="AE15" s="123">
        <f t="shared" si="4"/>
        <v>0.82885080388677157</v>
      </c>
      <c r="AF15" s="123">
        <f t="shared" si="5"/>
        <v>0.94400202250031595</v>
      </c>
      <c r="AG15" s="123">
        <f t="shared" ref="AG15:AJ15" si="31">IF(V15&gt;V$2,(V$2/V15),V15/V$2)</f>
        <v>0.81333333333333335</v>
      </c>
      <c r="AH15" s="123">
        <f t="shared" si="31"/>
        <v>0.89390804597701146</v>
      </c>
      <c r="AI15" s="123">
        <f t="shared" si="31"/>
        <v>0.86419753086419759</v>
      </c>
      <c r="AJ15" s="123">
        <f t="shared" si="31"/>
        <v>0</v>
      </c>
      <c r="AK15" s="123">
        <f t="shared" si="7"/>
        <v>0</v>
      </c>
      <c r="AL15" s="123">
        <f t="shared" si="14"/>
        <v>0.72404862276027171</v>
      </c>
      <c r="AM15" s="123">
        <f t="shared" si="15"/>
        <v>0.94116603831299028</v>
      </c>
      <c r="AN15" s="123">
        <f t="shared" ref="AN15:AP15" si="32">IF(J15&gt;J$2,(J$2/J15),J15/J$2)</f>
        <v>0.98701298701298701</v>
      </c>
      <c r="AO15" s="123">
        <f t="shared" si="32"/>
        <v>0.94921875</v>
      </c>
      <c r="AP15" s="123">
        <f t="shared" si="32"/>
        <v>0.99787234042553197</v>
      </c>
      <c r="AQ15" s="123">
        <f t="shared" si="9"/>
        <v>0.96881752893787731</v>
      </c>
      <c r="AR15" s="123">
        <f t="shared" si="10"/>
        <v>0.80971773992243368</v>
      </c>
      <c r="AS15" s="124">
        <f>'2018'!C3</f>
        <v>11.735714285714286</v>
      </c>
    </row>
    <row r="16" spans="1:45" x14ac:dyDescent="0.2">
      <c r="A16" s="110" t="str">
        <f t="shared" si="2"/>
        <v>Dalton Kincaid</v>
      </c>
      <c r="B16" s="30">
        <f t="shared" si="3"/>
        <v>12</v>
      </c>
      <c r="C16" s="30"/>
      <c r="D16" s="30">
        <f>'2023'!A4</f>
        <v>2</v>
      </c>
      <c r="E16" s="30">
        <v>2023</v>
      </c>
      <c r="F16" s="31" t="str">
        <f>'2023'!B4</f>
        <v>Dalton Kincaid</v>
      </c>
      <c r="G16" s="31" t="str">
        <f>'2023'!D4</f>
        <v>Utah</v>
      </c>
      <c r="H16" s="32" t="str">
        <f>'2023'!H4</f>
        <v>SR</v>
      </c>
      <c r="I16" s="32">
        <f>'2023'!I4</f>
        <v>23.539726027397261</v>
      </c>
      <c r="J16" s="120">
        <f>'2023'!J4</f>
        <v>76</v>
      </c>
      <c r="K16" s="120">
        <f>'2023'!K4</f>
        <v>246</v>
      </c>
      <c r="L16" s="32">
        <f>'2023'!L4</f>
        <v>4.7</v>
      </c>
      <c r="M16" s="120">
        <f>'2023'!M4</f>
        <v>1</v>
      </c>
      <c r="N16" s="41">
        <f>'2023'!N4</f>
        <v>0</v>
      </c>
      <c r="O16" s="41">
        <f>'2023'!O4</f>
        <v>0</v>
      </c>
      <c r="P16" s="41">
        <f>'2023'!P4</f>
        <v>6.4814814814814811E-2</v>
      </c>
      <c r="Q16" s="41">
        <f>'2023'!Q4</f>
        <v>0.1830647187623389</v>
      </c>
      <c r="R16" s="41">
        <f>'2023'!R4</f>
        <v>0.29761904761904767</v>
      </c>
      <c r="S16" s="42">
        <f>'2023'!S4</f>
        <v>0.29761904761904767</v>
      </c>
      <c r="T16" s="42">
        <f>'2023'!T4</f>
        <v>0.28273809523809529</v>
      </c>
      <c r="U16" s="121">
        <f>'2023'!U4</f>
        <v>21.876712328767123</v>
      </c>
      <c r="V16" s="121">
        <f>'2023'!V4</f>
        <v>2.42</v>
      </c>
      <c r="W16" s="121">
        <f>'2023'!W4</f>
        <v>12.714285714285714</v>
      </c>
      <c r="X16" s="121">
        <f>'2023'!X4</f>
        <v>5.7</v>
      </c>
      <c r="Y16" s="121">
        <f>'2023'!Y4</f>
        <v>8.6999999999999993</v>
      </c>
      <c r="Z16" s="121">
        <f>'2023'!Z4</f>
        <v>0</v>
      </c>
      <c r="AA16" s="121">
        <f>'2023'!AA4</f>
        <v>0</v>
      </c>
      <c r="AB16" s="122">
        <f>'2023'!AB4</f>
        <v>2.7999999999999997E-2</v>
      </c>
      <c r="AC16" s="121">
        <f>'2023'!AC4</f>
        <v>100.82626302825939</v>
      </c>
      <c r="AD16" s="121">
        <f>'2023'!AD4</f>
        <v>106.01395842715762</v>
      </c>
      <c r="AE16" s="123">
        <f t="shared" si="4"/>
        <v>0.95927708941677881</v>
      </c>
      <c r="AF16" s="123">
        <f t="shared" si="5"/>
        <v>0.9352536005009392</v>
      </c>
      <c r="AG16" s="123">
        <f t="shared" ref="AG16:AJ16" si="33">IF(V16&gt;V$2,(V$2/V16),V16/V$2)</f>
        <v>0.99180327868852458</v>
      </c>
      <c r="AH16" s="123">
        <f t="shared" si="33"/>
        <v>0.73655172413793091</v>
      </c>
      <c r="AI16" s="123">
        <f t="shared" si="33"/>
        <v>0.81428571428571428</v>
      </c>
      <c r="AJ16" s="123">
        <f t="shared" si="33"/>
        <v>0.56129032258064515</v>
      </c>
      <c r="AK16" s="123">
        <f t="shared" si="7"/>
        <v>0.32183908045977011</v>
      </c>
      <c r="AL16" s="123">
        <f t="shared" si="14"/>
        <v>0.83307695493508893</v>
      </c>
      <c r="AM16" s="123">
        <f t="shared" si="15"/>
        <v>0.98780487804878048</v>
      </c>
      <c r="AN16" s="123">
        <f t="shared" ref="AN16:AP16" si="34">IF(J16&gt;J$2,(J$2/J16),J16/J$2)</f>
        <v>1</v>
      </c>
      <c r="AO16" s="123">
        <f t="shared" si="34"/>
        <v>0.98780487804878048</v>
      </c>
      <c r="AP16" s="123">
        <f t="shared" si="34"/>
        <v>1</v>
      </c>
      <c r="AQ16" s="123">
        <f t="shared" si="9"/>
        <v>0.99390243902439024</v>
      </c>
      <c r="AR16" s="123">
        <f t="shared" si="10"/>
        <v>0.8893658743663444</v>
      </c>
      <c r="AS16" s="124">
        <f>'2023'!C4</f>
        <v>11.478571428571428</v>
      </c>
    </row>
    <row r="17" spans="1:45" x14ac:dyDescent="0.2">
      <c r="A17" s="110" t="str">
        <f t="shared" si="2"/>
        <v>Mark Andrews</v>
      </c>
      <c r="B17" s="30">
        <f t="shared" si="3"/>
        <v>13</v>
      </c>
      <c r="C17" s="30"/>
      <c r="D17" s="30">
        <f>'2018'!A4</f>
        <v>2</v>
      </c>
      <c r="E17" s="30">
        <v>2018</v>
      </c>
      <c r="F17" s="31" t="str">
        <f>'2018'!B4</f>
        <v>Mark Andrews</v>
      </c>
      <c r="G17" s="31" t="str">
        <f>'2018'!D4</f>
        <v>Oklahoma</v>
      </c>
      <c r="H17" s="32" t="str">
        <f>'2018'!H4</f>
        <v>JR</v>
      </c>
      <c r="I17" s="32">
        <f>'2018'!I4</f>
        <v>22.652054794520549</v>
      </c>
      <c r="J17" s="30">
        <f>'2018'!J4</f>
        <v>77</v>
      </c>
      <c r="K17" s="30">
        <f>'2018'!K4</f>
        <v>256</v>
      </c>
      <c r="L17" s="32">
        <f>'2018'!L4</f>
        <v>4.58</v>
      </c>
      <c r="M17" s="30">
        <f>'2018'!M4</f>
        <v>3</v>
      </c>
      <c r="N17" s="41">
        <f>'2018'!N4</f>
        <v>0</v>
      </c>
      <c r="O17" s="41">
        <f>'2018'!O4</f>
        <v>0</v>
      </c>
      <c r="P17" s="41">
        <f>'2018'!P4</f>
        <v>0.1146441704520874</v>
      </c>
      <c r="Q17" s="41">
        <f>'2018'!Q4</f>
        <v>0.12814465408805031</v>
      </c>
      <c r="R17" s="41">
        <f>'2018'!R4</f>
        <v>0.18972597330806287</v>
      </c>
      <c r="S17" s="42">
        <f>'2018'!S4</f>
        <v>0.18972597330806287</v>
      </c>
      <c r="T17" s="42">
        <f>'2018'!T4</f>
        <v>0.18023967464265972</v>
      </c>
      <c r="U17" s="121">
        <f>'2018'!U4</f>
        <v>22.013698630136986</v>
      </c>
      <c r="V17" s="121">
        <f>'2018'!V4</f>
        <v>2.63</v>
      </c>
      <c r="W17" s="121">
        <f>'2018'!W4</f>
        <v>15.5</v>
      </c>
      <c r="X17" s="121">
        <f>'2018'!X4</f>
        <v>6.6</v>
      </c>
      <c r="Y17" s="121">
        <f>'2018'!Y4</f>
        <v>12.9</v>
      </c>
      <c r="Z17" s="121">
        <f>'2018'!Z4</f>
        <v>0</v>
      </c>
      <c r="AA17" s="121">
        <f>'2018'!AA4</f>
        <v>0</v>
      </c>
      <c r="AB17" s="122">
        <f>'2018'!AB4</f>
        <v>4.5999999999999999E-2</v>
      </c>
      <c r="AC17" s="121">
        <f>'2018'!AC4</f>
        <v>116.36116184832505</v>
      </c>
      <c r="AD17" s="121">
        <f>'2018'!AD4</f>
        <v>124.77084838306646</v>
      </c>
      <c r="AE17" s="123">
        <f t="shared" si="4"/>
        <v>0.61151925899139248</v>
      </c>
      <c r="AF17" s="123">
        <f t="shared" si="5"/>
        <v>0.92943372744243935</v>
      </c>
      <c r="AG17" s="123">
        <f t="shared" ref="AG17:AJ17" si="35">IF(V17&gt;V$2,(V$2/V17),V17/V$2)</f>
        <v>0.92775665399239549</v>
      </c>
      <c r="AH17" s="123">
        <f t="shared" si="35"/>
        <v>0.89793103448275857</v>
      </c>
      <c r="AI17" s="123">
        <f t="shared" si="35"/>
        <v>0.94285714285714284</v>
      </c>
      <c r="AJ17" s="123">
        <f t="shared" si="35"/>
        <v>0.83225806451612905</v>
      </c>
      <c r="AK17" s="123">
        <f t="shared" si="7"/>
        <v>0.52873563218390807</v>
      </c>
      <c r="AL17" s="123">
        <f t="shared" si="14"/>
        <v>0.85695931371370959</v>
      </c>
      <c r="AM17" s="123">
        <f t="shared" si="15"/>
        <v>0.85592712269895288</v>
      </c>
      <c r="AN17" s="123">
        <f t="shared" ref="AN17:AP17" si="36">IF(J17&gt;J$2,(J$2/J17),J17/J$2)</f>
        <v>0.98701298701298701</v>
      </c>
      <c r="AO17" s="123">
        <f t="shared" si="36"/>
        <v>0.94921875</v>
      </c>
      <c r="AP17" s="123">
        <f t="shared" si="36"/>
        <v>0.97446808510638294</v>
      </c>
      <c r="AQ17" s="123">
        <f t="shared" si="9"/>
        <v>0.94165673620458068</v>
      </c>
      <c r="AR17" s="123">
        <f t="shared" si="10"/>
        <v>0.88660341158551437</v>
      </c>
      <c r="AS17" s="124">
        <f>'2018'!C4</f>
        <v>11.428571428571429</v>
      </c>
    </row>
    <row r="18" spans="1:45" x14ac:dyDescent="0.2">
      <c r="A18" s="110" t="str">
        <f t="shared" si="2"/>
        <v>Gerald Everett</v>
      </c>
      <c r="B18" s="30">
        <f t="shared" si="3"/>
        <v>14</v>
      </c>
      <c r="C18" s="30"/>
      <c r="D18" s="30">
        <f>'2017'!A7</f>
        <v>5</v>
      </c>
      <c r="E18" s="30">
        <v>2017</v>
      </c>
      <c r="F18" s="31" t="str">
        <f>'2017'!B7</f>
        <v>Gerald Everett</v>
      </c>
      <c r="G18" s="31" t="str">
        <f>'2017'!D7</f>
        <v>South Alabama</v>
      </c>
      <c r="H18" s="32" t="str">
        <f>'2017'!H7</f>
        <v>SR</v>
      </c>
      <c r="I18" s="32">
        <f>'2017'!I7</f>
        <v>22.854794520547944</v>
      </c>
      <c r="J18" s="30">
        <f>'2017'!J7</f>
        <v>75</v>
      </c>
      <c r="K18" s="30">
        <f>'2017'!K7</f>
        <v>239</v>
      </c>
      <c r="L18" s="32">
        <f>'2017'!L7</f>
        <v>4.62</v>
      </c>
      <c r="M18" s="120">
        <f>'2017'!M7</f>
        <v>2</v>
      </c>
      <c r="N18" s="41">
        <f>'2017'!N7</f>
        <v>0</v>
      </c>
      <c r="O18" s="41">
        <f>'2017'!O7</f>
        <v>0</v>
      </c>
      <c r="P18" s="41">
        <f>'2017'!P7</f>
        <v>0.1889127744120904</v>
      </c>
      <c r="Q18" s="41">
        <f>'2017'!Q7</f>
        <v>0.24018379281537175</v>
      </c>
      <c r="R18" s="41">
        <f>'2017'!R7</f>
        <v>0.24678698386655726</v>
      </c>
      <c r="S18" s="42">
        <f>'2017'!S7</f>
        <v>0.24678698386655726</v>
      </c>
      <c r="T18" s="42">
        <f>'2017'!T7</f>
        <v>0.17275088870659008</v>
      </c>
      <c r="U18" s="121">
        <f>'2017'!U7</f>
        <v>20.2</v>
      </c>
      <c r="V18" s="121">
        <f>'2017'!V7</f>
        <v>3.37</v>
      </c>
      <c r="W18" s="121">
        <f>'2017'!W7</f>
        <v>14.73469387755102</v>
      </c>
      <c r="X18" s="121">
        <f>'2017'!X7</f>
        <v>9.1</v>
      </c>
      <c r="Y18" s="121">
        <f>'2017'!Y7</f>
        <v>8.8000000000000007</v>
      </c>
      <c r="Z18" s="121">
        <f>'2017'!Z7</f>
        <v>0</v>
      </c>
      <c r="AA18" s="121">
        <f>'2017'!AA7</f>
        <v>0</v>
      </c>
      <c r="AB18" s="122">
        <f>'2017'!AB7</f>
        <v>9.3000000000000013E-2</v>
      </c>
      <c r="AC18" s="121">
        <f>'2017'!AC7</f>
        <v>104.92041371152702</v>
      </c>
      <c r="AD18" s="121">
        <f>'2017'!AD7</f>
        <v>108.14859478180578</v>
      </c>
      <c r="AE18" s="123">
        <f t="shared" si="4"/>
        <v>0.58611121919410714</v>
      </c>
      <c r="AF18" s="123">
        <f t="shared" si="5"/>
        <v>0.98727905731119447</v>
      </c>
      <c r="AG18" s="123">
        <f t="shared" ref="AG18:AJ18" si="37">IF(V18&gt;V$2,(V$2/V18),V18/V$2)</f>
        <v>0.72403560830860525</v>
      </c>
      <c r="AH18" s="123">
        <f t="shared" si="37"/>
        <v>0.8535960591133005</v>
      </c>
      <c r="AI18" s="123">
        <f t="shared" si="37"/>
        <v>0.76923076923076927</v>
      </c>
      <c r="AJ18" s="123">
        <f t="shared" si="37"/>
        <v>0.56774193548387097</v>
      </c>
      <c r="AK18" s="123">
        <f t="shared" si="7"/>
        <v>0.93548387096774177</v>
      </c>
      <c r="AL18" s="123">
        <f t="shared" si="14"/>
        <v>0.74799910810697456</v>
      </c>
      <c r="AM18" s="123">
        <f t="shared" si="15"/>
        <v>0.94925926167790076</v>
      </c>
      <c r="AN18" s="123">
        <f t="shared" ref="AN18:AP18" si="38">IF(J18&gt;J$2,(J$2/J18),J18/J$2)</f>
        <v>0.98684210526315785</v>
      </c>
      <c r="AO18" s="123">
        <f t="shared" si="38"/>
        <v>0.98353909465020573</v>
      </c>
      <c r="AP18" s="123">
        <f t="shared" si="38"/>
        <v>0.98297872340425529</v>
      </c>
      <c r="AQ18" s="123">
        <f t="shared" si="9"/>
        <v>0.97565479624887996</v>
      </c>
      <c r="AR18" s="123">
        <f t="shared" si="10"/>
        <v>0.82767859895664153</v>
      </c>
      <c r="AS18" s="124">
        <f>'2017'!C7</f>
        <v>11.35</v>
      </c>
    </row>
    <row r="19" spans="1:45" x14ac:dyDescent="0.2">
      <c r="A19" s="110" t="str">
        <f t="shared" si="2"/>
        <v>Michael Mayer</v>
      </c>
      <c r="B19" s="30">
        <f t="shared" si="3"/>
        <v>15</v>
      </c>
      <c r="C19" s="30"/>
      <c r="D19" s="30">
        <f>'2023'!A5</f>
        <v>3</v>
      </c>
      <c r="E19" s="30">
        <v>2023</v>
      </c>
      <c r="F19" s="31" t="str">
        <f>'2023'!B5</f>
        <v>Michael Mayer</v>
      </c>
      <c r="G19" s="31" t="str">
        <f>'2023'!D5</f>
        <v>Notre Dame</v>
      </c>
      <c r="H19" s="32" t="str">
        <f>'2023'!H5</f>
        <v>JR</v>
      </c>
      <c r="I19" s="32">
        <f>'2023'!I5</f>
        <v>21.82191780821918</v>
      </c>
      <c r="J19" s="120">
        <f>'2023'!J5</f>
        <v>77</v>
      </c>
      <c r="K19" s="120">
        <f>'2023'!K5</f>
        <v>249</v>
      </c>
      <c r="L19" s="32">
        <f>'2023'!L5</f>
        <v>4.7</v>
      </c>
      <c r="M19" s="120">
        <f>'2023'!M5</f>
        <v>2</v>
      </c>
      <c r="N19" s="41">
        <f>'2023'!N5</f>
        <v>0</v>
      </c>
      <c r="O19" s="41">
        <f>'2023'!O5</f>
        <v>0</v>
      </c>
      <c r="P19" s="41">
        <f>'2023'!P5</f>
        <v>0.15796124684077506</v>
      </c>
      <c r="Q19" s="41">
        <f>'2023'!Q5</f>
        <v>0.24778761061946902</v>
      </c>
      <c r="R19" s="41">
        <f>'2023'!R5</f>
        <v>0.32552712055367777</v>
      </c>
      <c r="S19" s="42">
        <f>'2023'!S5</f>
        <v>0.32552712055367777</v>
      </c>
      <c r="T19" s="42">
        <f>'2023'!T5</f>
        <v>0.32552712055367777</v>
      </c>
      <c r="U19" s="121">
        <f>'2023'!U5</f>
        <v>19.18082191780822</v>
      </c>
      <c r="V19" s="121">
        <f>'2023'!V5</f>
        <v>2.44</v>
      </c>
      <c r="W19" s="121">
        <f>'2023'!W5</f>
        <v>12.074626865671641</v>
      </c>
      <c r="X19" s="121">
        <f>'2023'!X5</f>
        <v>5.2</v>
      </c>
      <c r="Y19" s="121">
        <f>'2023'!Y5</f>
        <v>8.1</v>
      </c>
      <c r="Z19" s="121">
        <f>'2023'!Z5</f>
        <v>0</v>
      </c>
      <c r="AA19" s="121">
        <f>'2023'!AA5</f>
        <v>0</v>
      </c>
      <c r="AB19" s="122">
        <f>'2023'!AB5</f>
        <v>4.0999999999999995E-2</v>
      </c>
      <c r="AC19" s="121">
        <f>'2023'!AC5</f>
        <v>102.05585160177475</v>
      </c>
      <c r="AD19" s="121">
        <f>'2023'!AD5</f>
        <v>109.43166074095933</v>
      </c>
      <c r="AE19" s="123">
        <f t="shared" si="4"/>
        <v>0.90542624502669566</v>
      </c>
      <c r="AF19" s="123">
        <f t="shared" si="5"/>
        <v>0.9374665238350296</v>
      </c>
      <c r="AG19" s="123">
        <f t="shared" ref="AG19:AJ19" si="39">IF(V19&gt;V$2,(V$2/V19),V19/V$2)</f>
        <v>1</v>
      </c>
      <c r="AH19" s="123">
        <f t="shared" si="39"/>
        <v>0.69949562532166742</v>
      </c>
      <c r="AI19" s="123">
        <f t="shared" si="39"/>
        <v>0.74285714285714288</v>
      </c>
      <c r="AJ19" s="123">
        <f t="shared" si="39"/>
        <v>0.52258064516129032</v>
      </c>
      <c r="AK19" s="123">
        <f t="shared" si="7"/>
        <v>0.47126436781609193</v>
      </c>
      <c r="AL19" s="123">
        <f t="shared" si="14"/>
        <v>0.80130436370030445</v>
      </c>
      <c r="AM19" s="123">
        <f t="shared" si="15"/>
        <v>0.97590361445783136</v>
      </c>
      <c r="AN19" s="123">
        <f t="shared" ref="AN19:AP19" si="40">IF(J19&gt;J$2,(J$2/J19),J19/J$2)</f>
        <v>0.98701298701298701</v>
      </c>
      <c r="AO19" s="123">
        <f t="shared" si="40"/>
        <v>0.97590361445783136</v>
      </c>
      <c r="AP19" s="123">
        <f t="shared" si="40"/>
        <v>1</v>
      </c>
      <c r="AQ19" s="123">
        <f t="shared" si="9"/>
        <v>0.98470505398216246</v>
      </c>
      <c r="AR19" s="123">
        <f t="shared" si="10"/>
        <v>0.86549460529895472</v>
      </c>
      <c r="AS19" s="124">
        <f>'2023'!C5</f>
        <v>11.264285714285714</v>
      </c>
    </row>
    <row r="20" spans="1:45" x14ac:dyDescent="0.2">
      <c r="A20" s="110" t="str">
        <f t="shared" si="2"/>
        <v>Greg Dulcich</v>
      </c>
      <c r="B20" s="30">
        <f t="shared" si="3"/>
        <v>16</v>
      </c>
      <c r="C20" s="30"/>
      <c r="D20" s="30">
        <f>'2022'!A4</f>
        <v>2</v>
      </c>
      <c r="E20" s="30">
        <v>2022</v>
      </c>
      <c r="F20" s="31" t="str">
        <f>'2022'!B4</f>
        <v>Greg Dulcich</v>
      </c>
      <c r="G20" s="31" t="str">
        <f>'2022'!D4</f>
        <v>UCLA</v>
      </c>
      <c r="H20" s="32" t="str">
        <f>'2022'!H4</f>
        <v>RS JR</v>
      </c>
      <c r="I20" s="32">
        <f>'2022'!I4</f>
        <v>22.104109589041094</v>
      </c>
      <c r="J20" s="120">
        <f>'2022'!J4</f>
        <v>76</v>
      </c>
      <c r="K20" s="120">
        <f>'2022'!K4</f>
        <v>243</v>
      </c>
      <c r="L20" s="32">
        <f>'2022'!L4</f>
        <v>4.7</v>
      </c>
      <c r="M20" s="120">
        <f>'2022'!M4</f>
        <v>3</v>
      </c>
      <c r="N20" s="41">
        <f>'2022'!N4</f>
        <v>0</v>
      </c>
      <c r="O20" s="41">
        <f>'2022'!O4</f>
        <v>2.5231286795626577E-2</v>
      </c>
      <c r="P20" s="41">
        <f>'2022'!P4</f>
        <v>8.2191780821917804E-2</v>
      </c>
      <c r="Q20" s="41">
        <f>'2022'!Q4</f>
        <v>0.32913165266106442</v>
      </c>
      <c r="R20" s="41">
        <f>'2022'!R4</f>
        <v>0.29137529137529139</v>
      </c>
      <c r="S20" s="42">
        <f>'2022'!S4</f>
        <v>0.31025347201817788</v>
      </c>
      <c r="T20" s="42">
        <f>'2022'!T4</f>
        <v>0.29474079841726897</v>
      </c>
      <c r="U20" s="121">
        <f>'2022'!U4</f>
        <v>20.460273972602739</v>
      </c>
      <c r="V20" s="121">
        <f>'2022'!V4</f>
        <v>2.44</v>
      </c>
      <c r="W20" s="121">
        <f>'2022'!W4</f>
        <v>17.261904761904763</v>
      </c>
      <c r="X20" s="121">
        <f>'2022'!X4</f>
        <v>7</v>
      </c>
      <c r="Y20" s="121">
        <f>'2022'!Y4</f>
        <v>15.5</v>
      </c>
      <c r="Z20" s="121">
        <f>'2022'!Z4</f>
        <v>0</v>
      </c>
      <c r="AA20" s="121">
        <f>'2022'!AA4</f>
        <v>0</v>
      </c>
      <c r="AB20" s="122">
        <f>'2022'!AB4</f>
        <v>8.6999999999999994E-2</v>
      </c>
      <c r="AC20" s="121">
        <f>'2022'!AC4</f>
        <v>99.596674454744033</v>
      </c>
      <c r="AD20" s="121">
        <f>'2022'!AD4</f>
        <v>104.72110527560692</v>
      </c>
      <c r="AE20" s="123">
        <f t="shared" si="4"/>
        <v>1</v>
      </c>
      <c r="AF20" s="123">
        <f t="shared" si="5"/>
        <v>1</v>
      </c>
      <c r="AG20" s="123">
        <f t="shared" ref="AG20:AJ20" si="41">IF(V20&gt;V$2,(V$2/V20),V20/V$2)</f>
        <v>1</v>
      </c>
      <c r="AH20" s="123">
        <f t="shared" si="41"/>
        <v>1</v>
      </c>
      <c r="AI20" s="123">
        <f t="shared" si="41"/>
        <v>1</v>
      </c>
      <c r="AJ20" s="123">
        <f t="shared" si="41"/>
        <v>1</v>
      </c>
      <c r="AK20" s="123">
        <f t="shared" si="7"/>
        <v>1</v>
      </c>
      <c r="AL20" s="123">
        <f t="shared" si="14"/>
        <v>1</v>
      </c>
      <c r="AM20" s="123">
        <f t="shared" si="15"/>
        <v>1</v>
      </c>
      <c r="AN20" s="123">
        <f t="shared" ref="AN20:AP20" si="42">IF(J20&gt;J$2,(J$2/J20),J20/J$2)</f>
        <v>1</v>
      </c>
      <c r="AO20" s="123">
        <f t="shared" si="42"/>
        <v>1</v>
      </c>
      <c r="AP20" s="123">
        <f t="shared" si="42"/>
        <v>1</v>
      </c>
      <c r="AQ20" s="123">
        <f t="shared" si="9"/>
        <v>1</v>
      </c>
      <c r="AR20" s="123">
        <f t="shared" si="10"/>
        <v>1</v>
      </c>
      <c r="AS20" s="124">
        <f>'2022'!C4</f>
        <v>10.942857142857141</v>
      </c>
    </row>
    <row r="21" spans="1:45" ht="15.75" customHeight="1" x14ac:dyDescent="0.2">
      <c r="A21" s="110" t="str">
        <f t="shared" si="2"/>
        <v>Brevin Jordan</v>
      </c>
      <c r="B21" s="30">
        <f t="shared" si="3"/>
        <v>18</v>
      </c>
      <c r="C21" s="30"/>
      <c r="D21" s="30">
        <f>'2021'!A5</f>
        <v>4</v>
      </c>
      <c r="E21" s="30">
        <v>2021</v>
      </c>
      <c r="F21" s="31" t="str">
        <f>'2021'!B5</f>
        <v>Brevin Jordan</v>
      </c>
      <c r="G21" s="31" t="str">
        <f>'2021'!D5</f>
        <v>Miami</v>
      </c>
      <c r="H21" s="32" t="str">
        <f>'2021'!H5</f>
        <v>JR</v>
      </c>
      <c r="I21" s="32">
        <f>'2021'!I5</f>
        <v>20.8</v>
      </c>
      <c r="J21" s="120">
        <f>'2021'!J5</f>
        <v>74</v>
      </c>
      <c r="K21" s="120">
        <f>'2021'!K5</f>
        <v>247</v>
      </c>
      <c r="L21" s="32">
        <f>'2021'!L5</f>
        <v>4.6399999999999997</v>
      </c>
      <c r="M21" s="120">
        <f>'2021'!M5</f>
        <v>5</v>
      </c>
      <c r="N21" s="41">
        <f>'2021'!N5</f>
        <v>0</v>
      </c>
      <c r="O21" s="41">
        <f>'2021'!O5</f>
        <v>0</v>
      </c>
      <c r="P21" s="41">
        <f>'2021'!P5</f>
        <v>0.19060901906090191</v>
      </c>
      <c r="Q21" s="41">
        <f>'2021'!Q5</f>
        <v>0.22070626003210275</v>
      </c>
      <c r="R21" s="41">
        <f>'2021'!R5</f>
        <v>0.25964659213847818</v>
      </c>
      <c r="S21" s="42">
        <f>'2021'!S5</f>
        <v>0.25964659213847818</v>
      </c>
      <c r="T21" s="42">
        <f>'2021'!T5</f>
        <v>0.24666426253155427</v>
      </c>
      <c r="U21" s="121">
        <f>'2021'!U5</f>
        <v>18.139726027397259</v>
      </c>
      <c r="V21" s="121">
        <f>'2021'!V5</f>
        <v>2.7</v>
      </c>
      <c r="W21" s="121">
        <f>'2021'!W5</f>
        <v>15.157894736842104</v>
      </c>
      <c r="X21" s="121">
        <f>'2021'!X5</f>
        <v>9.3000000000000007</v>
      </c>
      <c r="Y21" s="121">
        <f>'2021'!Y5</f>
        <v>8.1999999999999993</v>
      </c>
      <c r="Z21" s="121">
        <f>'2021'!Z5</f>
        <v>0</v>
      </c>
      <c r="AA21" s="121">
        <f>'2021'!AA5</f>
        <v>0</v>
      </c>
      <c r="AB21" s="122">
        <f>'2021'!AB5</f>
        <v>7.2999999999999995E-2</v>
      </c>
      <c r="AC21" s="121">
        <f>'2021'!AC5</f>
        <v>106.57492279412287</v>
      </c>
      <c r="AD21" s="121">
        <f>'2021'!AD5</f>
        <v>107.6642694031694</v>
      </c>
      <c r="AE21" s="123">
        <f t="shared" si="4"/>
        <v>0.83688537133684482</v>
      </c>
      <c r="AF21" s="123">
        <f t="shared" si="5"/>
        <v>0.88658275307980716</v>
      </c>
      <c r="AG21" s="123">
        <f t="shared" ref="AG21:AJ21" si="43">IF(V21&gt;V$2,(V$2/V21),V21/V$2)</f>
        <v>0.90370370370370368</v>
      </c>
      <c r="AH21" s="123">
        <f t="shared" si="43"/>
        <v>0.87811252268602535</v>
      </c>
      <c r="AI21" s="123">
        <f t="shared" si="43"/>
        <v>0.75268817204301075</v>
      </c>
      <c r="AJ21" s="123">
        <f t="shared" si="43"/>
        <v>0.52903225806451604</v>
      </c>
      <c r="AK21" s="123">
        <f t="shared" si="7"/>
        <v>0.83908045977011492</v>
      </c>
      <c r="AL21" s="123">
        <f t="shared" si="14"/>
        <v>0.79783413015231808</v>
      </c>
      <c r="AM21" s="123">
        <f t="shared" si="15"/>
        <v>0.93452260478894145</v>
      </c>
      <c r="AN21" s="123">
        <f t="shared" ref="AN21:AP21" si="44">IF(J21&gt;J$2,(J$2/J21),J21/J$2)</f>
        <v>0.97368421052631582</v>
      </c>
      <c r="AO21" s="123">
        <f t="shared" si="44"/>
        <v>0.98380566801619429</v>
      </c>
      <c r="AP21" s="123">
        <f t="shared" si="44"/>
        <v>0.98723404255319136</v>
      </c>
      <c r="AQ21" s="123">
        <f t="shared" si="9"/>
        <v>0.96981163147116067</v>
      </c>
      <c r="AR21" s="123">
        <f t="shared" si="10"/>
        <v>0.85802625561391299</v>
      </c>
      <c r="AS21" s="124">
        <f>'2021'!C5</f>
        <v>10.807142857142859</v>
      </c>
    </row>
    <row r="22" spans="1:45" ht="15.75" customHeight="1" x14ac:dyDescent="0.2">
      <c r="A22" s="110" t="str">
        <f t="shared" si="2"/>
        <v>Hunter Long</v>
      </c>
      <c r="B22" s="30">
        <f t="shared" si="3"/>
        <v>17</v>
      </c>
      <c r="C22" s="30"/>
      <c r="D22" s="30">
        <f>'2021'!A6</f>
        <v>3</v>
      </c>
      <c r="E22" s="30">
        <v>2021</v>
      </c>
      <c r="F22" s="31" t="str">
        <f>'2021'!B6</f>
        <v>Hunter Long</v>
      </c>
      <c r="G22" s="31" t="str">
        <f>'2021'!D6</f>
        <v>Boston College</v>
      </c>
      <c r="H22" s="32" t="str">
        <f>'2021'!H6</f>
        <v>JR</v>
      </c>
      <c r="I22" s="32">
        <f>'2021'!I6</f>
        <v>22.709589041095889</v>
      </c>
      <c r="J22" s="120">
        <f>'2021'!J6</f>
        <v>77</v>
      </c>
      <c r="K22" s="120">
        <f>'2021'!K6</f>
        <v>254</v>
      </c>
      <c r="L22" s="32">
        <f>'2021'!L6</f>
        <v>4.71</v>
      </c>
      <c r="M22" s="120">
        <f>'2021'!M6</f>
        <v>3</v>
      </c>
      <c r="N22" s="41">
        <f>'2021'!N6</f>
        <v>0</v>
      </c>
      <c r="O22" s="41">
        <f>'2021'!O6</f>
        <v>0</v>
      </c>
      <c r="P22" s="41">
        <f>'2021'!P6</f>
        <v>0.11960055736182071</v>
      </c>
      <c r="Q22" s="41">
        <f>'2021'!Q6</f>
        <v>0.22159090909090909</v>
      </c>
      <c r="R22" s="41">
        <f>'2021'!R6</f>
        <v>0.20216236965005438</v>
      </c>
      <c r="S22" s="42">
        <f>'2021'!S6</f>
        <v>0.21187663937048173</v>
      </c>
      <c r="T22" s="42">
        <f>'2021'!T6</f>
        <v>0.20128280740195764</v>
      </c>
      <c r="U22" s="121">
        <f>'2021'!U6</f>
        <v>21.046575342465754</v>
      </c>
      <c r="V22" s="121">
        <f>'2021'!V6</f>
        <v>3.15</v>
      </c>
      <c r="W22" s="121">
        <f>'2021'!W6</f>
        <v>11.924528301886792</v>
      </c>
      <c r="X22" s="121">
        <f>'2021'!X6</f>
        <v>10.8</v>
      </c>
      <c r="Y22" s="121">
        <f>'2021'!Y6</f>
        <v>10.1</v>
      </c>
      <c r="Z22" s="121">
        <f>'2021'!Z6</f>
        <v>0</v>
      </c>
      <c r="AA22" s="121">
        <f>'2021'!AA6</f>
        <v>0</v>
      </c>
      <c r="AB22" s="122">
        <f>'2021'!AB6</f>
        <v>5.4000000000000006E-2</v>
      </c>
      <c r="AC22" s="121">
        <f>'2021'!AC6</f>
        <v>103.22385727265815</v>
      </c>
      <c r="AD22" s="121">
        <f>'2021'!AD6</f>
        <v>110.68408084537798</v>
      </c>
      <c r="AE22" s="123">
        <f t="shared" si="4"/>
        <v>0.68291464392723311</v>
      </c>
      <c r="AF22" s="123">
        <f t="shared" si="5"/>
        <v>0.97214267117938025</v>
      </c>
      <c r="AG22" s="123">
        <f t="shared" ref="AG22:AJ22" si="45">IF(V22&gt;V$2,(V$2/V22),V22/V$2)</f>
        <v>0.77460317460317463</v>
      </c>
      <c r="AH22" s="123">
        <f t="shared" si="45"/>
        <v>0.69080026024723484</v>
      </c>
      <c r="AI22" s="123">
        <f t="shared" si="45"/>
        <v>0.64814814814814814</v>
      </c>
      <c r="AJ22" s="123">
        <f t="shared" si="45"/>
        <v>0.65161290322580645</v>
      </c>
      <c r="AK22" s="123">
        <f t="shared" si="7"/>
        <v>0.62068965517241392</v>
      </c>
      <c r="AL22" s="123">
        <f t="shared" si="14"/>
        <v>0.73670363355516288</v>
      </c>
      <c r="AM22" s="123">
        <f t="shared" si="15"/>
        <v>0.96486100293333177</v>
      </c>
      <c r="AN22" s="123">
        <f t="shared" ref="AN22:AP22" si="46">IF(J22&gt;J$2,(J$2/J22),J22/J$2)</f>
        <v>0.98701298701298701</v>
      </c>
      <c r="AO22" s="123">
        <f t="shared" si="46"/>
        <v>0.95669291338582674</v>
      </c>
      <c r="AP22" s="123">
        <f t="shared" si="46"/>
        <v>0.99787685774946921</v>
      </c>
      <c r="AQ22" s="123">
        <f t="shared" si="9"/>
        <v>0.97661094027040374</v>
      </c>
      <c r="AR22" s="123">
        <f t="shared" si="10"/>
        <v>0.82067119090549712</v>
      </c>
      <c r="AS22" s="124">
        <f>'2021'!C6</f>
        <v>10.935714285714285</v>
      </c>
    </row>
    <row r="23" spans="1:45" ht="15.75" customHeight="1" x14ac:dyDescent="0.2">
      <c r="A23" s="110" t="str">
        <f t="shared" si="2"/>
        <v>Luke Musgrave</v>
      </c>
      <c r="B23" s="30">
        <f t="shared" si="3"/>
        <v>19</v>
      </c>
      <c r="C23" s="30"/>
      <c r="D23" s="30">
        <f>'2023'!A6</f>
        <v>4</v>
      </c>
      <c r="E23" s="30">
        <v>2023</v>
      </c>
      <c r="F23" s="31" t="str">
        <f>'2023'!B6</f>
        <v>Luke Musgrave</v>
      </c>
      <c r="G23" s="31" t="str">
        <f>'2023'!D6</f>
        <v>Oregon State</v>
      </c>
      <c r="H23" s="32" t="str">
        <f>'2023'!H6</f>
        <v>SR</v>
      </c>
      <c r="I23" s="32">
        <f>'2023'!I6</f>
        <v>22.663013698630138</v>
      </c>
      <c r="J23" s="120">
        <f>'2023'!J6</f>
        <v>78</v>
      </c>
      <c r="K23" s="120">
        <f>'2023'!K6</f>
        <v>251</v>
      </c>
      <c r="L23" s="32">
        <f>'2023'!L6</f>
        <v>4.66</v>
      </c>
      <c r="M23" s="120">
        <f>'2023'!M6</f>
        <v>2</v>
      </c>
      <c r="N23" s="41">
        <f>'2023'!N6</f>
        <v>0</v>
      </c>
      <c r="O23" s="41">
        <f>'2023'!O6</f>
        <v>3.5280282242257939E-2</v>
      </c>
      <c r="P23" s="41">
        <f>'2023'!P6</f>
        <v>0.1120050481148446</v>
      </c>
      <c r="Q23" s="41">
        <f>'2023'!Q6</f>
        <v>0.14015675426463808</v>
      </c>
      <c r="R23" s="41">
        <f>'2023'!R6</f>
        <v>0.23150684931506846</v>
      </c>
      <c r="S23" s="42">
        <f>'2023'!S6</f>
        <v>0.23150684931506846</v>
      </c>
      <c r="T23" s="42">
        <f>'2023'!T6</f>
        <v>0.21993150684931503</v>
      </c>
      <c r="U23" s="121">
        <f>'2023'!U6</f>
        <v>21.997260273972604</v>
      </c>
      <c r="V23" s="121">
        <f>'2023'!V6</f>
        <v>3.38</v>
      </c>
      <c r="W23" s="121">
        <f>'2023'!W6</f>
        <v>15.363636363636363</v>
      </c>
      <c r="X23" s="121">
        <f>'2023'!X6</f>
        <v>4.5</v>
      </c>
      <c r="Y23" s="121">
        <f>'2023'!Y6</f>
        <v>12.4</v>
      </c>
      <c r="Z23" s="121">
        <f>'2023'!Z6</f>
        <v>0</v>
      </c>
      <c r="AA23" s="121">
        <f>'2023'!AA6</f>
        <v>0</v>
      </c>
      <c r="AB23" s="122">
        <f>'2023'!AB6</f>
        <v>8.3000000000000004E-2</v>
      </c>
      <c r="AC23" s="121">
        <f>'2023'!AC6</f>
        <v>106.45352587294892</v>
      </c>
      <c r="AD23" s="121">
        <f>'2023'!AD6</f>
        <v>116.37801511032181</v>
      </c>
      <c r="AE23" s="123">
        <f t="shared" si="4"/>
        <v>0.74618616774578561</v>
      </c>
      <c r="AF23" s="123">
        <f t="shared" si="5"/>
        <v>0.93012828496699451</v>
      </c>
      <c r="AG23" s="123">
        <f t="shared" ref="AG23:AJ23" si="47">IF(V23&gt;V$2,(V$2/V23),V23/V$2)</f>
        <v>0.72189349112426038</v>
      </c>
      <c r="AH23" s="123">
        <f t="shared" si="47"/>
        <v>0.89003134796238237</v>
      </c>
      <c r="AI23" s="123">
        <f t="shared" si="47"/>
        <v>0.6428571428571429</v>
      </c>
      <c r="AJ23" s="123">
        <f t="shared" si="47"/>
        <v>0.8</v>
      </c>
      <c r="AK23" s="123">
        <f t="shared" si="7"/>
        <v>0.95402298850574729</v>
      </c>
      <c r="AL23" s="123">
        <f t="shared" si="14"/>
        <v>0.78851607244276101</v>
      </c>
      <c r="AM23" s="123">
        <f t="shared" si="15"/>
        <v>0.93558831084290761</v>
      </c>
      <c r="AN23" s="123">
        <f t="shared" ref="AN23:AP23" si="48">IF(J23&gt;J$2,(J$2/J23),J23/J$2)</f>
        <v>0.97435897435897434</v>
      </c>
      <c r="AO23" s="123">
        <f t="shared" si="48"/>
        <v>0.96812749003984067</v>
      </c>
      <c r="AP23" s="123">
        <f t="shared" si="48"/>
        <v>0.99148936170212765</v>
      </c>
      <c r="AQ23" s="123">
        <f t="shared" si="9"/>
        <v>0.96739103423596262</v>
      </c>
      <c r="AR23" s="123">
        <f t="shared" si="10"/>
        <v>0.85112230907038156</v>
      </c>
      <c r="AS23" s="124">
        <f>'2023'!C6</f>
        <v>10.671428571428573</v>
      </c>
    </row>
    <row r="24" spans="1:45" ht="15.75" customHeight="1" x14ac:dyDescent="0.2">
      <c r="A24" s="110" t="str">
        <f t="shared" si="2"/>
        <v>Jonnu Smith</v>
      </c>
      <c r="B24" s="30">
        <f t="shared" si="3"/>
        <v>20</v>
      </c>
      <c r="C24" s="30"/>
      <c r="D24" s="30">
        <f>'2017'!A8</f>
        <v>6</v>
      </c>
      <c r="E24" s="30">
        <v>2017</v>
      </c>
      <c r="F24" s="31" t="str">
        <f>'2017'!B8</f>
        <v>Jonnu Smith</v>
      </c>
      <c r="G24" s="31" t="str">
        <f>'2017'!D8</f>
        <v>FIU</v>
      </c>
      <c r="H24" s="32" t="str">
        <f>'2017'!H8</f>
        <v>SR</v>
      </c>
      <c r="I24" s="32">
        <f>'2017'!I8</f>
        <v>21.695890410958903</v>
      </c>
      <c r="J24" s="30">
        <f>'2017'!J8</f>
        <v>75</v>
      </c>
      <c r="K24" s="30">
        <f>'2017'!K8</f>
        <v>248</v>
      </c>
      <c r="L24" s="32">
        <f>'2017'!L8</f>
        <v>4.62</v>
      </c>
      <c r="M24" s="120">
        <f>'2017'!M8</f>
        <v>3</v>
      </c>
      <c r="N24" s="41">
        <f>'2017'!N8</f>
        <v>0</v>
      </c>
      <c r="O24" s="41">
        <f>'2017'!O8</f>
        <v>0.2264239028944911</v>
      </c>
      <c r="P24" s="41">
        <f>'2017'!P8</f>
        <v>0.34077380952380953</v>
      </c>
      <c r="Q24" s="41">
        <f>'2017'!Q8</f>
        <v>0.20552985702270815</v>
      </c>
      <c r="R24" s="41">
        <f>'2017'!R8</f>
        <v>0.20291133656815175</v>
      </c>
      <c r="S24" s="42">
        <f>'2017'!S8</f>
        <v>0.27184257304598064</v>
      </c>
      <c r="T24" s="42">
        <f>'2017'!T8</f>
        <v>0.19028980113218644</v>
      </c>
      <c r="U24" s="121">
        <f>'2017'!U8</f>
        <v>18.038356164383561</v>
      </c>
      <c r="V24" s="121">
        <f>'2017'!V8</f>
        <v>1.92</v>
      </c>
      <c r="W24" s="121">
        <f>'2017'!W8</f>
        <v>12.047619047619047</v>
      </c>
      <c r="X24" s="121">
        <f>'2017'!X8</f>
        <v>8.1</v>
      </c>
      <c r="Y24" s="121">
        <f>'2017'!Y8</f>
        <v>7.4</v>
      </c>
      <c r="Z24" s="121">
        <f>'2017'!Z8</f>
        <v>0</v>
      </c>
      <c r="AA24" s="121">
        <f>'2017'!AA8</f>
        <v>0</v>
      </c>
      <c r="AB24" s="122">
        <f>'2017'!AB8</f>
        <v>0.17600000000000002</v>
      </c>
      <c r="AC24" s="121">
        <f>'2017'!AC8</f>
        <v>108.87139163371842</v>
      </c>
      <c r="AD24" s="121">
        <f>'2017'!AD8</f>
        <v>112.22113600789891</v>
      </c>
      <c r="AE24" s="123">
        <f t="shared" si="4"/>
        <v>0.64561744473118488</v>
      </c>
      <c r="AF24" s="123">
        <f t="shared" si="5"/>
        <v>0.8816282806641671</v>
      </c>
      <c r="AG24" s="123">
        <f t="shared" ref="AG24:AJ24" si="49">IF(V24&gt;V$2,(V$2/V24),V24/V$2)</f>
        <v>0.78688524590163933</v>
      </c>
      <c r="AH24" s="123">
        <f t="shared" si="49"/>
        <v>0.69793103448275862</v>
      </c>
      <c r="AI24" s="123">
        <f t="shared" si="49"/>
        <v>0.86419753086419759</v>
      </c>
      <c r="AJ24" s="123">
        <f t="shared" si="49"/>
        <v>0.47741935483870968</v>
      </c>
      <c r="AK24" s="123">
        <f t="shared" si="7"/>
        <v>0.49431818181818171</v>
      </c>
      <c r="AL24" s="123">
        <f t="shared" si="14"/>
        <v>0.72561314858044279</v>
      </c>
      <c r="AM24" s="123">
        <f t="shared" si="15"/>
        <v>0.91481033685894464</v>
      </c>
      <c r="AN24" s="123">
        <f t="shared" ref="AN24:AP24" si="50">IF(J24&gt;J$2,(J$2/J24),J24/J$2)</f>
        <v>0.98684210526315785</v>
      </c>
      <c r="AO24" s="123">
        <f t="shared" si="50"/>
        <v>0.97983870967741937</v>
      </c>
      <c r="AP24" s="123">
        <f t="shared" si="50"/>
        <v>0.98297872340425529</v>
      </c>
      <c r="AQ24" s="123">
        <f t="shared" si="9"/>
        <v>0.96611746880094429</v>
      </c>
      <c r="AR24" s="123">
        <f t="shared" si="10"/>
        <v>0.80978966065761826</v>
      </c>
      <c r="AS24" s="124">
        <f>'2017'!C8</f>
        <v>10.37857142857143</v>
      </c>
    </row>
    <row r="25" spans="1:45" ht="15.75" customHeight="1" x14ac:dyDescent="0.2">
      <c r="A25" s="110" t="str">
        <f t="shared" si="2"/>
        <v>Irv Smith Jr.</v>
      </c>
      <c r="B25" s="30">
        <f t="shared" si="3"/>
        <v>21</v>
      </c>
      <c r="C25" s="30"/>
      <c r="D25" s="30">
        <f>'2019'!A5</f>
        <v>3</v>
      </c>
      <c r="E25" s="30">
        <v>2019</v>
      </c>
      <c r="F25" s="31" t="str">
        <f>'2019'!B5</f>
        <v>Irv Smith Jr.</v>
      </c>
      <c r="G25" s="31" t="str">
        <f>'2019'!D5</f>
        <v>Alabama</v>
      </c>
      <c r="H25" s="32" t="str">
        <f>'2018'!H5</f>
        <v>JR</v>
      </c>
      <c r="I25" s="32">
        <f>'2018'!I5</f>
        <v>24.687671232876713</v>
      </c>
      <c r="J25" s="30">
        <f>'2019'!J5</f>
        <v>74</v>
      </c>
      <c r="K25" s="30">
        <f>'2019'!K5</f>
        <v>242</v>
      </c>
      <c r="L25" s="32">
        <f>'2019'!L5</f>
        <v>4.63</v>
      </c>
      <c r="M25" s="30">
        <f>'2019'!M5</f>
        <v>2</v>
      </c>
      <c r="N25" s="41">
        <f>'2019'!N5</f>
        <v>0</v>
      </c>
      <c r="O25" s="41">
        <f>'2019'!O5</f>
        <v>0</v>
      </c>
      <c r="P25" s="41">
        <f>'2019'!P5</f>
        <v>0</v>
      </c>
      <c r="Q25" s="41">
        <f>'2019'!Q5</f>
        <v>7.3537860507870839E-2</v>
      </c>
      <c r="R25" s="41">
        <f>'2019'!R5</f>
        <v>0.14565306963329214</v>
      </c>
      <c r="S25" s="42">
        <f>'2019'!S5</f>
        <v>0.14565306963329214</v>
      </c>
      <c r="T25" s="42">
        <f>'2019'!T5</f>
        <v>0.14565306963329214</v>
      </c>
      <c r="U25" s="121" t="str">
        <f>'2019'!U5</f>
        <v>N/A</v>
      </c>
      <c r="V25" s="121">
        <f>'2019'!V5</f>
        <v>2.56</v>
      </c>
      <c r="W25" s="121">
        <f>'2019'!W5</f>
        <v>16.068181818181817</v>
      </c>
      <c r="X25" s="121">
        <f>'2019'!X5</f>
        <v>8.1999999999999993</v>
      </c>
      <c r="Y25" s="121">
        <f>'2019'!Y5</f>
        <v>10.3</v>
      </c>
      <c r="Z25" s="121">
        <f>'2019'!Z5</f>
        <v>0</v>
      </c>
      <c r="AA25" s="121">
        <f>'2019'!AA5</f>
        <v>0</v>
      </c>
      <c r="AB25" s="122">
        <f>'2019'!AB5</f>
        <v>8.3000000000000004E-2</v>
      </c>
      <c r="AC25" s="121">
        <f>'2019'!AC5</f>
        <v>105.32255779930232</v>
      </c>
      <c r="AD25" s="121">
        <f>'2019'!AD5</f>
        <v>106.39910346489395</v>
      </c>
      <c r="AE25" s="123">
        <f t="shared" si="4"/>
        <v>0.49417342429495936</v>
      </c>
      <c r="AF25" s="123">
        <f t="shared" si="5"/>
        <v>0</v>
      </c>
      <c r="AG25" s="123">
        <f t="shared" ref="AG25:AJ25" si="51">IF(V25&gt;V$2,(V$2/V25),V25/V$2)</f>
        <v>0.953125</v>
      </c>
      <c r="AH25" s="123">
        <f t="shared" si="51"/>
        <v>0.93084639498432586</v>
      </c>
      <c r="AI25" s="123">
        <f t="shared" si="51"/>
        <v>0.85365853658536595</v>
      </c>
      <c r="AJ25" s="123">
        <f t="shared" si="51"/>
        <v>0.6645161290322581</v>
      </c>
      <c r="AK25" s="123">
        <f t="shared" si="7"/>
        <v>0.95402298850574729</v>
      </c>
      <c r="AL25" s="123">
        <f t="shared" si="14"/>
        <v>0.64938658081615153</v>
      </c>
      <c r="AM25" s="123">
        <f t="shared" si="15"/>
        <v>0.94563478646740373</v>
      </c>
      <c r="AN25" s="123">
        <f t="shared" ref="AN25:AP25" si="52">IF(J25&gt;J$2,(J$2/J25),J25/J$2)</f>
        <v>0.97368421052631582</v>
      </c>
      <c r="AO25" s="123">
        <f t="shared" si="52"/>
        <v>0.99588477366255146</v>
      </c>
      <c r="AP25" s="123">
        <f t="shared" si="52"/>
        <v>0.98510638297872333</v>
      </c>
      <c r="AQ25" s="123">
        <f t="shared" si="9"/>
        <v>0.97507753840874867</v>
      </c>
      <c r="AR25" s="123">
        <f t="shared" si="10"/>
        <v>0.7633784159735606</v>
      </c>
      <c r="AS25" s="124">
        <f>'2019'!C5</f>
        <v>10.142857142857142</v>
      </c>
    </row>
    <row r="26" spans="1:45" ht="15.75" customHeight="1" x14ac:dyDescent="0.2">
      <c r="A26" s="110" t="str">
        <f t="shared" si="2"/>
        <v>Isaiah Likely</v>
      </c>
      <c r="B26" s="30">
        <f t="shared" si="3"/>
        <v>22</v>
      </c>
      <c r="C26" s="30"/>
      <c r="D26" s="30">
        <f>'2022'!A5</f>
        <v>3</v>
      </c>
      <c r="E26" s="30">
        <v>2022</v>
      </c>
      <c r="F26" s="31" t="str">
        <f>'2022'!B5</f>
        <v>Isaiah Likely</v>
      </c>
      <c r="G26" s="31" t="str">
        <f>'2022'!D5</f>
        <v>Coastal Carolina</v>
      </c>
      <c r="H26" s="32" t="str">
        <f>'2022'!H5</f>
        <v>SR</v>
      </c>
      <c r="I26" s="32">
        <f>'2022'!I5</f>
        <v>22.041095890410958</v>
      </c>
      <c r="J26" s="120">
        <f>'2022'!J5</f>
        <v>77</v>
      </c>
      <c r="K26" s="120">
        <f>'2022'!K5</f>
        <v>245</v>
      </c>
      <c r="L26" s="32">
        <f>'2022'!L5</f>
        <v>4.8</v>
      </c>
      <c r="M26" s="120">
        <f>'2022'!M5</f>
        <v>4</v>
      </c>
      <c r="N26" s="41">
        <f>'2022'!N5</f>
        <v>0</v>
      </c>
      <c r="O26" s="41">
        <f>'2022'!O5</f>
        <v>8.2219938335046261E-2</v>
      </c>
      <c r="P26" s="41">
        <f>'2022'!P5</f>
        <v>0.1811228777945873</v>
      </c>
      <c r="Q26" s="41">
        <f>'2022'!Q5</f>
        <v>0.25961123110151185</v>
      </c>
      <c r="R26" s="41">
        <f>'2022'!R5</f>
        <v>0.26383544999566061</v>
      </c>
      <c r="S26" s="42">
        <f>'2022'!S5</f>
        <v>0.26383544999566061</v>
      </c>
      <c r="T26" s="42">
        <f>'2022'!T5</f>
        <v>0.20051494199670206</v>
      </c>
      <c r="U26" s="121">
        <f>'2022'!U5</f>
        <v>19.38082191780822</v>
      </c>
      <c r="V26" s="121">
        <f>'2022'!V5</f>
        <v>2.99</v>
      </c>
      <c r="W26" s="121">
        <f>'2022'!W5</f>
        <v>15.457627118644067</v>
      </c>
      <c r="X26" s="121">
        <f>'2022'!X5</f>
        <v>7</v>
      </c>
      <c r="Y26" s="121">
        <f>'2022'!Y5</f>
        <v>13.7</v>
      </c>
      <c r="Z26" s="121">
        <f>'2022'!Z5</f>
        <v>0</v>
      </c>
      <c r="AA26" s="121">
        <f>'2022'!AA5</f>
        <v>0</v>
      </c>
      <c r="AB26" s="122">
        <f>'2022'!AB5</f>
        <v>1.7000000000000001E-2</v>
      </c>
      <c r="AC26" s="121">
        <f>'2022'!AC5</f>
        <v>92.306254822530875</v>
      </c>
      <c r="AD26" s="121">
        <f>'2022'!AD5</f>
        <v>98.977438367993386</v>
      </c>
      <c r="AE26" s="123">
        <f t="shared" si="4"/>
        <v>0.68030942127268734</v>
      </c>
      <c r="AF26" s="123">
        <f t="shared" si="5"/>
        <v>0.94724156400642745</v>
      </c>
      <c r="AG26" s="123">
        <f t="shared" ref="AG26:AJ26" si="53">IF(V26&gt;V$2,(V$2/V26),V26/V$2)</f>
        <v>0.81605351170568552</v>
      </c>
      <c r="AH26" s="123">
        <f t="shared" si="53"/>
        <v>0.89547632963179424</v>
      </c>
      <c r="AI26" s="123">
        <f t="shared" si="53"/>
        <v>1</v>
      </c>
      <c r="AJ26" s="123">
        <f t="shared" si="53"/>
        <v>0.88387096774193541</v>
      </c>
      <c r="AK26" s="123">
        <f t="shared" si="7"/>
        <v>0.19540229885057475</v>
      </c>
      <c r="AL26" s="123">
        <f t="shared" si="14"/>
        <v>0.87049196572642173</v>
      </c>
      <c r="AM26" s="123">
        <f t="shared" si="15"/>
        <v>0.92680057168449059</v>
      </c>
      <c r="AN26" s="123">
        <f t="shared" ref="AN26:AP26" si="54">IF(J26&gt;J$2,(J$2/J26),J26/J$2)</f>
        <v>0.98701298701298701</v>
      </c>
      <c r="AO26" s="123">
        <f t="shared" si="54"/>
        <v>0.99183673469387756</v>
      </c>
      <c r="AP26" s="123">
        <f t="shared" si="54"/>
        <v>0.97916666666666674</v>
      </c>
      <c r="AQ26" s="123">
        <f t="shared" si="9"/>
        <v>0.97120424001450556</v>
      </c>
      <c r="AR26" s="123">
        <f t="shared" si="10"/>
        <v>0.90574126172725111</v>
      </c>
      <c r="AS26" s="124">
        <f>'2022'!C5</f>
        <v>10.057142857142859</v>
      </c>
    </row>
    <row r="27" spans="1:45" ht="15.75" customHeight="1" x14ac:dyDescent="0.2">
      <c r="A27" s="110" t="str">
        <f t="shared" si="2"/>
        <v>Hayden Hurst</v>
      </c>
      <c r="B27" s="30">
        <f t="shared" si="3"/>
        <v>23</v>
      </c>
      <c r="C27" s="30"/>
      <c r="D27" s="30">
        <f>'2018'!A5</f>
        <v>3</v>
      </c>
      <c r="E27" s="30">
        <v>2018</v>
      </c>
      <c r="F27" s="31" t="str">
        <f>'2018'!B5</f>
        <v>Hayden Hurst</v>
      </c>
      <c r="G27" s="31" t="str">
        <f>'2018'!D5</f>
        <v>South Carolina</v>
      </c>
      <c r="H27" s="32" t="str">
        <f>'2018'!H5</f>
        <v>JR</v>
      </c>
      <c r="I27" s="32">
        <f>'2018'!I5</f>
        <v>24.687671232876713</v>
      </c>
      <c r="J27" s="30">
        <f>'2018'!J5</f>
        <v>76</v>
      </c>
      <c r="K27" s="30">
        <f>'2018'!K5</f>
        <v>250</v>
      </c>
      <c r="L27" s="32">
        <f>'2018'!L5</f>
        <v>4.67</v>
      </c>
      <c r="M27" s="30">
        <f>'2018'!M5</f>
        <v>1</v>
      </c>
      <c r="N27" s="41">
        <f>'2018'!N5</f>
        <v>0</v>
      </c>
      <c r="O27" s="41">
        <f>'2018'!O5</f>
        <v>0</v>
      </c>
      <c r="P27" s="41">
        <f>'2018'!P5</f>
        <v>0.10216867469879518</v>
      </c>
      <c r="Q27" s="41">
        <f>'2018'!Q5</f>
        <v>0.22225429354885265</v>
      </c>
      <c r="R27" s="41">
        <f>'2018'!R5</f>
        <v>0.20009306654257791</v>
      </c>
      <c r="S27" s="42">
        <f>'2018'!S5</f>
        <v>0.2111736800457153</v>
      </c>
      <c r="T27" s="42">
        <f>'2018'!T5</f>
        <v>0.2111736800457153</v>
      </c>
      <c r="U27" s="121">
        <f>'2018'!U5</f>
        <v>23.035616438356165</v>
      </c>
      <c r="V27" s="121">
        <f>'2018'!V5</f>
        <v>1.63</v>
      </c>
      <c r="W27" s="121">
        <f>'2018'!W5</f>
        <v>12.704545454545455</v>
      </c>
      <c r="X27" s="121">
        <f>'2018'!X5</f>
        <v>7.4</v>
      </c>
      <c r="Y27" s="121">
        <f>'2018'!Y5</f>
        <v>8.8000000000000007</v>
      </c>
      <c r="Z27" s="121">
        <f>'2018'!Z5</f>
        <v>0</v>
      </c>
      <c r="AA27" s="121">
        <f>'2018'!AA5</f>
        <v>0</v>
      </c>
      <c r="AB27" s="122">
        <f>'2018'!AB5</f>
        <v>0</v>
      </c>
      <c r="AC27" s="121">
        <f>'2018'!AC5</f>
        <v>105.1241463247549</v>
      </c>
      <c r="AD27" s="121">
        <f>'2018'!AD5</f>
        <v>110.53297566963685</v>
      </c>
      <c r="AE27" s="123">
        <f t="shared" si="4"/>
        <v>0.71647251137168178</v>
      </c>
      <c r="AF27" s="123">
        <f t="shared" si="5"/>
        <v>0.88820171265461456</v>
      </c>
      <c r="AG27" s="123">
        <f t="shared" ref="AG27:AJ27" si="55">IF(V27&gt;V$2,(V$2/V27),V27/V$2)</f>
        <v>0.66803278688524592</v>
      </c>
      <c r="AH27" s="123">
        <f t="shared" si="55"/>
        <v>0.73598746081504707</v>
      </c>
      <c r="AI27" s="123">
        <f t="shared" si="55"/>
        <v>0.94594594594594594</v>
      </c>
      <c r="AJ27" s="123">
        <f t="shared" si="55"/>
        <v>0.56774193548387097</v>
      </c>
      <c r="AK27" s="123">
        <f t="shared" si="7"/>
        <v>0</v>
      </c>
      <c r="AL27" s="123">
        <f t="shared" si="14"/>
        <v>0.75373039219273441</v>
      </c>
      <c r="AM27" s="123">
        <f t="shared" si="15"/>
        <v>0.94741957900961093</v>
      </c>
      <c r="AN27" s="123">
        <f t="shared" ref="AN27:AP27" si="56">IF(J27&gt;J$2,(J$2/J27),J27/J$2)</f>
        <v>1</v>
      </c>
      <c r="AO27" s="123">
        <f t="shared" si="56"/>
        <v>0.97199999999999998</v>
      </c>
      <c r="AP27" s="123">
        <f t="shared" si="56"/>
        <v>0.99361702127659568</v>
      </c>
      <c r="AQ27" s="123">
        <f t="shared" si="9"/>
        <v>0.97825915007155162</v>
      </c>
      <c r="AR27" s="123">
        <f t="shared" si="10"/>
        <v>0.83231545745032043</v>
      </c>
      <c r="AS27" s="124">
        <f>'2018'!C5</f>
        <v>10.014285714285714</v>
      </c>
    </row>
    <row r="28" spans="1:45" ht="15.75" customHeight="1" x14ac:dyDescent="0.2">
      <c r="A28" s="110" t="str">
        <f t="shared" si="2"/>
        <v>Cole Kmet</v>
      </c>
      <c r="B28" s="30">
        <f t="shared" si="3"/>
        <v>24</v>
      </c>
      <c r="C28" s="30"/>
      <c r="D28" s="30">
        <f>'2020'!A3</f>
        <v>1</v>
      </c>
      <c r="E28" s="30">
        <v>2020</v>
      </c>
      <c r="F28" s="31" t="str">
        <f>'2020'!B3</f>
        <v>Cole Kmet</v>
      </c>
      <c r="G28" s="31" t="str">
        <f>'2020'!D3</f>
        <v>Notre Dame</v>
      </c>
      <c r="H28" s="32" t="str">
        <f>'2020'!H3</f>
        <v>JR</v>
      </c>
      <c r="I28" s="32">
        <f>'2020'!I3</f>
        <v>21.136986301369863</v>
      </c>
      <c r="J28" s="30">
        <f>'2020'!J3</f>
        <v>78</v>
      </c>
      <c r="K28" s="30">
        <f>'2020'!K3</f>
        <v>262</v>
      </c>
      <c r="L28" s="32">
        <f>'2020'!L3</f>
        <v>4.7</v>
      </c>
      <c r="M28" s="30">
        <f>'2020'!M3</f>
        <v>2</v>
      </c>
      <c r="N28" s="41">
        <f>'2020'!N3</f>
        <v>0</v>
      </c>
      <c r="O28" s="41">
        <f>'2020'!O3</f>
        <v>0</v>
      </c>
      <c r="P28" s="41">
        <f>'2020'!P3</f>
        <v>1.9564002235885967E-2</v>
      </c>
      <c r="Q28" s="41">
        <f>'2020'!Q3</f>
        <v>6.9902912621359226E-2</v>
      </c>
      <c r="R28" s="41">
        <f>'2020'!R3</f>
        <v>0.20420301348136399</v>
      </c>
      <c r="S28" s="42">
        <f>'2020'!S3</f>
        <v>0.20420301348136399</v>
      </c>
      <c r="T28" s="42">
        <f>'2020'!T3</f>
        <v>0.20420301348136399</v>
      </c>
      <c r="U28" s="121">
        <f>'2020'!U3</f>
        <v>20.504109589041096</v>
      </c>
      <c r="V28" s="121">
        <f>'2020'!V3</f>
        <v>1.55</v>
      </c>
      <c r="W28" s="121">
        <f>'2020'!W3</f>
        <v>11.976744186046512</v>
      </c>
      <c r="X28" s="121">
        <f>'2020'!X3</f>
        <v>5</v>
      </c>
      <c r="Y28" s="121">
        <f>'2020'!Y3</f>
        <v>9.1999999999999993</v>
      </c>
      <c r="Z28" s="121">
        <f>'2020'!Z3</f>
        <v>0</v>
      </c>
      <c r="AA28" s="121">
        <f>'2020'!AA3</f>
        <v>0</v>
      </c>
      <c r="AB28" s="122">
        <f>'2020'!AB3</f>
        <v>4.4000000000000004E-2</v>
      </c>
      <c r="AC28" s="121">
        <f>'2020'!AC3</f>
        <v>107.38406875367464</v>
      </c>
      <c r="AD28" s="121">
        <f>'2020'!AD3</f>
        <v>117.3953109917485</v>
      </c>
      <c r="AE28" s="123">
        <f t="shared" si="4"/>
        <v>0.69282235298918726</v>
      </c>
      <c r="AF28" s="123">
        <f t="shared" si="5"/>
        <v>0.99786210582576151</v>
      </c>
      <c r="AG28" s="123">
        <f t="shared" ref="AG28:AJ28" si="57">IF(V28&gt;V$2,(V$2/V28),V28/V$2)</f>
        <v>0.63524590163934425</v>
      </c>
      <c r="AH28" s="123">
        <f t="shared" si="57"/>
        <v>0.69382518043303931</v>
      </c>
      <c r="AI28" s="123">
        <f t="shared" si="57"/>
        <v>0.7142857142857143</v>
      </c>
      <c r="AJ28" s="123">
        <f t="shared" si="57"/>
        <v>0.59354838709677415</v>
      </c>
      <c r="AK28" s="123">
        <f t="shared" si="7"/>
        <v>0.50574712643678166</v>
      </c>
      <c r="AL28" s="123">
        <f t="shared" si="14"/>
        <v>0.72126494037830347</v>
      </c>
      <c r="AM28" s="123">
        <f t="shared" si="15"/>
        <v>0.92748091603053429</v>
      </c>
      <c r="AN28" s="123">
        <f t="shared" ref="AN28:AP28" si="58">IF(J28&gt;J$2,(J$2/J28),J28/J$2)</f>
        <v>0.97435897435897434</v>
      </c>
      <c r="AO28" s="123">
        <f t="shared" si="58"/>
        <v>0.9274809160305344</v>
      </c>
      <c r="AP28" s="123">
        <f t="shared" si="58"/>
        <v>1</v>
      </c>
      <c r="AQ28" s="123">
        <f t="shared" si="9"/>
        <v>0.9573302016050107</v>
      </c>
      <c r="AR28" s="123">
        <f t="shared" si="10"/>
        <v>0.80388778180765108</v>
      </c>
      <c r="AS28" s="124">
        <f>'2020'!C3</f>
        <v>9.9428571428571431</v>
      </c>
    </row>
    <row r="29" spans="1:45" ht="15.75" customHeight="1" x14ac:dyDescent="0.2">
      <c r="A29" s="110" t="str">
        <f t="shared" si="2"/>
        <v>Jace Sternberger</v>
      </c>
      <c r="B29" s="30">
        <f t="shared" si="3"/>
        <v>25</v>
      </c>
      <c r="C29" s="30"/>
      <c r="D29" s="30">
        <f>'2019'!A6</f>
        <v>4</v>
      </c>
      <c r="E29" s="30">
        <v>2019</v>
      </c>
      <c r="F29" s="31" t="str">
        <f>'2019'!B6</f>
        <v>Jace Sternberger</v>
      </c>
      <c r="G29" s="31" t="str">
        <f>'2019'!D6</f>
        <v>Texas A&amp;M</v>
      </c>
      <c r="H29" s="32" t="str">
        <f>'2018'!H6</f>
        <v>SR</v>
      </c>
      <c r="I29" s="32">
        <f>'2018'!I6</f>
        <v>22.578082191780823</v>
      </c>
      <c r="J29" s="30">
        <f>'2019'!J6</f>
        <v>76</v>
      </c>
      <c r="K29" s="30">
        <f>'2019'!K6</f>
        <v>251</v>
      </c>
      <c r="L29" s="32">
        <f>'2019'!L6</f>
        <v>4.75</v>
      </c>
      <c r="M29" s="30">
        <f>'2019'!M6</f>
        <v>3</v>
      </c>
      <c r="N29" s="41">
        <f>'2019'!N6</f>
        <v>0</v>
      </c>
      <c r="O29" s="41">
        <f>'2019'!O6</f>
        <v>0</v>
      </c>
      <c r="P29" s="41">
        <f>'2019'!P6</f>
        <v>1.0399334442595673E-2</v>
      </c>
      <c r="Q29" s="41">
        <f>'2019'!Q6</f>
        <v>0</v>
      </c>
      <c r="R29" s="41">
        <f>'2019'!R6</f>
        <v>0.25458310493939951</v>
      </c>
      <c r="S29" s="42">
        <f>'2019'!S6</f>
        <v>0.25458310493939951</v>
      </c>
      <c r="T29" s="42">
        <f>'2019'!T6</f>
        <v>0.25458310493939951</v>
      </c>
      <c r="U29" s="121">
        <f>'2019'!U6</f>
        <v>22.194520547945206</v>
      </c>
      <c r="V29" s="121">
        <f>'2019'!V6</f>
        <v>2.0099999999999998</v>
      </c>
      <c r="W29" s="121">
        <f>'2019'!W6</f>
        <v>17.061224489795919</v>
      </c>
      <c r="X29" s="121">
        <f>'2019'!X6</f>
        <v>8.3000000000000007</v>
      </c>
      <c r="Y29" s="121">
        <f>'2019'!Y6</f>
        <v>11.3</v>
      </c>
      <c r="Z29" s="121">
        <f>'2019'!Z6</f>
        <v>0</v>
      </c>
      <c r="AA29" s="121">
        <f>'2019'!AA6</f>
        <v>0</v>
      </c>
      <c r="AB29" s="122">
        <f>'2019'!AB6</f>
        <v>5.7999999999999996E-2</v>
      </c>
      <c r="AC29" s="121">
        <f>'2019'!AC6</f>
        <v>98.611889104595576</v>
      </c>
      <c r="AD29" s="121">
        <f>'2019'!AD6</f>
        <v>103.68565092041526</v>
      </c>
      <c r="AE29" s="123">
        <f t="shared" si="4"/>
        <v>0.86375251172042489</v>
      </c>
      <c r="AF29" s="123">
        <f t="shared" si="5"/>
        <v>0.9218614985804221</v>
      </c>
      <c r="AG29" s="123">
        <f t="shared" ref="AG29:AJ29" si="59">IF(V29&gt;V$2,(V$2/V29),V29/V$2)</f>
        <v>0.82377049180327866</v>
      </c>
      <c r="AH29" s="123">
        <f t="shared" si="59"/>
        <v>0.98837438423645319</v>
      </c>
      <c r="AI29" s="123">
        <f t="shared" si="59"/>
        <v>0.84337349397590355</v>
      </c>
      <c r="AJ29" s="123">
        <f t="shared" si="59"/>
        <v>0.72903225806451621</v>
      </c>
      <c r="AK29" s="123">
        <f t="shared" si="7"/>
        <v>0.66666666666666663</v>
      </c>
      <c r="AL29" s="123">
        <f t="shared" si="14"/>
        <v>0.86169410639683319</v>
      </c>
      <c r="AM29" s="123">
        <f t="shared" si="15"/>
        <v>0.99011226674444908</v>
      </c>
      <c r="AN29" s="123">
        <f t="shared" ref="AN29:AP29" si="60">IF(J29&gt;J$2,(J$2/J29),J29/J$2)</f>
        <v>1</v>
      </c>
      <c r="AO29" s="123">
        <f t="shared" si="60"/>
        <v>0.96812749003984067</v>
      </c>
      <c r="AP29" s="123">
        <f t="shared" si="60"/>
        <v>0.98947368421052639</v>
      </c>
      <c r="AQ29" s="123">
        <f t="shared" si="9"/>
        <v>0.98692836024870401</v>
      </c>
      <c r="AR29" s="123">
        <f t="shared" si="10"/>
        <v>0.90552609524498795</v>
      </c>
      <c r="AS29" s="124">
        <f>'2019'!C6</f>
        <v>9.9357142857142851</v>
      </c>
    </row>
    <row r="30" spans="1:45" ht="15.75" customHeight="1" x14ac:dyDescent="0.2">
      <c r="A30" s="110" t="str">
        <f t="shared" si="2"/>
        <v>Dawson Knox</v>
      </c>
      <c r="B30" s="30">
        <f t="shared" si="3"/>
        <v>26</v>
      </c>
      <c r="C30" s="30"/>
      <c r="D30" s="30">
        <f>'2019'!A7</f>
        <v>5</v>
      </c>
      <c r="E30" s="30">
        <v>2019</v>
      </c>
      <c r="F30" s="31" t="str">
        <f>'2019'!B7</f>
        <v>Dawson Knox</v>
      </c>
      <c r="G30" s="31" t="str">
        <f>'2019'!D7</f>
        <v>Ole Miss</v>
      </c>
      <c r="H30" s="32" t="str">
        <f>'2018'!H7</f>
        <v>SR</v>
      </c>
      <c r="I30" s="32">
        <f>'2018'!I7</f>
        <v>21.901369863013699</v>
      </c>
      <c r="J30" s="30">
        <f>'2019'!J7</f>
        <v>76</v>
      </c>
      <c r="K30" s="30">
        <f>'2019'!K7</f>
        <v>254</v>
      </c>
      <c r="L30" s="32">
        <f>'2019'!L7</f>
        <v>4.59</v>
      </c>
      <c r="M30" s="30">
        <f>'2019'!M7</f>
        <v>3</v>
      </c>
      <c r="N30" s="41">
        <f>'2019'!N7</f>
        <v>0</v>
      </c>
      <c r="O30" s="41">
        <f>'2019'!O7</f>
        <v>0</v>
      </c>
      <c r="P30" s="41">
        <f>'2019'!P7</f>
        <v>0</v>
      </c>
      <c r="Q30" s="41">
        <f>'2019'!Q7</f>
        <v>0.12218331303288674</v>
      </c>
      <c r="R30" s="41">
        <f>'2019'!R7</f>
        <v>0.12806637806637808</v>
      </c>
      <c r="S30" s="42">
        <f>'2019'!S7</f>
        <v>0.12806637806637808</v>
      </c>
      <c r="T30" s="42">
        <f>'2019'!T7</f>
        <v>0.12806637806637808</v>
      </c>
      <c r="U30" s="121" t="str">
        <f>'2019'!U7</f>
        <v>N/A</v>
      </c>
      <c r="V30" s="121">
        <f>'2019'!V7</f>
        <v>1.86</v>
      </c>
      <c r="W30" s="121">
        <f>'2019'!W7</f>
        <v>18.933333333333334</v>
      </c>
      <c r="X30" s="121">
        <f>'2019'!X7</f>
        <v>8.5</v>
      </c>
      <c r="Y30" s="121">
        <f>'2019'!Y7</f>
        <v>11.5</v>
      </c>
      <c r="Z30" s="121">
        <f>'2019'!Z7</f>
        <v>0</v>
      </c>
      <c r="AA30" s="121">
        <f>'2019'!AA7</f>
        <v>0</v>
      </c>
      <c r="AB30" s="122">
        <f>'2019'!AB7</f>
        <v>6.3E-2</v>
      </c>
      <c r="AC30" s="121">
        <f>'2019'!AC7</f>
        <v>114.44925503343255</v>
      </c>
      <c r="AD30" s="121">
        <f>'2019'!AD7</f>
        <v>120.33787825432748</v>
      </c>
      <c r="AE30" s="123">
        <f t="shared" si="4"/>
        <v>0.43450509313295876</v>
      </c>
      <c r="AF30" s="123">
        <f t="shared" si="5"/>
        <v>0</v>
      </c>
      <c r="AG30" s="123">
        <f t="shared" ref="AG30:AJ30" si="61">IF(V30&gt;V$2,(V$2/V30),V30/V$2)</f>
        <v>0.76229508196721318</v>
      </c>
      <c r="AH30" s="123">
        <f t="shared" si="61"/>
        <v>0.91172032193158958</v>
      </c>
      <c r="AI30" s="123">
        <f t="shared" si="61"/>
        <v>0.82352941176470584</v>
      </c>
      <c r="AJ30" s="123">
        <f t="shared" si="61"/>
        <v>0.74193548387096775</v>
      </c>
      <c r="AK30" s="123">
        <f t="shared" si="7"/>
        <v>0.72413793103448276</v>
      </c>
      <c r="AL30" s="123">
        <f t="shared" si="14"/>
        <v>0.61233089877790592</v>
      </c>
      <c r="AM30" s="123">
        <f t="shared" si="15"/>
        <v>0.8702256246722635</v>
      </c>
      <c r="AN30" s="123">
        <f t="shared" ref="AN30:AP30" si="62">IF(J30&gt;J$2,(J$2/J30),J30/J$2)</f>
        <v>1</v>
      </c>
      <c r="AO30" s="123">
        <f t="shared" si="62"/>
        <v>0.95669291338582674</v>
      </c>
      <c r="AP30" s="123">
        <f t="shared" si="62"/>
        <v>0.97659574468085097</v>
      </c>
      <c r="AQ30" s="123">
        <f t="shared" si="9"/>
        <v>0.95087857068473525</v>
      </c>
      <c r="AR30" s="123">
        <f t="shared" si="10"/>
        <v>0.7308225839452962</v>
      </c>
      <c r="AS30" s="124">
        <f>'2019'!C7</f>
        <v>9.8214285714285712</v>
      </c>
    </row>
    <row r="31" spans="1:45" ht="15.75" customHeight="1" x14ac:dyDescent="0.2">
      <c r="A31" s="110" t="str">
        <f t="shared" si="2"/>
        <v>Tucker Kraft</v>
      </c>
      <c r="B31" s="30">
        <f t="shared" si="3"/>
        <v>27</v>
      </c>
      <c r="C31" s="30"/>
      <c r="D31" s="30">
        <f>'2023'!A7</f>
        <v>5</v>
      </c>
      <c r="E31" s="30">
        <v>2023</v>
      </c>
      <c r="F31" s="31" t="str">
        <f>'2023'!B7</f>
        <v>Tucker Kraft</v>
      </c>
      <c r="G31" s="31" t="str">
        <f>'2023'!D7</f>
        <v>South Dakota State</v>
      </c>
      <c r="H31" s="32" t="str">
        <f>'2023'!H7</f>
        <v>JR</v>
      </c>
      <c r="I31" s="32">
        <f>'2023'!I7</f>
        <v>22.493150684931507</v>
      </c>
      <c r="J31" s="120">
        <f>'2023'!J7</f>
        <v>77</v>
      </c>
      <c r="K31" s="120">
        <f>'2023'!K7</f>
        <v>254</v>
      </c>
      <c r="L31" s="32">
        <f>'2023'!L7</f>
        <v>4.6900000000000004</v>
      </c>
      <c r="M31" s="120">
        <f>'2023'!M7</f>
        <v>3</v>
      </c>
      <c r="N31" s="41">
        <f>'2023'!N7</f>
        <v>0</v>
      </c>
      <c r="O31" s="41">
        <f>'2023'!O7</f>
        <v>0</v>
      </c>
      <c r="P31" s="41">
        <f>'2023'!P7</f>
        <v>5.2508751458576426E-2</v>
      </c>
      <c r="Q31" s="41">
        <f>'2023'!Q7</f>
        <v>0.22510192195690157</v>
      </c>
      <c r="R31" s="41">
        <f>'2023'!R7</f>
        <v>0.24200278164116829</v>
      </c>
      <c r="S31" s="42">
        <f>'2023'!S7</f>
        <v>0.24200278164116829</v>
      </c>
      <c r="T31" s="42">
        <f>'2023'!T7</f>
        <v>0.18392211404728789</v>
      </c>
      <c r="U31" s="121">
        <f>'2023'!U7</f>
        <v>20.830136986301369</v>
      </c>
      <c r="V31" s="121">
        <f>'2023'!V7</f>
        <v>2.38</v>
      </c>
      <c r="W31" s="121">
        <f>'2023'!W7</f>
        <v>12.888888888888889</v>
      </c>
      <c r="X31" s="121">
        <f>'2023'!X7</f>
        <v>7.7</v>
      </c>
      <c r="Y31" s="121">
        <f>'2023'!Y7</f>
        <v>0</v>
      </c>
      <c r="Z31" s="121">
        <f>'2023'!Z7</f>
        <v>0</v>
      </c>
      <c r="AA31" s="121">
        <f>'2023'!AA7</f>
        <v>0</v>
      </c>
      <c r="AB31" s="122">
        <f>'2023'!AB7</f>
        <v>0</v>
      </c>
      <c r="AC31" s="121">
        <f>'2023'!AC7</f>
        <v>104.99590020555294</v>
      </c>
      <c r="AD31" s="121">
        <f>'2023'!AD7</f>
        <v>112.58419336227344</v>
      </c>
      <c r="AE31" s="123">
        <f t="shared" si="4"/>
        <v>0.62401308212141915</v>
      </c>
      <c r="AF31" s="123">
        <f t="shared" si="5"/>
        <v>0.98224385111140333</v>
      </c>
      <c r="AG31" s="123">
        <f t="shared" ref="AG31:AJ31" si="63">IF(V31&gt;V$2,(V$2/V31),V31/V$2)</f>
        <v>0.97540983606557374</v>
      </c>
      <c r="AH31" s="123">
        <f t="shared" si="63"/>
        <v>0.7466666666666667</v>
      </c>
      <c r="AI31" s="123">
        <f t="shared" si="63"/>
        <v>0.90909090909090906</v>
      </c>
      <c r="AJ31" s="123">
        <f t="shared" si="63"/>
        <v>0</v>
      </c>
      <c r="AK31" s="123">
        <f t="shared" si="7"/>
        <v>0</v>
      </c>
      <c r="AL31" s="123">
        <f t="shared" si="14"/>
        <v>0.70623739084266202</v>
      </c>
      <c r="AM31" s="123">
        <f t="shared" si="15"/>
        <v>0.94857679452017918</v>
      </c>
      <c r="AN31" s="123">
        <f t="shared" ref="AN31:AP31" si="64">IF(J31&gt;J$2,(J$2/J31),J31/J$2)</f>
        <v>0.98701298701298701</v>
      </c>
      <c r="AO31" s="123">
        <f t="shared" si="64"/>
        <v>0.95669291338582674</v>
      </c>
      <c r="AP31" s="123">
        <f t="shared" si="64"/>
        <v>0.99787234042553197</v>
      </c>
      <c r="AQ31" s="123">
        <f t="shared" si="9"/>
        <v>0.97253875883613117</v>
      </c>
      <c r="AR31" s="123">
        <f t="shared" si="10"/>
        <v>0.79944286964037625</v>
      </c>
      <c r="AS31" s="124">
        <f>'2023'!C7</f>
        <v>9.742857142857142</v>
      </c>
    </row>
    <row r="32" spans="1:45" ht="15.75" customHeight="1" x14ac:dyDescent="0.2">
      <c r="A32" s="110" t="str">
        <f t="shared" si="2"/>
        <v>Caleb Wilson</v>
      </c>
      <c r="B32" s="30">
        <f t="shared" si="3"/>
        <v>28</v>
      </c>
      <c r="C32" s="30"/>
      <c r="D32" s="30">
        <f>'2019'!A8</f>
        <v>6</v>
      </c>
      <c r="E32" s="30">
        <v>2019</v>
      </c>
      <c r="F32" s="31" t="str">
        <f>'2019'!B8</f>
        <v>Caleb Wilson</v>
      </c>
      <c r="G32" s="31" t="str">
        <f>'2019'!D8</f>
        <v>UCLA</v>
      </c>
      <c r="H32" s="32" t="str">
        <f>'2018'!H8</f>
        <v>SR</v>
      </c>
      <c r="I32" s="32">
        <f>'2018'!I8</f>
        <v>26.035616438356165</v>
      </c>
      <c r="J32" s="30">
        <f>'2019'!J8</f>
        <v>76</v>
      </c>
      <c r="K32" s="30">
        <f>'2019'!K8</f>
        <v>240</v>
      </c>
      <c r="L32" s="32">
        <f>'2019'!L8</f>
        <v>4.5599999999999996</v>
      </c>
      <c r="M32" s="30">
        <f>'2019'!M8</f>
        <v>7</v>
      </c>
      <c r="N32" s="41">
        <f>'2019'!N8</f>
        <v>0</v>
      </c>
      <c r="O32" s="41">
        <f>'2019'!O8</f>
        <v>0</v>
      </c>
      <c r="P32" s="41">
        <f>'2019'!P8</f>
        <v>9.3031123139377531E-2</v>
      </c>
      <c r="Q32" s="41">
        <f>'2019'!Q8</f>
        <v>0.28447024673439769</v>
      </c>
      <c r="R32" s="41">
        <f>'2019'!R8</f>
        <v>0.36891199632999461</v>
      </c>
      <c r="S32" s="42">
        <f>'2019'!S8</f>
        <v>0.36891199632999461</v>
      </c>
      <c r="T32" s="42">
        <f>'2019'!T8</f>
        <v>0.35046639651349487</v>
      </c>
      <c r="U32" s="121">
        <f>'2019'!U8</f>
        <v>21.142465753424659</v>
      </c>
      <c r="V32" s="121">
        <f>'2019'!V8</f>
        <v>2.56</v>
      </c>
      <c r="W32" s="121">
        <f>'2019'!W8</f>
        <v>16.083333333333332</v>
      </c>
      <c r="X32" s="121">
        <f>'2019'!X8</f>
        <v>7.8</v>
      </c>
      <c r="Y32" s="121">
        <f>'2019'!Y8</f>
        <v>10.5</v>
      </c>
      <c r="Z32" s="121">
        <f>'2019'!Z8</f>
        <v>0</v>
      </c>
      <c r="AA32" s="121">
        <f>'2019'!AA8</f>
        <v>0</v>
      </c>
      <c r="AB32" s="122">
        <f>'2019'!AB8</f>
        <v>0.10400000000000001</v>
      </c>
      <c r="AC32" s="121">
        <f>'2019'!AC8</f>
        <v>111.01505200691059</v>
      </c>
      <c r="AD32" s="121">
        <f>'2019'!AD8</f>
        <v>116.72697920928329</v>
      </c>
      <c r="AE32" s="123">
        <f t="shared" si="4"/>
        <v>0.84099588819186499</v>
      </c>
      <c r="AF32" s="123">
        <f t="shared" si="5"/>
        <v>0.96773357522353232</v>
      </c>
      <c r="AG32" s="123">
        <f t="shared" ref="AG32:AJ32" si="65">IF(V32&gt;V$2,(V$2/V32),V32/V$2)</f>
        <v>0.953125</v>
      </c>
      <c r="AH32" s="123">
        <f t="shared" si="65"/>
        <v>0.93172413793103437</v>
      </c>
      <c r="AI32" s="123">
        <f t="shared" si="65"/>
        <v>0.89743589743589747</v>
      </c>
      <c r="AJ32" s="123">
        <f t="shared" si="65"/>
        <v>0.67741935483870963</v>
      </c>
      <c r="AK32" s="123">
        <f t="shared" si="7"/>
        <v>0.83653846153846145</v>
      </c>
      <c r="AL32" s="123">
        <f t="shared" si="14"/>
        <v>0.87807230893683996</v>
      </c>
      <c r="AM32" s="123">
        <f t="shared" si="15"/>
        <v>0.89714568118694593</v>
      </c>
      <c r="AN32" s="123">
        <f t="shared" ref="AN32:AP32" si="66">IF(J32&gt;J$2,(J$2/J32),J32/J$2)</f>
        <v>1</v>
      </c>
      <c r="AO32" s="123">
        <f t="shared" si="66"/>
        <v>0.98765432098765427</v>
      </c>
      <c r="AP32" s="123">
        <f t="shared" si="66"/>
        <v>0.97021276595744665</v>
      </c>
      <c r="AQ32" s="123">
        <f t="shared" si="9"/>
        <v>0.9637531920330118</v>
      </c>
      <c r="AR32" s="123">
        <f t="shared" si="10"/>
        <v>0.9080606180205002</v>
      </c>
      <c r="AS32" s="124">
        <f>'2019'!C8</f>
        <v>9.7142857142857135</v>
      </c>
    </row>
    <row r="33" spans="1:45" ht="15.75" customHeight="1" x14ac:dyDescent="0.2">
      <c r="A33" s="110" t="str">
        <f t="shared" si="2"/>
        <v>Adam Shaheen</v>
      </c>
      <c r="B33" s="30">
        <f t="shared" si="3"/>
        <v>29</v>
      </c>
      <c r="C33" s="30"/>
      <c r="D33" s="30">
        <f>'2017'!A9</f>
        <v>7</v>
      </c>
      <c r="E33" s="30">
        <v>2017</v>
      </c>
      <c r="F33" s="31" t="str">
        <f>'2017'!B9</f>
        <v>Adam Shaheen</v>
      </c>
      <c r="G33" s="31" t="str">
        <f>'2017'!D9</f>
        <v>Ashland</v>
      </c>
      <c r="H33" s="32" t="str">
        <f>'2017'!H9</f>
        <v>RS JR</v>
      </c>
      <c r="I33" s="32">
        <f>'2017'!I9</f>
        <v>22.523287671232875</v>
      </c>
      <c r="J33" s="30">
        <f>'2017'!J9</f>
        <v>78</v>
      </c>
      <c r="K33" s="30">
        <f>'2017'!K9</f>
        <v>278</v>
      </c>
      <c r="L33" s="32">
        <f>'2017'!L9</f>
        <v>4.79</v>
      </c>
      <c r="M33" s="120">
        <f>'2017'!M9</f>
        <v>2</v>
      </c>
      <c r="N33" s="41">
        <f>'2017'!N9</f>
        <v>0</v>
      </c>
      <c r="O33" s="41">
        <f>'2017'!O9</f>
        <v>0</v>
      </c>
      <c r="P33" s="41">
        <f>'2017'!P9</f>
        <v>0</v>
      </c>
      <c r="Q33" s="41">
        <f>'2017'!Q9</f>
        <v>0.25125156445556945</v>
      </c>
      <c r="R33" s="41">
        <f>'2017'!R9</f>
        <v>0.28407601572739188</v>
      </c>
      <c r="S33" s="42">
        <f>'2017'!S9</f>
        <v>0.28407601572739188</v>
      </c>
      <c r="T33" s="42">
        <f>'2017'!T9</f>
        <v>0.14203800786369594</v>
      </c>
      <c r="U33" s="121">
        <f>'2017'!U9</f>
        <v>20.865753424657534</v>
      </c>
      <c r="V33" s="121">
        <f>'2017'!V9</f>
        <v>2.06</v>
      </c>
      <c r="W33" s="121">
        <f>'2017'!W9</f>
        <v>15.210526315789474</v>
      </c>
      <c r="X33" s="121">
        <f>'2017'!X9</f>
        <v>7.47</v>
      </c>
      <c r="Y33" s="121">
        <f>'2017'!Y9</f>
        <v>0</v>
      </c>
      <c r="Z33" s="121">
        <f>'2017'!Z9</f>
        <v>0</v>
      </c>
      <c r="AA33" s="121">
        <f>'2017'!AA9</f>
        <v>0</v>
      </c>
      <c r="AB33" s="122">
        <f>'2017'!AB9</f>
        <v>0</v>
      </c>
      <c r="AC33" s="121">
        <f>'2017'!AC9</f>
        <v>105.61673504777316</v>
      </c>
      <c r="AD33" s="121">
        <f>'2017'!AD9</f>
        <v>115.46321163624327</v>
      </c>
      <c r="AE33" s="123">
        <f t="shared" si="4"/>
        <v>0.48190820078668106</v>
      </c>
      <c r="AF33" s="123">
        <f t="shared" si="5"/>
        <v>0.98056722689075626</v>
      </c>
      <c r="AG33" s="123">
        <f t="shared" ref="AG33:AJ33" si="67">IF(V33&gt;V$2,(V$2/V33),V33/V$2)</f>
        <v>0.84426229508196726</v>
      </c>
      <c r="AH33" s="123">
        <f t="shared" si="67"/>
        <v>0.88116152450090746</v>
      </c>
      <c r="AI33" s="123">
        <f t="shared" si="67"/>
        <v>0.93708165997322623</v>
      </c>
      <c r="AJ33" s="123">
        <f t="shared" si="67"/>
        <v>0</v>
      </c>
      <c r="AK33" s="123">
        <f t="shared" si="7"/>
        <v>0</v>
      </c>
      <c r="AL33" s="123">
        <f t="shared" si="14"/>
        <v>0.68749681787225647</v>
      </c>
      <c r="AM33" s="123">
        <f t="shared" si="15"/>
        <v>0.94300088342717558</v>
      </c>
      <c r="AN33" s="123">
        <f t="shared" ref="AN33:AP33" si="68">IF(J33&gt;J$2,(J$2/J33),J33/J$2)</f>
        <v>0.97435897435897434</v>
      </c>
      <c r="AO33" s="123">
        <f t="shared" si="68"/>
        <v>0.87410071942446044</v>
      </c>
      <c r="AP33" s="123">
        <f t="shared" si="68"/>
        <v>0.98121085594989566</v>
      </c>
      <c r="AQ33" s="123">
        <f t="shared" si="9"/>
        <v>0.9431678582901265</v>
      </c>
      <c r="AR33" s="123">
        <f t="shared" si="10"/>
        <v>0.77698168201851092</v>
      </c>
      <c r="AS33" s="124">
        <f>'2017'!C9</f>
        <v>9.6928571428571413</v>
      </c>
    </row>
    <row r="34" spans="1:45" ht="15.75" customHeight="1" x14ac:dyDescent="0.2">
      <c r="A34" s="110" t="str">
        <f t="shared" si="2"/>
        <v>Kylen Granson</v>
      </c>
      <c r="B34" s="30">
        <f t="shared" si="3"/>
        <v>30</v>
      </c>
      <c r="C34" s="30"/>
      <c r="D34" s="30">
        <f>'2021'!A7</f>
        <v>5</v>
      </c>
      <c r="E34" s="30">
        <v>2021</v>
      </c>
      <c r="F34" s="31" t="str">
        <f>'2021'!B7</f>
        <v>Kylen Granson</v>
      </c>
      <c r="G34" s="31" t="str">
        <f>'2021'!D7</f>
        <v>SMU</v>
      </c>
      <c r="H34" s="32" t="str">
        <f>'2021'!H7</f>
        <v>SR</v>
      </c>
      <c r="I34" s="32">
        <f>'2021'!I7</f>
        <v>23.106849315068494</v>
      </c>
      <c r="J34" s="120">
        <f>'2021'!J7</f>
        <v>74</v>
      </c>
      <c r="K34" s="120">
        <f>'2021'!K7</f>
        <v>242</v>
      </c>
      <c r="L34" s="32">
        <f>'2021'!L7</f>
        <v>4.46</v>
      </c>
      <c r="M34" s="120">
        <f>'2021'!M7</f>
        <v>4</v>
      </c>
      <c r="N34" s="41">
        <f>'2021'!N7</f>
        <v>0.17704460966542754</v>
      </c>
      <c r="O34" s="41">
        <f>'2021'!O7</f>
        <v>0.14563190607734805</v>
      </c>
      <c r="P34" s="41">
        <f>'2021'!P7</f>
        <v>0</v>
      </c>
      <c r="Q34" s="41">
        <f>'2021'!Q7</f>
        <v>0.19444444444444445</v>
      </c>
      <c r="R34" s="41">
        <f>'2021'!R7</f>
        <v>0.16855345911949685</v>
      </c>
      <c r="S34" s="42">
        <f>'2021'!S7</f>
        <v>0.18149895178197065</v>
      </c>
      <c r="T34" s="42">
        <f>'2021'!T7</f>
        <v>0.15427410901467506</v>
      </c>
      <c r="U34" s="121">
        <f>'2021'!U7</f>
        <v>18.443835616438356</v>
      </c>
      <c r="V34" s="121">
        <f>'2021'!V7</f>
        <v>1.74</v>
      </c>
      <c r="W34" s="121">
        <f>'2021'!W7</f>
        <v>15.314285714285715</v>
      </c>
      <c r="X34" s="121">
        <f>'2021'!X7</f>
        <v>7</v>
      </c>
      <c r="Y34" s="121">
        <f>'2021'!Y7</f>
        <v>13.6</v>
      </c>
      <c r="Z34" s="121">
        <f>'2021'!Z7</f>
        <v>0</v>
      </c>
      <c r="AA34" s="121">
        <f>'2021'!AA7</f>
        <v>0</v>
      </c>
      <c r="AB34" s="122">
        <f>'2021'!AB7</f>
        <v>0.125</v>
      </c>
      <c r="AC34" s="121">
        <f>'2021'!AC7</f>
        <v>122.3223812212385</v>
      </c>
      <c r="AD34" s="121">
        <f>'2021'!AD7</f>
        <v>123.57268915203815</v>
      </c>
      <c r="AE34" s="123">
        <f t="shared" si="4"/>
        <v>0.52342298671616849</v>
      </c>
      <c r="AF34" s="123">
        <f t="shared" si="5"/>
        <v>0.90144617032672747</v>
      </c>
      <c r="AG34" s="123">
        <f t="shared" ref="AG34:AJ34" si="69">IF(V34&gt;V$2,(V$2/V34),V34/V$2)</f>
        <v>0.71311475409836067</v>
      </c>
      <c r="AH34" s="123">
        <f t="shared" si="69"/>
        <v>0.88717241379310341</v>
      </c>
      <c r="AI34" s="123">
        <f t="shared" si="69"/>
        <v>1</v>
      </c>
      <c r="AJ34" s="123">
        <f t="shared" si="69"/>
        <v>0.8774193548387097</v>
      </c>
      <c r="AK34" s="123">
        <f t="shared" si="7"/>
        <v>0.69599999999999995</v>
      </c>
      <c r="AL34" s="123">
        <f t="shared" si="14"/>
        <v>0.8170959466288451</v>
      </c>
      <c r="AM34" s="123">
        <f t="shared" si="15"/>
        <v>0.81421464706943858</v>
      </c>
      <c r="AN34" s="123">
        <f t="shared" ref="AN34:AP34" si="70">IF(J34&gt;J$2,(J$2/J34),J34/J$2)</f>
        <v>0.97368421052631582</v>
      </c>
      <c r="AO34" s="123">
        <f t="shared" si="70"/>
        <v>0.99588477366255146</v>
      </c>
      <c r="AP34" s="123">
        <f t="shared" si="70"/>
        <v>0.94893617021276588</v>
      </c>
      <c r="AQ34" s="123">
        <f t="shared" si="9"/>
        <v>0.93317995036776791</v>
      </c>
      <c r="AR34" s="123">
        <f t="shared" si="10"/>
        <v>0.85772534793746813</v>
      </c>
      <c r="AS34" s="124">
        <f>'2021'!C7</f>
        <v>9.6500000000000021</v>
      </c>
    </row>
    <row r="35" spans="1:45" ht="15.75" customHeight="1" x14ac:dyDescent="0.2">
      <c r="A35" s="110" t="str">
        <f t="shared" si="2"/>
        <v>Harrison Bryant</v>
      </c>
      <c r="B35" s="30">
        <f t="shared" si="3"/>
        <v>31</v>
      </c>
      <c r="C35" s="30"/>
      <c r="D35" s="30">
        <f>'2020'!A4</f>
        <v>2</v>
      </c>
      <c r="E35" s="30">
        <v>2020</v>
      </c>
      <c r="F35" s="31" t="str">
        <f>'2020'!B4</f>
        <v>Harrison Bryant</v>
      </c>
      <c r="G35" s="31" t="str">
        <f>'2020'!D4</f>
        <v>FAU</v>
      </c>
      <c r="H35" s="32" t="str">
        <f>'2020'!H4</f>
        <v>SR</v>
      </c>
      <c r="I35" s="32">
        <f>'2020'!I4</f>
        <v>22.016438356164382</v>
      </c>
      <c r="J35" s="30">
        <f>'2020'!J4</f>
        <v>76</v>
      </c>
      <c r="K35" s="30">
        <f>'2020'!K4</f>
        <v>243</v>
      </c>
      <c r="L35" s="32">
        <f>'2020'!L4</f>
        <v>4.7300000000000004</v>
      </c>
      <c r="M35" s="30">
        <f>'2020'!M4</f>
        <v>4</v>
      </c>
      <c r="N35" s="41">
        <f>'2020'!N4</f>
        <v>0</v>
      </c>
      <c r="O35" s="41">
        <f>'2020'!O4</f>
        <v>4.9976201808662545E-2</v>
      </c>
      <c r="P35" s="41">
        <f>'2020'!P4</f>
        <v>0.19380572501173157</v>
      </c>
      <c r="Q35" s="41">
        <f>'2020'!Q4</f>
        <v>0.23171589310829818</v>
      </c>
      <c r="R35" s="41">
        <f>'2020'!R4</f>
        <v>0.27328651532473186</v>
      </c>
      <c r="S35" s="42">
        <f>'2020'!S4</f>
        <v>0.27328651532473186</v>
      </c>
      <c r="T35" s="42">
        <f>'2020'!T4</f>
        <v>0.1913005607273123</v>
      </c>
      <c r="U35" s="121">
        <f>'2020'!U4</f>
        <v>19.372602739726027</v>
      </c>
      <c r="V35" s="121">
        <f>'2020'!V4</f>
        <v>3.04</v>
      </c>
      <c r="W35" s="121">
        <f>'2020'!W4</f>
        <v>15.446153846153846</v>
      </c>
      <c r="X35" s="121">
        <f>'2020'!X4</f>
        <v>6.1</v>
      </c>
      <c r="Y35" s="121">
        <f>'2020'!Y4</f>
        <v>10.1</v>
      </c>
      <c r="Z35" s="121">
        <f>'2020'!Z4</f>
        <v>0</v>
      </c>
      <c r="AA35" s="121">
        <f>'2020'!AA4</f>
        <v>0</v>
      </c>
      <c r="AB35" s="122">
        <f>'2020'!AB4</f>
        <v>0.11</v>
      </c>
      <c r="AC35" s="121">
        <f>'2020'!AC4</f>
        <v>97.093846441317936</v>
      </c>
      <c r="AD35" s="121">
        <f>'2020'!AD4</f>
        <v>102.08950218930279</v>
      </c>
      <c r="AE35" s="123">
        <f t="shared" si="4"/>
        <v>0.64904676161080777</v>
      </c>
      <c r="AF35" s="123">
        <f t="shared" si="5"/>
        <v>0.94683985002678095</v>
      </c>
      <c r="AG35" s="123">
        <f t="shared" ref="AG35:AJ35" si="71">IF(V35&gt;V$2,(V$2/V35),V35/V$2)</f>
        <v>0.80263157894736836</v>
      </c>
      <c r="AH35" s="123">
        <f t="shared" si="71"/>
        <v>0.89481167108753312</v>
      </c>
      <c r="AI35" s="123">
        <f t="shared" si="71"/>
        <v>0.87142857142857133</v>
      </c>
      <c r="AJ35" s="123">
        <f t="shared" si="71"/>
        <v>0.65161290322580645</v>
      </c>
      <c r="AK35" s="123">
        <f t="shared" si="7"/>
        <v>0.79090909090909089</v>
      </c>
      <c r="AL35" s="123">
        <f t="shared" si="14"/>
        <v>0.80272855605447779</v>
      </c>
      <c r="AM35" s="123">
        <f t="shared" si="15"/>
        <v>0.97487036563089902</v>
      </c>
      <c r="AN35" s="123">
        <f t="shared" ref="AN35:AP35" si="72">IF(J35&gt;J$2,(J$2/J35),J35/J$2)</f>
        <v>1</v>
      </c>
      <c r="AO35" s="123">
        <f t="shared" si="72"/>
        <v>1</v>
      </c>
      <c r="AP35" s="123">
        <f t="shared" si="72"/>
        <v>0.99365750528541219</v>
      </c>
      <c r="AQ35" s="123">
        <f t="shared" si="9"/>
        <v>0.99213196772907786</v>
      </c>
      <c r="AR35" s="123">
        <f t="shared" si="10"/>
        <v>0.86901975014058774</v>
      </c>
      <c r="AS35" s="124">
        <f>'2020'!C4</f>
        <v>9.5928571428571434</v>
      </c>
    </row>
    <row r="36" spans="1:45" ht="15.75" customHeight="1" x14ac:dyDescent="0.2">
      <c r="A36" s="110" t="str">
        <f t="shared" si="2"/>
        <v>Mike Gesicki</v>
      </c>
      <c r="B36" s="30">
        <f t="shared" si="3"/>
        <v>32</v>
      </c>
      <c r="C36" s="30"/>
      <c r="D36" s="30">
        <f>'2018'!A6</f>
        <v>4</v>
      </c>
      <c r="E36" s="30">
        <v>2018</v>
      </c>
      <c r="F36" s="31" t="str">
        <f>'2018'!B6</f>
        <v>Mike Gesicki</v>
      </c>
      <c r="G36" s="31" t="str">
        <f>'2018'!D6</f>
        <v>Penn State</v>
      </c>
      <c r="H36" s="32" t="str">
        <f>'2018'!H6</f>
        <v>SR</v>
      </c>
      <c r="I36" s="32">
        <f>'2018'!I6</f>
        <v>22.578082191780823</v>
      </c>
      <c r="J36" s="30">
        <f>'2018'!J6</f>
        <v>77</v>
      </c>
      <c r="K36" s="30">
        <f>'2018'!K6</f>
        <v>247</v>
      </c>
      <c r="L36" s="32">
        <f>'2018'!L6</f>
        <v>4.54</v>
      </c>
      <c r="M36" s="30">
        <f>'2018'!M6</f>
        <v>2</v>
      </c>
      <c r="N36" s="41">
        <f>'2018'!N6</f>
        <v>0</v>
      </c>
      <c r="O36" s="41">
        <f>'2018'!O6</f>
        <v>4.8843187660668377E-2</v>
      </c>
      <c r="P36" s="41">
        <f>'2018'!P6</f>
        <v>7.2843822843822847E-2</v>
      </c>
      <c r="Q36" s="41">
        <f>'2018'!Q6</f>
        <v>0.18603759110088225</v>
      </c>
      <c r="R36" s="41">
        <f>'2018'!R6</f>
        <v>0.1492339500609659</v>
      </c>
      <c r="S36" s="42">
        <f>'2018'!S6</f>
        <v>0.16763577058092408</v>
      </c>
      <c r="T36" s="42">
        <f>'2018'!T6</f>
        <v>0.16763577058092408</v>
      </c>
      <c r="U36" s="121">
        <f>'2018'!U6</f>
        <v>20.926027397260274</v>
      </c>
      <c r="V36" s="121">
        <f>'2018'!V6</f>
        <v>2.2000000000000002</v>
      </c>
      <c r="W36" s="121">
        <f>'2018'!W6</f>
        <v>9.8771929824561404</v>
      </c>
      <c r="X36" s="121">
        <f>'2018'!X6</f>
        <v>5.9</v>
      </c>
      <c r="Y36" s="121">
        <f>'2018'!Y6</f>
        <v>11</v>
      </c>
      <c r="Z36" s="121">
        <f>'2018'!Z6</f>
        <v>0</v>
      </c>
      <c r="AA36" s="121">
        <f>'2018'!AA6</f>
        <v>0</v>
      </c>
      <c r="AB36" s="122">
        <f>'2018'!AB6</f>
        <v>0.05</v>
      </c>
      <c r="AC36" s="121">
        <f>'2018'!AC6</f>
        <v>116.27960223846479</v>
      </c>
      <c r="AD36" s="121">
        <f>'2018'!AD6</f>
        <v>124.68339427420047</v>
      </c>
      <c r="AE36" s="123">
        <f t="shared" si="4"/>
        <v>0.56875658707960619</v>
      </c>
      <c r="AF36" s="123">
        <f t="shared" si="5"/>
        <v>0.97774286462424709</v>
      </c>
      <c r="AG36" s="123">
        <f t="shared" ref="AG36:AJ36" si="73">IF(V36&gt;V$2,(V$2/V36),V36/V$2)</f>
        <v>0.90163934426229519</v>
      </c>
      <c r="AH36" s="123">
        <f t="shared" si="73"/>
        <v>0.57219600725952813</v>
      </c>
      <c r="AI36" s="123">
        <f t="shared" si="73"/>
        <v>0.84285714285714286</v>
      </c>
      <c r="AJ36" s="123">
        <f t="shared" si="73"/>
        <v>0.70967741935483875</v>
      </c>
      <c r="AK36" s="123">
        <f t="shared" si="7"/>
        <v>0.57471264367816099</v>
      </c>
      <c r="AL36" s="123">
        <f t="shared" si="14"/>
        <v>0.76214489423960963</v>
      </c>
      <c r="AM36" s="123">
        <f t="shared" si="15"/>
        <v>0.85652747805666196</v>
      </c>
      <c r="AN36" s="123">
        <f t="shared" ref="AN36:AP36" si="74">IF(J36&gt;J$2,(J$2/J36),J36/J$2)</f>
        <v>0.98701298701298701</v>
      </c>
      <c r="AO36" s="123">
        <f t="shared" si="74"/>
        <v>0.98380566801619429</v>
      </c>
      <c r="AP36" s="123">
        <f t="shared" si="74"/>
        <v>0.96595744680851059</v>
      </c>
      <c r="AQ36" s="123">
        <f t="shared" si="9"/>
        <v>0.94832589497358843</v>
      </c>
      <c r="AR36" s="123">
        <f t="shared" si="10"/>
        <v>0.82730824449650231</v>
      </c>
      <c r="AS36" s="124">
        <f>'2018'!C6</f>
        <v>9.5071428571428562</v>
      </c>
    </row>
    <row r="37" spans="1:45" ht="15.75" customHeight="1" x14ac:dyDescent="0.2">
      <c r="A37" s="110" t="str">
        <f t="shared" si="2"/>
        <v>Darnell Washington</v>
      </c>
      <c r="B37" s="30">
        <f t="shared" si="3"/>
        <v>33</v>
      </c>
      <c r="C37" s="30"/>
      <c r="D37" s="30">
        <f>'2023'!A8</f>
        <v>6</v>
      </c>
      <c r="E37" s="30">
        <v>2023</v>
      </c>
      <c r="F37" s="31" t="str">
        <f>'2023'!B8</f>
        <v>Darnell Washington</v>
      </c>
      <c r="G37" s="31" t="str">
        <f>'2023'!D8</f>
        <v>Georgia</v>
      </c>
      <c r="H37" s="32" t="str">
        <f>'2023'!H8</f>
        <v>JR</v>
      </c>
      <c r="I37" s="32">
        <f>'2023'!I8</f>
        <v>21.706849315068492</v>
      </c>
      <c r="J37" s="120">
        <f>'2023'!J8</f>
        <v>79</v>
      </c>
      <c r="K37" s="120">
        <f>'2023'!K8</f>
        <v>272</v>
      </c>
      <c r="L37" s="32">
        <f>'2023'!L8</f>
        <v>4.6399999999999997</v>
      </c>
      <c r="M37" s="120">
        <f>'2023'!M8</f>
        <v>3</v>
      </c>
      <c r="N37" s="41">
        <f>'2023'!N8</f>
        <v>0</v>
      </c>
      <c r="O37" s="41">
        <f>'2023'!O8</f>
        <v>0</v>
      </c>
      <c r="P37" s="41">
        <f>'2023'!P8</f>
        <v>0.141156462585034</v>
      </c>
      <c r="Q37" s="41">
        <f>'2023'!Q8</f>
        <v>7.6419213973799124E-2</v>
      </c>
      <c r="R37" s="41">
        <f>'2023'!R8</f>
        <v>0.10228680860651121</v>
      </c>
      <c r="S37" s="42">
        <f>'2023'!S8</f>
        <v>0.12172163559577261</v>
      </c>
      <c r="T37" s="42">
        <f>'2023'!T8</f>
        <v>0.12172163559577261</v>
      </c>
      <c r="U37" s="121" t="str">
        <f>'2023'!U8</f>
        <v>N/A</v>
      </c>
      <c r="V37" s="121">
        <f>'2023'!V8</f>
        <v>1.77</v>
      </c>
      <c r="W37" s="121">
        <f>'2023'!W8</f>
        <v>16.214285714285715</v>
      </c>
      <c r="X37" s="121">
        <f>'2023'!X8</f>
        <v>7.5</v>
      </c>
      <c r="Y37" s="121">
        <f>'2023'!Y8</f>
        <v>10.7</v>
      </c>
      <c r="Z37" s="121">
        <f>'2023'!Z8</f>
        <v>0</v>
      </c>
      <c r="AA37" s="121">
        <f>'2023'!AA8</f>
        <v>0</v>
      </c>
      <c r="AB37" s="122">
        <f>'2023'!AB8</f>
        <v>6.7000000000000004E-2</v>
      </c>
      <c r="AC37" s="121">
        <f>'2023'!AC8</f>
        <v>117.36185829960088</v>
      </c>
      <c r="AD37" s="121">
        <f>'2023'!AD8</f>
        <v>130.77857648452655</v>
      </c>
      <c r="AE37" s="123">
        <f t="shared" si="4"/>
        <v>0.41297857727673476</v>
      </c>
      <c r="AF37" s="123">
        <f t="shared" si="5"/>
        <v>0</v>
      </c>
      <c r="AG37" s="123">
        <f t="shared" ref="AG37:AJ37" si="75">IF(V37&gt;V$2,(V$2/V37),V37/V$2)</f>
        <v>0.72540983606557374</v>
      </c>
      <c r="AH37" s="123">
        <f t="shared" si="75"/>
        <v>0.93931034482758624</v>
      </c>
      <c r="AI37" s="123">
        <f t="shared" si="75"/>
        <v>0.93333333333333335</v>
      </c>
      <c r="AJ37" s="123">
        <f t="shared" si="75"/>
        <v>0.69032258064516128</v>
      </c>
      <c r="AK37" s="123">
        <f t="shared" si="7"/>
        <v>0.77011494252873569</v>
      </c>
      <c r="AL37" s="123">
        <f t="shared" si="14"/>
        <v>0.61689244535806498</v>
      </c>
      <c r="AM37" s="123">
        <f t="shared" si="15"/>
        <v>0.84862898302525203</v>
      </c>
      <c r="AN37" s="123">
        <f t="shared" ref="AN37:AP37" si="76">IF(J37&gt;J$2,(J$2/J37),J37/J$2)</f>
        <v>0.96202531645569622</v>
      </c>
      <c r="AO37" s="123">
        <f t="shared" si="76"/>
        <v>0.89338235294117652</v>
      </c>
      <c r="AP37" s="123">
        <f t="shared" si="76"/>
        <v>0.98723404255319136</v>
      </c>
      <c r="AQ37" s="123">
        <f t="shared" si="9"/>
        <v>0.92281767374382895</v>
      </c>
      <c r="AR37" s="123">
        <f t="shared" si="10"/>
        <v>0.72396627529308244</v>
      </c>
      <c r="AS37" s="124">
        <f>'2023'!C8</f>
        <v>9.4499999999999993</v>
      </c>
    </row>
    <row r="38" spans="1:45" ht="15.75" customHeight="1" x14ac:dyDescent="0.2">
      <c r="A38" s="110" t="str">
        <f t="shared" si="2"/>
        <v>Brycen Hopkins</v>
      </c>
      <c r="B38" s="30">
        <f t="shared" si="3"/>
        <v>34</v>
      </c>
      <c r="C38" s="30"/>
      <c r="D38" s="30">
        <f>'2020'!A5</f>
        <v>3</v>
      </c>
      <c r="E38" s="30">
        <v>2020</v>
      </c>
      <c r="F38" s="31" t="str">
        <f>'2020'!B5</f>
        <v>Brycen Hopkins</v>
      </c>
      <c r="G38" s="31" t="str">
        <f>'2020'!D5</f>
        <v>Purdue</v>
      </c>
      <c r="H38" s="32" t="str">
        <f>'2020'!H5</f>
        <v>RS SR</v>
      </c>
      <c r="I38" s="32">
        <f>'2020'!I5</f>
        <v>23.090410958904108</v>
      </c>
      <c r="J38" s="30">
        <f>'2020'!J5</f>
        <v>76</v>
      </c>
      <c r="K38" s="30">
        <f>'2020'!K5</f>
        <v>245</v>
      </c>
      <c r="L38" s="32">
        <f>'2020'!L5</f>
        <v>4.66</v>
      </c>
      <c r="M38" s="30">
        <f>'2020'!M5</f>
        <v>4</v>
      </c>
      <c r="N38" s="41">
        <f>'2020'!N5</f>
        <v>0</v>
      </c>
      <c r="O38" s="41">
        <f>'2020'!O5</f>
        <v>0.10342488979315023</v>
      </c>
      <c r="P38" s="41">
        <f>'2020'!P5</f>
        <v>0.12579071028375202</v>
      </c>
      <c r="Q38" s="41">
        <f>'2020'!Q5</f>
        <v>0.15799457994579946</v>
      </c>
      <c r="R38" s="41">
        <f>'2020'!R5</f>
        <v>0.24406700108539414</v>
      </c>
      <c r="S38" s="42">
        <f>'2020'!S5</f>
        <v>0.24406700108539414</v>
      </c>
      <c r="T38" s="42">
        <f>'2020'!T5</f>
        <v>0.24406700108539414</v>
      </c>
      <c r="U38" s="121">
        <f>'2020'!U5</f>
        <v>21.443835616438356</v>
      </c>
      <c r="V38" s="121">
        <f>'2020'!V5</f>
        <v>1.96</v>
      </c>
      <c r="W38" s="121">
        <f>'2020'!W5</f>
        <v>13.639344262295081</v>
      </c>
      <c r="X38" s="121">
        <f>'2020'!X5</f>
        <v>8.3000000000000007</v>
      </c>
      <c r="Y38" s="121">
        <f>'2020'!Y5</f>
        <v>9.6</v>
      </c>
      <c r="Z38" s="121">
        <f>'2020'!Z5</f>
        <v>0</v>
      </c>
      <c r="AA38" s="121">
        <f>'2020'!AA5</f>
        <v>0</v>
      </c>
      <c r="AB38" s="122">
        <f>'2020'!AB5</f>
        <v>0.11599999999999999</v>
      </c>
      <c r="AC38" s="121">
        <f>'2020'!AC5</f>
        <v>103.90882007518917</v>
      </c>
      <c r="AD38" s="121">
        <f>'2020'!AD5</f>
        <v>109.25511866465411</v>
      </c>
      <c r="AE38" s="123">
        <f t="shared" si="4"/>
        <v>0.82807335257287606</v>
      </c>
      <c r="AF38" s="123">
        <f t="shared" si="5"/>
        <v>0.95413312891273794</v>
      </c>
      <c r="AG38" s="123">
        <f t="shared" ref="AG38:AJ38" si="77">IF(V38&gt;V$2,(V$2/V38),V38/V$2)</f>
        <v>0.80327868852459017</v>
      </c>
      <c r="AH38" s="123">
        <f t="shared" si="77"/>
        <v>0.79014132278123228</v>
      </c>
      <c r="AI38" s="123">
        <f t="shared" si="77"/>
        <v>0.84337349397590355</v>
      </c>
      <c r="AJ38" s="123">
        <f t="shared" si="77"/>
        <v>0.61935483870967745</v>
      </c>
      <c r="AK38" s="123">
        <f t="shared" si="7"/>
        <v>0.75</v>
      </c>
      <c r="AL38" s="123">
        <f t="shared" si="14"/>
        <v>0.80639247091283617</v>
      </c>
      <c r="AM38" s="123">
        <f t="shared" si="15"/>
        <v>0.95850067763906055</v>
      </c>
      <c r="AN38" s="123">
        <f t="shared" ref="AN38:AP38" si="78">IF(J38&gt;J$2,(J$2/J38),J38/J$2)</f>
        <v>1</v>
      </c>
      <c r="AO38" s="123">
        <f t="shared" si="78"/>
        <v>0.99183673469387756</v>
      </c>
      <c r="AP38" s="123">
        <f t="shared" si="78"/>
        <v>0.99148936170212765</v>
      </c>
      <c r="AQ38" s="123">
        <f t="shared" si="9"/>
        <v>0.98545669350876652</v>
      </c>
      <c r="AR38" s="123">
        <f t="shared" si="10"/>
        <v>0.86906494882141172</v>
      </c>
      <c r="AS38" s="124">
        <f>'2020'!C5</f>
        <v>9.4428571428571413</v>
      </c>
    </row>
    <row r="39" spans="1:45" ht="15.75" customHeight="1" x14ac:dyDescent="0.2">
      <c r="A39" s="110" t="str">
        <f t="shared" si="2"/>
        <v>Albert Okwuegbunam</v>
      </c>
      <c r="B39" s="30">
        <f t="shared" si="3"/>
        <v>35</v>
      </c>
      <c r="C39" s="30"/>
      <c r="D39" s="30">
        <f>'2020'!A6</f>
        <v>4</v>
      </c>
      <c r="E39" s="30">
        <v>2020</v>
      </c>
      <c r="F39" s="31" t="str">
        <f>'2020'!B6</f>
        <v>Albert Okwuegbunam</v>
      </c>
      <c r="G39" s="31" t="str">
        <f>'2020'!D6</f>
        <v>Missouri</v>
      </c>
      <c r="H39" s="32" t="str">
        <f>'2020'!H6</f>
        <v>JR</v>
      </c>
      <c r="I39" s="32">
        <f>'2020'!I6</f>
        <v>22.010958904109589</v>
      </c>
      <c r="J39" s="30">
        <f>'2020'!J6</f>
        <v>77</v>
      </c>
      <c r="K39" s="30">
        <f>'2020'!K6</f>
        <v>258</v>
      </c>
      <c r="L39" s="32">
        <f>'2020'!L6</f>
        <v>4.49</v>
      </c>
      <c r="M39" s="30">
        <f>'2020'!M6</f>
        <v>4</v>
      </c>
      <c r="N39" s="41">
        <f>'2020'!N6</f>
        <v>0</v>
      </c>
      <c r="O39" s="41">
        <f>'2020'!O6</f>
        <v>0</v>
      </c>
      <c r="P39" s="41">
        <f>'2020'!P6</f>
        <v>0.14726002736372146</v>
      </c>
      <c r="Q39" s="41">
        <f>'2020'!Q6</f>
        <v>0.18571542193589438</v>
      </c>
      <c r="R39" s="41">
        <f>'2020'!R6</f>
        <v>0.1527403414195867</v>
      </c>
      <c r="S39" s="42">
        <f>'2020'!S6</f>
        <v>0.16922788167774055</v>
      </c>
      <c r="T39" s="42">
        <f>'2020'!T6</f>
        <v>0.16922788167774055</v>
      </c>
      <c r="U39" s="121">
        <f>'2020'!U6</f>
        <v>20.364383561643837</v>
      </c>
      <c r="V39" s="121">
        <f>'2020'!V6</f>
        <v>2.35</v>
      </c>
      <c r="W39" s="121">
        <f>'2020'!W6</f>
        <v>11.76923076923077</v>
      </c>
      <c r="X39" s="121">
        <f>'2020'!X6</f>
        <v>5.0999999999999996</v>
      </c>
      <c r="Y39" s="121">
        <f>'2020'!Y6</f>
        <v>9.4</v>
      </c>
      <c r="Z39" s="121">
        <f>'2020'!Z6</f>
        <v>0</v>
      </c>
      <c r="AA39" s="121">
        <f>'2020'!AA6</f>
        <v>0</v>
      </c>
      <c r="AB39" s="122">
        <f>'2020'!AB6</f>
        <v>0.13300000000000001</v>
      </c>
      <c r="AC39" s="121">
        <f>'2020'!AC6</f>
        <v>126.95924690532995</v>
      </c>
      <c r="AD39" s="121">
        <f>'2020'!AD6</f>
        <v>136.13488121665091</v>
      </c>
      <c r="AE39" s="123">
        <f t="shared" si="4"/>
        <v>0.57415832007811185</v>
      </c>
      <c r="AF39" s="123">
        <f t="shared" si="5"/>
        <v>0.99531333690412438</v>
      </c>
      <c r="AG39" s="123">
        <f t="shared" ref="AG39:AJ39" si="79">IF(V39&gt;V$2,(V$2/V39),V39/V$2)</f>
        <v>0.96311475409836067</v>
      </c>
      <c r="AH39" s="123">
        <f t="shared" si="79"/>
        <v>0.68180371352785152</v>
      </c>
      <c r="AI39" s="123">
        <f t="shared" si="79"/>
        <v>0.72857142857142854</v>
      </c>
      <c r="AJ39" s="123">
        <f t="shared" si="79"/>
        <v>0.6064516129032258</v>
      </c>
      <c r="AK39" s="123">
        <f t="shared" si="7"/>
        <v>0.65413533834586457</v>
      </c>
      <c r="AL39" s="123">
        <f t="shared" si="14"/>
        <v>0.75823552768051705</v>
      </c>
      <c r="AM39" s="123">
        <f t="shared" si="15"/>
        <v>0.78447751449731395</v>
      </c>
      <c r="AN39" s="123">
        <f t="shared" ref="AN39:AP39" si="80">IF(J39&gt;J$2,(J$2/J39),J39/J$2)</f>
        <v>0.98701298701298701</v>
      </c>
      <c r="AO39" s="123">
        <f t="shared" si="80"/>
        <v>0.94186046511627908</v>
      </c>
      <c r="AP39" s="123">
        <f t="shared" si="80"/>
        <v>0.9553191489361702</v>
      </c>
      <c r="AQ39" s="123">
        <f t="shared" si="9"/>
        <v>0.91716752889068753</v>
      </c>
      <c r="AR39" s="123">
        <f t="shared" si="10"/>
        <v>0.81386172810407675</v>
      </c>
      <c r="AS39" s="124">
        <f>'2020'!C6</f>
        <v>9.3714285714285701</v>
      </c>
    </row>
    <row r="40" spans="1:45" ht="15.75" customHeight="1" x14ac:dyDescent="0.2">
      <c r="A40" s="110" t="str">
        <f t="shared" si="2"/>
        <v>Hunter Bryant</v>
      </c>
      <c r="B40" s="30">
        <f t="shared" si="3"/>
        <v>36</v>
      </c>
      <c r="C40" s="30"/>
      <c r="D40" s="30">
        <f>'2020'!A7</f>
        <v>5</v>
      </c>
      <c r="E40" s="30">
        <v>2020</v>
      </c>
      <c r="F40" s="31" t="str">
        <f>'2020'!B7</f>
        <v>Hunter Bryant</v>
      </c>
      <c r="G40" s="31" t="str">
        <f>'2020'!D7</f>
        <v>Washington</v>
      </c>
      <c r="H40" s="32" t="str">
        <f>'2020'!H7</f>
        <v>JR</v>
      </c>
      <c r="I40" s="32">
        <f>'2020'!I7</f>
        <v>21.69041095890411</v>
      </c>
      <c r="J40" s="30">
        <f>'2020'!J7</f>
        <v>74</v>
      </c>
      <c r="K40" s="30">
        <f>'2020'!K7</f>
        <v>248</v>
      </c>
      <c r="L40" s="32">
        <f>'2020'!L7</f>
        <v>4.74</v>
      </c>
      <c r="M40" s="30">
        <f>'2020'!M7</f>
        <v>0</v>
      </c>
      <c r="N40" s="41">
        <f>'2020'!N7</f>
        <v>0</v>
      </c>
      <c r="O40" s="41">
        <f>'2020'!O7</f>
        <v>0</v>
      </c>
      <c r="P40" s="41">
        <f>'2020'!P7</f>
        <v>0.16551655165516552</v>
      </c>
      <c r="Q40" s="41">
        <f>'2020'!Q7</f>
        <v>0.19966442953020133</v>
      </c>
      <c r="R40" s="41">
        <f>'2020'!R7</f>
        <v>0.28245686113393587</v>
      </c>
      <c r="S40" s="42">
        <f>'2020'!S7</f>
        <v>0.28245686113393587</v>
      </c>
      <c r="T40" s="42">
        <f>'2020'!T7</f>
        <v>0.26833401807723906</v>
      </c>
      <c r="U40" s="121">
        <f>'2020'!U7</f>
        <v>19.046575342465754</v>
      </c>
      <c r="V40" s="121">
        <f>'2020'!V7</f>
        <v>3.45</v>
      </c>
      <c r="W40" s="121">
        <f>'2020'!W7</f>
        <v>15.865384615384615</v>
      </c>
      <c r="X40" s="121">
        <f>'2020'!X7</f>
        <v>7.8</v>
      </c>
      <c r="Y40" s="121">
        <f>'2020'!Y7</f>
        <v>14.9</v>
      </c>
      <c r="Z40" s="121">
        <f>'2020'!Z7</f>
        <v>0</v>
      </c>
      <c r="AA40" s="121">
        <f>'2020'!AA7</f>
        <v>0</v>
      </c>
      <c r="AB40" s="122">
        <f>'2020'!AB7</f>
        <v>8.8000000000000009E-2</v>
      </c>
      <c r="AC40" s="121">
        <f>'2020'!AC7</f>
        <v>98.258088187985038</v>
      </c>
      <c r="AD40" s="121">
        <f>'2020'!AD7</f>
        <v>99.262424971655491</v>
      </c>
      <c r="AE40" s="123">
        <f t="shared" si="4"/>
        <v>0.91040676933145359</v>
      </c>
      <c r="AF40" s="123">
        <f t="shared" si="5"/>
        <v>0.93090519550080353</v>
      </c>
      <c r="AG40" s="123">
        <f t="shared" ref="AG40:AJ40" si="81">IF(V40&gt;V$2,(V$2/V40),V40/V$2)</f>
        <v>0.70724637681159419</v>
      </c>
      <c r="AH40" s="123">
        <f t="shared" si="81"/>
        <v>0.91909814323607419</v>
      </c>
      <c r="AI40" s="123">
        <f t="shared" si="81"/>
        <v>0.89743589743589747</v>
      </c>
      <c r="AJ40" s="123">
        <f t="shared" si="81"/>
        <v>0.96129032258064517</v>
      </c>
      <c r="AK40" s="123">
        <f t="shared" si="7"/>
        <v>0.98863636363636342</v>
      </c>
      <c r="AL40" s="123">
        <f t="shared" si="14"/>
        <v>0.88773045081607804</v>
      </c>
      <c r="AM40" s="123">
        <f t="shared" si="15"/>
        <v>0.98655993009719178</v>
      </c>
      <c r="AN40" s="123">
        <f t="shared" ref="AN40:AP40" si="82">IF(J40&gt;J$2,(J$2/J40),J40/J$2)</f>
        <v>0.97368421052631582</v>
      </c>
      <c r="AO40" s="123">
        <f t="shared" si="82"/>
        <v>0.97983870967741937</v>
      </c>
      <c r="AP40" s="123">
        <f t="shared" si="82"/>
        <v>0.99156118143459915</v>
      </c>
      <c r="AQ40" s="123">
        <f t="shared" si="9"/>
        <v>0.98291100793388153</v>
      </c>
      <c r="AR40" s="123">
        <f t="shared" si="10"/>
        <v>0.92104364580730924</v>
      </c>
      <c r="AS40" s="124">
        <f>'2020'!C7</f>
        <v>9.2214285714285715</v>
      </c>
    </row>
    <row r="41" spans="1:45" ht="15.75" customHeight="1" x14ac:dyDescent="0.2">
      <c r="A41" s="110" t="str">
        <f t="shared" si="2"/>
        <v>Adam Trautman</v>
      </c>
      <c r="B41" s="30">
        <f t="shared" si="3"/>
        <v>37</v>
      </c>
      <c r="C41" s="30"/>
      <c r="D41" s="30">
        <f>'2020'!A8</f>
        <v>6</v>
      </c>
      <c r="E41" s="30">
        <v>2020</v>
      </c>
      <c r="F41" s="31" t="str">
        <f>'2020'!B8</f>
        <v>Adam Trautman</v>
      </c>
      <c r="G41" s="31" t="str">
        <f>'2020'!D8</f>
        <v>Dayton</v>
      </c>
      <c r="H41" s="32" t="str">
        <f>'2020'!H8</f>
        <v>SR</v>
      </c>
      <c r="I41" s="32">
        <f>'2020'!I8</f>
        <v>23.227397260273971</v>
      </c>
      <c r="J41" s="30">
        <f>'2020'!J8</f>
        <v>77</v>
      </c>
      <c r="K41" s="30">
        <f>'2020'!K8</f>
        <v>255</v>
      </c>
      <c r="L41" s="32">
        <f>'2020'!L8</f>
        <v>4.8</v>
      </c>
      <c r="M41" s="30">
        <f>'2020'!M8</f>
        <v>3</v>
      </c>
      <c r="N41" s="41">
        <f>'2020'!N8</f>
        <v>0</v>
      </c>
      <c r="O41" s="41">
        <f>'2020'!O8</f>
        <v>0.12293388429752067</v>
      </c>
      <c r="P41" s="41">
        <f>'2020'!P8</f>
        <v>0.27723283427981416</v>
      </c>
      <c r="Q41" s="41">
        <f>'2020'!Q8</f>
        <v>0.24131042748701559</v>
      </c>
      <c r="R41" s="41">
        <f>'2020'!R8</f>
        <v>0.33726067746686306</v>
      </c>
      <c r="S41" s="42">
        <f>'2020'!S8</f>
        <v>0.33726067746686306</v>
      </c>
      <c r="T41" s="42">
        <f>'2020'!T8</f>
        <v>0.20235640648011782</v>
      </c>
      <c r="U41" s="121">
        <f>'2020'!U8</f>
        <v>20.583561643835615</v>
      </c>
      <c r="V41" s="121">
        <f>'2020'!V8</f>
        <v>2.06</v>
      </c>
      <c r="W41" s="121">
        <f>'2020'!W8</f>
        <v>13.085714285714285</v>
      </c>
      <c r="X41" s="121">
        <f>'2020'!X8</f>
        <v>7.47</v>
      </c>
      <c r="Y41" s="121">
        <f>'2020'!Y8</f>
        <v>0</v>
      </c>
      <c r="Z41" s="121">
        <f>'2020'!Z8</f>
        <v>0</v>
      </c>
      <c r="AA41" s="121">
        <f>'2020'!AA8</f>
        <v>0</v>
      </c>
      <c r="AB41" s="122">
        <f>'2020'!AB8</f>
        <v>0</v>
      </c>
      <c r="AC41" s="121">
        <f>'2020'!AC8</f>
        <v>96.07385706018519</v>
      </c>
      <c r="AD41" s="121">
        <f>'2020'!AD8</f>
        <v>103.01733381158495</v>
      </c>
      <c r="AE41" s="123">
        <f t="shared" si="4"/>
        <v>0.68655716333386196</v>
      </c>
      <c r="AF41" s="123">
        <f t="shared" si="5"/>
        <v>0.99401038200452552</v>
      </c>
      <c r="AG41" s="123">
        <f t="shared" ref="AG41:AJ41" si="83">IF(V41&gt;V$2,(V$2/V41),V41/V$2)</f>
        <v>0.84426229508196726</v>
      </c>
      <c r="AH41" s="123">
        <f t="shared" si="83"/>
        <v>0.75806896551724134</v>
      </c>
      <c r="AI41" s="123">
        <f t="shared" si="83"/>
        <v>0.93708165997322623</v>
      </c>
      <c r="AJ41" s="123">
        <f t="shared" si="83"/>
        <v>0</v>
      </c>
      <c r="AK41" s="123">
        <f t="shared" si="7"/>
        <v>0</v>
      </c>
      <c r="AL41" s="123">
        <f t="shared" si="14"/>
        <v>0.70333007765180378</v>
      </c>
      <c r="AM41" s="123">
        <f t="shared" si="15"/>
        <v>0.96462916644712282</v>
      </c>
      <c r="AN41" s="123">
        <f t="shared" ref="AN41:AP41" si="84">IF(J41&gt;J$2,(J$2/J41),J41/J$2)</f>
        <v>0.98701298701298701</v>
      </c>
      <c r="AO41" s="123">
        <f t="shared" si="84"/>
        <v>0.95294117647058818</v>
      </c>
      <c r="AP41" s="123">
        <f t="shared" si="84"/>
        <v>0.97916666666666674</v>
      </c>
      <c r="AQ41" s="123">
        <f t="shared" si="9"/>
        <v>0.97093749914934113</v>
      </c>
      <c r="AR41" s="123">
        <f t="shared" si="10"/>
        <v>0.79699267517594186</v>
      </c>
      <c r="AS41" s="124">
        <f>'2020'!C8</f>
        <v>8.9357142857142851</v>
      </c>
    </row>
    <row r="42" spans="1:45" ht="15.75" customHeight="1" x14ac:dyDescent="0.2">
      <c r="A42" s="110" t="str">
        <f t="shared" si="2"/>
        <v>Jelani Woods</v>
      </c>
      <c r="B42" s="30">
        <f t="shared" si="3"/>
        <v>38</v>
      </c>
      <c r="C42" s="30"/>
      <c r="D42" s="30">
        <f>'2022'!A6</f>
        <v>4</v>
      </c>
      <c r="E42" s="30">
        <v>2022</v>
      </c>
      <c r="F42" s="31" t="str">
        <f>'2022'!B6</f>
        <v>Jelani Woods</v>
      </c>
      <c r="G42" s="31" t="str">
        <f>'2022'!D6</f>
        <v>Virginia</v>
      </c>
      <c r="H42" s="32" t="str">
        <f>'2022'!H6</f>
        <v>SR</v>
      </c>
      <c r="I42" s="32">
        <f>'2022'!I6</f>
        <v>23.567123287671233</v>
      </c>
      <c r="J42" s="120">
        <f>'2022'!J6</f>
        <v>79</v>
      </c>
      <c r="K42" s="120">
        <f>'2022'!K6</f>
        <v>259</v>
      </c>
      <c r="L42" s="32">
        <f>'2022'!L6</f>
        <v>4.6100000000000003</v>
      </c>
      <c r="M42" s="120">
        <f>'2022'!M6</f>
        <v>3</v>
      </c>
      <c r="N42" s="41">
        <f>'2022'!N6</f>
        <v>0</v>
      </c>
      <c r="O42" s="41">
        <f>'2022'!O6</f>
        <v>6.4787819889860709E-2</v>
      </c>
      <c r="P42" s="41">
        <f>'2022'!P6</f>
        <v>5.5481250309605191E-2</v>
      </c>
      <c r="Q42" s="41">
        <f>'2022'!Q6</f>
        <v>7.694601849090367E-2</v>
      </c>
      <c r="R42" s="41">
        <f>'2022'!R6</f>
        <v>0.13847080072245635</v>
      </c>
      <c r="S42" s="42">
        <f>'2022'!S6</f>
        <v>0.13847080072245635</v>
      </c>
      <c r="T42" s="42">
        <f>'2022'!T6</f>
        <v>0.13154726068633352</v>
      </c>
      <c r="U42" s="121" t="str">
        <f>'2022'!U6</f>
        <v>N/A</v>
      </c>
      <c r="V42" s="121">
        <f>'2022'!V6</f>
        <v>1.8</v>
      </c>
      <c r="W42" s="121">
        <f>'2022'!W6</f>
        <v>13.590909090909092</v>
      </c>
      <c r="X42" s="121">
        <f>'2022'!X6</f>
        <v>10.4</v>
      </c>
      <c r="Y42" s="121">
        <f>'2022'!Y6</f>
        <v>11.1</v>
      </c>
      <c r="Z42" s="121">
        <f>'2022'!Z6</f>
        <v>0</v>
      </c>
      <c r="AA42" s="121">
        <f>'2022'!AA6</f>
        <v>0</v>
      </c>
      <c r="AB42" s="122">
        <f>'2022'!AB6</f>
        <v>0.10199999999999999</v>
      </c>
      <c r="AC42" s="121">
        <f>'2022'!AC6</f>
        <v>114.6901334805334</v>
      </c>
      <c r="AD42" s="121">
        <f>'2022'!AD6</f>
        <v>127.80142212059287</v>
      </c>
      <c r="AE42" s="123">
        <f t="shared" si="4"/>
        <v>0.44631507206579557</v>
      </c>
      <c r="AF42" s="123">
        <f t="shared" si="5"/>
        <v>0</v>
      </c>
      <c r="AG42" s="123">
        <f t="shared" ref="AG42:AJ42" si="85">IF(V42&gt;V$2,(V$2/V42),V42/V$2)</f>
        <v>0.73770491803278693</v>
      </c>
      <c r="AH42" s="123">
        <f t="shared" si="85"/>
        <v>0.78733542319749217</v>
      </c>
      <c r="AI42" s="123">
        <f t="shared" si="85"/>
        <v>0.67307692307692302</v>
      </c>
      <c r="AJ42" s="123">
        <f t="shared" si="85"/>
        <v>0.71612903225806446</v>
      </c>
      <c r="AK42" s="123">
        <f t="shared" si="7"/>
        <v>0.8529411764705882</v>
      </c>
      <c r="AL42" s="123">
        <f t="shared" si="14"/>
        <v>0.56009356143851041</v>
      </c>
      <c r="AM42" s="123">
        <f t="shared" si="15"/>
        <v>0.8683979295537988</v>
      </c>
      <c r="AN42" s="123">
        <f t="shared" ref="AN42:AP42" si="86">IF(J42&gt;J$2,(J$2/J42),J42/J$2)</f>
        <v>0.96202531645569622</v>
      </c>
      <c r="AO42" s="123">
        <f t="shared" si="86"/>
        <v>0.93822393822393824</v>
      </c>
      <c r="AP42" s="123">
        <f t="shared" si="86"/>
        <v>0.98085106382978726</v>
      </c>
      <c r="AQ42" s="123">
        <f t="shared" si="9"/>
        <v>0.93737456201580516</v>
      </c>
      <c r="AR42" s="123">
        <f t="shared" si="10"/>
        <v>0.6921419116405636</v>
      </c>
      <c r="AS42" s="124">
        <f>'2022'!C6</f>
        <v>8.9214285714285726</v>
      </c>
    </row>
    <row r="43" spans="1:45" ht="15.75" customHeight="1" x14ac:dyDescent="0.2">
      <c r="A43" s="110" t="str">
        <f t="shared" si="2"/>
        <v>Jake Butt</v>
      </c>
      <c r="B43" s="30">
        <f t="shared" si="3"/>
        <v>39</v>
      </c>
      <c r="C43" s="30"/>
      <c r="D43" s="30">
        <f>'2017'!A10</f>
        <v>8</v>
      </c>
      <c r="E43" s="30">
        <v>2017</v>
      </c>
      <c r="F43" s="31" t="str">
        <f>'2017'!B10</f>
        <v>Jake Butt</v>
      </c>
      <c r="G43" s="31" t="str">
        <f>'2017'!D10</f>
        <v>Michigan</v>
      </c>
      <c r="H43" s="32" t="str">
        <f>'2017'!H10</f>
        <v>SR</v>
      </c>
      <c r="I43" s="32">
        <f>'2017'!I10</f>
        <v>21.81095890410959</v>
      </c>
      <c r="J43" s="30">
        <f>'2017'!J10</f>
        <v>77</v>
      </c>
      <c r="K43" s="30">
        <f>'2017'!K10</f>
        <v>246</v>
      </c>
      <c r="L43" s="32">
        <f>'2017'!L10</f>
        <v>4.74</v>
      </c>
      <c r="M43" s="120">
        <f>'2017'!M10</f>
        <v>5</v>
      </c>
      <c r="N43" s="41">
        <f>'2017'!N10</f>
        <v>0</v>
      </c>
      <c r="O43" s="41">
        <f>'2017'!O10</f>
        <v>0.10537171554120706</v>
      </c>
      <c r="P43" s="41">
        <f>'2017'!P10</f>
        <v>0.13774644209426817</v>
      </c>
      <c r="Q43" s="41">
        <f>'2017'!Q10</f>
        <v>0.21132002200576033</v>
      </c>
      <c r="R43" s="41">
        <f>'2017'!R10</f>
        <v>0.21462264150943397</v>
      </c>
      <c r="S43" s="42">
        <f>'2017'!S10</f>
        <v>0.21462264150943397</v>
      </c>
      <c r="T43" s="42">
        <f>'2017'!T10</f>
        <v>0.21462264150943397</v>
      </c>
      <c r="U43" s="121">
        <f>'2017'!U10</f>
        <v>20.153424657534245</v>
      </c>
      <c r="V43" s="121">
        <f>'2017'!V10</f>
        <v>1.99</v>
      </c>
      <c r="W43" s="121">
        <f>'2017'!W10</f>
        <v>11.869565217391305</v>
      </c>
      <c r="X43" s="121">
        <f>'2017'!X10</f>
        <v>6.4</v>
      </c>
      <c r="Y43" s="121">
        <f>'2017'!Y10</f>
        <v>8.6</v>
      </c>
      <c r="Z43" s="121">
        <f>'2017'!Z10</f>
        <v>0</v>
      </c>
      <c r="AA43" s="121">
        <f>'2017'!AA10</f>
        <v>0</v>
      </c>
      <c r="AB43" s="122">
        <f>'2017'!AB10</f>
        <v>9.8000000000000004E-2</v>
      </c>
      <c r="AC43" s="121">
        <f>'2017'!AC10</f>
        <v>97.465684250985149</v>
      </c>
      <c r="AD43" s="121">
        <f>'2017'!AD10</f>
        <v>104.50975152760169</v>
      </c>
      <c r="AE43" s="123">
        <f t="shared" si="4"/>
        <v>0.72817418783533827</v>
      </c>
      <c r="AF43" s="123">
        <f t="shared" si="5"/>
        <v>0.98500267809319764</v>
      </c>
      <c r="AG43" s="123">
        <f t="shared" ref="AG43:AJ43" si="87">IF(V43&gt;V$2,(V$2/V43),V43/V$2)</f>
        <v>0.81557377049180324</v>
      </c>
      <c r="AH43" s="123">
        <f t="shared" si="87"/>
        <v>0.68761619190404799</v>
      </c>
      <c r="AI43" s="123">
        <f t="shared" si="87"/>
        <v>0.91428571428571437</v>
      </c>
      <c r="AJ43" s="123">
        <f t="shared" si="87"/>
        <v>0.55483870967741933</v>
      </c>
      <c r="AK43" s="123">
        <f t="shared" si="7"/>
        <v>0.8877551020408162</v>
      </c>
      <c r="AL43" s="123">
        <f t="shared" si="14"/>
        <v>0.78091520871458675</v>
      </c>
      <c r="AM43" s="123">
        <f t="shared" si="15"/>
        <v>0.97860380162866589</v>
      </c>
      <c r="AN43" s="123">
        <f t="shared" ref="AN43:AP43" si="88">IF(J43&gt;J$2,(J$2/J43),J43/J$2)</f>
        <v>0.98701298701298701</v>
      </c>
      <c r="AO43" s="123">
        <f t="shared" si="88"/>
        <v>0.98780487804878048</v>
      </c>
      <c r="AP43" s="123">
        <f t="shared" si="88"/>
        <v>0.99156118143459915</v>
      </c>
      <c r="AQ43" s="123">
        <f t="shared" si="9"/>
        <v>0.9862457120312581</v>
      </c>
      <c r="AR43" s="123">
        <f t="shared" si="10"/>
        <v>0.8527808848754217</v>
      </c>
      <c r="AS43" s="124">
        <f>'2017'!C10</f>
        <v>8.6714285714285726</v>
      </c>
    </row>
    <row r="44" spans="1:45" ht="15.75" customHeight="1" x14ac:dyDescent="0.2">
      <c r="A44" s="110" t="str">
        <f t="shared" si="2"/>
        <v>Luke Schoonmaker</v>
      </c>
      <c r="B44" s="30">
        <f t="shared" si="3"/>
        <v>40</v>
      </c>
      <c r="C44" s="30"/>
      <c r="D44" s="30">
        <f>'2023'!A9</f>
        <v>7</v>
      </c>
      <c r="E44" s="30">
        <v>2023</v>
      </c>
      <c r="F44" s="31" t="str">
        <f>'2023'!B9</f>
        <v>Luke Schoonmaker</v>
      </c>
      <c r="G44" s="31" t="str">
        <f>'2023'!D9</f>
        <v>Michigan</v>
      </c>
      <c r="H44" s="32" t="str">
        <f>'2023'!H9</f>
        <v>SR</v>
      </c>
      <c r="I44" s="32">
        <f>'2023'!I9</f>
        <v>24.594520547945205</v>
      </c>
      <c r="J44" s="120">
        <f>'2023'!J9</f>
        <v>77</v>
      </c>
      <c r="K44" s="120">
        <f>'2023'!K9</f>
        <v>251</v>
      </c>
      <c r="L44" s="32">
        <f>'2023'!L9</f>
        <v>4.63</v>
      </c>
      <c r="M44" s="120">
        <f>'2023'!M9</f>
        <v>2</v>
      </c>
      <c r="N44" s="41">
        <f>'2023'!N9</f>
        <v>0</v>
      </c>
      <c r="O44" s="41">
        <f>'2023'!O9</f>
        <v>0.10765550239234449</v>
      </c>
      <c r="P44" s="41">
        <f>'2023'!P9</f>
        <v>0</v>
      </c>
      <c r="Q44" s="41">
        <f>'2023'!Q9</f>
        <v>8.0163241509983982E-2</v>
      </c>
      <c r="R44" s="41">
        <f>'2023'!R9</f>
        <v>0.15840533575867818</v>
      </c>
      <c r="S44" s="42">
        <f>'2023'!S9</f>
        <v>0.15840533575867818</v>
      </c>
      <c r="T44" s="42">
        <f>'2023'!T9</f>
        <v>0.15840533575867818</v>
      </c>
      <c r="U44" s="121">
        <f>'2023'!U9</f>
        <v>23.92876712328767</v>
      </c>
      <c r="V44" s="121">
        <f>'2023'!V9</f>
        <v>2.15</v>
      </c>
      <c r="W44" s="121">
        <f>'2023'!W9</f>
        <v>11.942857142857143</v>
      </c>
      <c r="X44" s="121">
        <f>'2023'!X9</f>
        <v>5.4</v>
      </c>
      <c r="Y44" s="121">
        <f>'2023'!Y9</f>
        <v>7.8</v>
      </c>
      <c r="Z44" s="121">
        <f>'2023'!Z9</f>
        <v>0</v>
      </c>
      <c r="AA44" s="121">
        <f>'2023'!AA9</f>
        <v>0</v>
      </c>
      <c r="AB44" s="122">
        <f>'2023'!AB9</f>
        <v>5.4000000000000006E-2</v>
      </c>
      <c r="AC44" s="121">
        <f>'2023'!AC9</f>
        <v>109.23951242820199</v>
      </c>
      <c r="AD44" s="121">
        <f>'2023'!AD9</f>
        <v>117.13450111804198</v>
      </c>
      <c r="AE44" s="123">
        <f t="shared" si="4"/>
        <v>0.53743946073736748</v>
      </c>
      <c r="AF44" s="123">
        <f t="shared" si="5"/>
        <v>0.85504923288298607</v>
      </c>
      <c r="AG44" s="123">
        <f t="shared" ref="AG44:AJ44" si="89">IF(V44&gt;V$2,(V$2/V44),V44/V$2)</f>
        <v>0.88114754098360659</v>
      </c>
      <c r="AH44" s="123">
        <f t="shared" si="89"/>
        <v>0.69186206896551727</v>
      </c>
      <c r="AI44" s="123">
        <f t="shared" si="89"/>
        <v>0.77142857142857146</v>
      </c>
      <c r="AJ44" s="123">
        <f t="shared" si="89"/>
        <v>0.50322580645161286</v>
      </c>
      <c r="AK44" s="123">
        <f t="shared" si="7"/>
        <v>0.62068965517241392</v>
      </c>
      <c r="AL44" s="123">
        <f t="shared" si="14"/>
        <v>0.70669211357494355</v>
      </c>
      <c r="AM44" s="123">
        <f t="shared" si="15"/>
        <v>0.91172756304825375</v>
      </c>
      <c r="AN44" s="123">
        <f t="shared" ref="AN44:AP44" si="90">IF(J44&gt;J$2,(J$2/J44),J44/J$2)</f>
        <v>0.98701298701298701</v>
      </c>
      <c r="AO44" s="123">
        <f t="shared" si="90"/>
        <v>0.96812749003984067</v>
      </c>
      <c r="AP44" s="123">
        <f t="shared" si="90"/>
        <v>0.98510638297872333</v>
      </c>
      <c r="AQ44" s="123">
        <f t="shared" si="9"/>
        <v>0.96299360576995119</v>
      </c>
      <c r="AR44" s="123">
        <f t="shared" si="10"/>
        <v>0.79639763584319623</v>
      </c>
      <c r="AS44" s="124">
        <f>'2023'!C9</f>
        <v>8.6214285714285701</v>
      </c>
    </row>
    <row r="45" spans="1:45" ht="15.75" customHeight="1" x14ac:dyDescent="0.2">
      <c r="A45" s="110" t="str">
        <f t="shared" si="2"/>
        <v>Jacob Breeland</v>
      </c>
      <c r="B45" s="30">
        <f t="shared" si="3"/>
        <v>41</v>
      </c>
      <c r="C45" s="30"/>
      <c r="D45" s="30">
        <f>'2020'!A9</f>
        <v>7</v>
      </c>
      <c r="E45" s="30">
        <v>2020</v>
      </c>
      <c r="F45" s="31" t="str">
        <f>'2020'!B9</f>
        <v>Jacob Breeland</v>
      </c>
      <c r="G45" s="31" t="str">
        <f>'2020'!D9</f>
        <v>Oregon</v>
      </c>
      <c r="H45" s="32" t="str">
        <f>'2020'!H9</f>
        <v>RS SR</v>
      </c>
      <c r="I45" s="32">
        <f>'2020'!I9</f>
        <v>22.438356164383563</v>
      </c>
      <c r="J45" s="30">
        <f>'2020'!J9</f>
        <v>77</v>
      </c>
      <c r="K45" s="30">
        <f>'2020'!K9</f>
        <v>252</v>
      </c>
      <c r="L45" s="32">
        <f>'2020'!L9</f>
        <v>4.79</v>
      </c>
      <c r="M45" s="30">
        <f>'2020'!M9</f>
        <v>0</v>
      </c>
      <c r="N45" s="41">
        <f>'2020'!N9</f>
        <v>0</v>
      </c>
      <c r="O45" s="41">
        <f>'2020'!O9</f>
        <v>0.15454202789295135</v>
      </c>
      <c r="P45" s="41">
        <f>'2020'!P9</f>
        <v>0.15319067451768872</v>
      </c>
      <c r="Q45" s="41">
        <f>'2020'!Q9</f>
        <v>0.15213882163034706</v>
      </c>
      <c r="R45" s="41">
        <f>'2020'!R9</f>
        <v>0.26142525174283504</v>
      </c>
      <c r="S45" s="42">
        <f>'2020'!S9</f>
        <v>0.26142525174283504</v>
      </c>
      <c r="T45" s="42">
        <f>'2020'!T9</f>
        <v>0.24835398915569329</v>
      </c>
      <c r="U45" s="121">
        <f>'2020'!U9</f>
        <v>18.791780821917808</v>
      </c>
      <c r="V45" s="121">
        <f>'2020'!V9</f>
        <v>2.81</v>
      </c>
      <c r="W45" s="121">
        <f>'2020'!W9</f>
        <v>15.576923076923077</v>
      </c>
      <c r="X45" s="121">
        <f>'2020'!X9</f>
        <v>7.2</v>
      </c>
      <c r="Y45" s="121">
        <f>'2020'!Y9</f>
        <v>10</v>
      </c>
      <c r="Z45" s="121">
        <f>'2020'!Z9</f>
        <v>0</v>
      </c>
      <c r="AA45" s="121">
        <f>'2020'!AA9</f>
        <v>0</v>
      </c>
      <c r="AB45" s="122">
        <f>'2020'!AB9</f>
        <v>7.0999999999999994E-2</v>
      </c>
      <c r="AC45" s="121">
        <f>'2020'!AC9</f>
        <v>95.738910906614521</v>
      </c>
      <c r="AD45" s="121">
        <f>'2020'!AD9</f>
        <v>102.65818033563279</v>
      </c>
      <c r="AE45" s="123">
        <f t="shared" si="4"/>
        <v>0.84261829542883582</v>
      </c>
      <c r="AF45" s="123">
        <f t="shared" si="5"/>
        <v>0.91845206213176223</v>
      </c>
      <c r="AG45" s="123">
        <f t="shared" ref="AG45:AJ45" si="91">IF(V45&gt;V$2,(V$2/V45),V45/V$2)</f>
        <v>0.8683274021352313</v>
      </c>
      <c r="AH45" s="123">
        <f t="shared" si="91"/>
        <v>0.90238726790450918</v>
      </c>
      <c r="AI45" s="123">
        <f t="shared" si="91"/>
        <v>0.97222222222222221</v>
      </c>
      <c r="AJ45" s="123">
        <f t="shared" si="91"/>
        <v>0.64516129032258063</v>
      </c>
      <c r="AK45" s="123">
        <f t="shared" si="7"/>
        <v>0.81609195402298851</v>
      </c>
      <c r="AL45" s="123">
        <f t="shared" si="14"/>
        <v>0.85819475669085687</v>
      </c>
      <c r="AM45" s="123">
        <f t="shared" si="15"/>
        <v>0.96126614097057583</v>
      </c>
      <c r="AN45" s="123">
        <f t="shared" ref="AN45:AP45" si="92">IF(J45&gt;J$2,(J$2/J45),J45/J$2)</f>
        <v>0.98701298701298701</v>
      </c>
      <c r="AO45" s="123">
        <f t="shared" si="92"/>
        <v>0.9642857142857143</v>
      </c>
      <c r="AP45" s="123">
        <f t="shared" si="92"/>
        <v>0.98121085594989566</v>
      </c>
      <c r="AQ45" s="123">
        <f t="shared" si="9"/>
        <v>0.97344392455479323</v>
      </c>
      <c r="AR45" s="123">
        <f t="shared" si="10"/>
        <v>0.89853196544323466</v>
      </c>
      <c r="AS45" s="124">
        <f>'2020'!C9</f>
        <v>8.5571428571428587</v>
      </c>
    </row>
    <row r="46" spans="1:45" ht="15.75" customHeight="1" x14ac:dyDescent="0.2">
      <c r="A46" s="110" t="str">
        <f t="shared" si="2"/>
        <v>Daniel Bellinger</v>
      </c>
      <c r="B46" s="30">
        <f t="shared" si="3"/>
        <v>42</v>
      </c>
      <c r="C46" s="30"/>
      <c r="D46" s="30">
        <f>'2022'!A7</f>
        <v>5</v>
      </c>
      <c r="E46" s="30">
        <v>2022</v>
      </c>
      <c r="F46" s="31" t="str">
        <f>'2022'!B7</f>
        <v>Daniel Bellinger</v>
      </c>
      <c r="G46" s="31" t="str">
        <f>'2022'!D7</f>
        <v>San Diego State</v>
      </c>
      <c r="H46" s="32" t="str">
        <f>'2022'!H7</f>
        <v>SR</v>
      </c>
      <c r="I46" s="32">
        <f>'2022'!I7</f>
        <v>21.610958904109587</v>
      </c>
      <c r="J46" s="120">
        <f>'2022'!J7</f>
        <v>77</v>
      </c>
      <c r="K46" s="120">
        <f>'2022'!K7</f>
        <v>253</v>
      </c>
      <c r="L46" s="32">
        <f>'2022'!L7</f>
        <v>4.63</v>
      </c>
      <c r="M46" s="120">
        <f>'2022'!M7</f>
        <v>4</v>
      </c>
      <c r="N46" s="41">
        <f>'2022'!N7</f>
        <v>0</v>
      </c>
      <c r="O46" s="41">
        <f>'2022'!O7</f>
        <v>5.3475935828877004E-2</v>
      </c>
      <c r="P46" s="41">
        <f>'2022'!P7</f>
        <v>9.019115139549494E-2</v>
      </c>
      <c r="Q46" s="41">
        <f>'2022'!Q7</f>
        <v>0.16760237780713341</v>
      </c>
      <c r="R46" s="41">
        <f>'2022'!R7</f>
        <v>0.19113108452000649</v>
      </c>
      <c r="S46" s="42">
        <f>'2022'!S7</f>
        <v>0.19113108452000649</v>
      </c>
      <c r="T46" s="42">
        <f>'2022'!T7</f>
        <v>0.14525962423520494</v>
      </c>
      <c r="U46" s="121">
        <f>'2022'!U7</f>
        <v>19.967123287671232</v>
      </c>
      <c r="V46" s="121">
        <f>'2022'!V7</f>
        <v>1.66</v>
      </c>
      <c r="W46" s="121">
        <f>'2022'!W7</f>
        <v>11.387096774193548</v>
      </c>
      <c r="X46" s="121">
        <f>'2022'!X7</f>
        <v>9.1</v>
      </c>
      <c r="Y46" s="121">
        <f>'2022'!Y7</f>
        <v>8.6</v>
      </c>
      <c r="Z46" s="121">
        <f>'2022'!Z7</f>
        <v>0</v>
      </c>
      <c r="AA46" s="121">
        <f>'2022'!AA7</f>
        <v>0</v>
      </c>
      <c r="AB46" s="122">
        <f>'2022'!AB7</f>
        <v>0</v>
      </c>
      <c r="AC46" s="121">
        <f>'2022'!AC7</f>
        <v>110.10994679017969</v>
      </c>
      <c r="AD46" s="121">
        <f>'2022'!AD7</f>
        <v>118.06784375643275</v>
      </c>
      <c r="AE46" s="123">
        <f t="shared" si="4"/>
        <v>0.49283853818418011</v>
      </c>
      <c r="AF46" s="123">
        <f t="shared" si="5"/>
        <v>0.97589716122121051</v>
      </c>
      <c r="AG46" s="123">
        <f t="shared" ref="AG46:AJ46" si="93">IF(V46&gt;V$2,(V$2/V46),V46/V$2)</f>
        <v>0.68032786885245899</v>
      </c>
      <c r="AH46" s="123">
        <f t="shared" si="93"/>
        <v>0.6596662958843158</v>
      </c>
      <c r="AI46" s="123">
        <f t="shared" si="93"/>
        <v>0.76923076923076927</v>
      </c>
      <c r="AJ46" s="123">
        <f t="shared" si="93"/>
        <v>0.55483870967741933</v>
      </c>
      <c r="AK46" s="123">
        <f t="shared" si="7"/>
        <v>0</v>
      </c>
      <c r="AL46" s="123">
        <f t="shared" si="14"/>
        <v>0.6887998905083923</v>
      </c>
      <c r="AM46" s="123">
        <f t="shared" si="15"/>
        <v>0.90452023053403841</v>
      </c>
      <c r="AN46" s="123">
        <f t="shared" ref="AN46:AP46" si="94">IF(J46&gt;J$2,(J$2/J46),J46/J$2)</f>
        <v>0.98701298701298701</v>
      </c>
      <c r="AO46" s="123">
        <f t="shared" si="94"/>
        <v>0.96047430830039526</v>
      </c>
      <c r="AP46" s="123">
        <f t="shared" si="94"/>
        <v>0.98510638297872333</v>
      </c>
      <c r="AQ46" s="123">
        <f t="shared" si="9"/>
        <v>0.95927847720653603</v>
      </c>
      <c r="AR46" s="123">
        <f t="shared" si="10"/>
        <v>0.78346739585274261</v>
      </c>
      <c r="AS46" s="124">
        <f>'2022'!C7</f>
        <v>8.3785714285714281</v>
      </c>
    </row>
    <row r="47" spans="1:45" ht="15.75" customHeight="1" x14ac:dyDescent="0.2">
      <c r="A47" s="110" t="str">
        <f t="shared" si="2"/>
        <v>Devin Asiasi</v>
      </c>
      <c r="B47" s="30">
        <f t="shared" si="3"/>
        <v>43</v>
      </c>
      <c r="C47" s="30"/>
      <c r="D47" s="30">
        <f>'2020'!A10</f>
        <v>8</v>
      </c>
      <c r="E47" s="30">
        <v>2020</v>
      </c>
      <c r="F47" s="31" t="str">
        <f>'2020'!B10</f>
        <v>Devin Asiasi</v>
      </c>
      <c r="G47" s="31" t="str">
        <f>'2020'!D10</f>
        <v>UCLA</v>
      </c>
      <c r="H47" s="32" t="str">
        <f>'2020'!H10</f>
        <v>RS JR</v>
      </c>
      <c r="I47" s="32">
        <f>'2020'!I10</f>
        <v>22.706849315068492</v>
      </c>
      <c r="J47" s="30">
        <f>'2020'!J10</f>
        <v>75</v>
      </c>
      <c r="K47" s="30">
        <f>'2020'!K10</f>
        <v>257</v>
      </c>
      <c r="L47" s="32">
        <f>'2020'!L10</f>
        <v>4.7300000000000004</v>
      </c>
      <c r="M47" s="30">
        <f>'2020'!M10</f>
        <v>3</v>
      </c>
      <c r="N47" s="41">
        <f>'2020'!N10</f>
        <v>0</v>
      </c>
      <c r="O47" s="41">
        <f>'2020'!O10</f>
        <v>2.1226415094339621E-2</v>
      </c>
      <c r="P47" s="41">
        <f>'2020'!P10</f>
        <v>0</v>
      </c>
      <c r="Q47" s="41">
        <f>'2020'!Q10</f>
        <v>0.13666947014297728</v>
      </c>
      <c r="R47" s="41">
        <f>'2020'!R10</f>
        <v>0.2090671885192433</v>
      </c>
      <c r="S47" s="42">
        <f>'2020'!S10</f>
        <v>0.2090671885192433</v>
      </c>
      <c r="T47" s="42">
        <f>'2020'!T10</f>
        <v>0.19861382909328112</v>
      </c>
      <c r="U47" s="121">
        <f>'2020'!U10</f>
        <v>22.073972602739726</v>
      </c>
      <c r="V47" s="121">
        <f>'2020'!V10</f>
        <v>1.94</v>
      </c>
      <c r="W47" s="121">
        <f>'2020'!W10</f>
        <v>14.568181818181818</v>
      </c>
      <c r="X47" s="121">
        <f>'2020'!X10</f>
        <v>5.6</v>
      </c>
      <c r="Y47" s="121">
        <f>'2020'!Y10</f>
        <v>13.6</v>
      </c>
      <c r="Z47" s="121">
        <f>'2020'!Z10</f>
        <v>0</v>
      </c>
      <c r="AA47" s="121">
        <f>'2020'!AA10</f>
        <v>0</v>
      </c>
      <c r="AB47" s="122">
        <f>'2020'!AB10</f>
        <v>2.2000000000000002E-2</v>
      </c>
      <c r="AC47" s="121">
        <f>'2020'!AC10</f>
        <v>102.6877305984309</v>
      </c>
      <c r="AD47" s="121">
        <f>'2020'!AD10</f>
        <v>105.84721669213968</v>
      </c>
      <c r="AE47" s="123">
        <f t="shared" si="4"/>
        <v>0.67385930336016986</v>
      </c>
      <c r="AF47" s="123">
        <f t="shared" si="5"/>
        <v>0.92689586694799553</v>
      </c>
      <c r="AG47" s="123">
        <f t="shared" ref="AG47:AJ47" si="95">IF(V47&gt;V$2,(V$2/V47),V47/V$2)</f>
        <v>0.79508196721311475</v>
      </c>
      <c r="AH47" s="123">
        <f t="shared" si="95"/>
        <v>0.84394984326018807</v>
      </c>
      <c r="AI47" s="123">
        <f t="shared" si="95"/>
        <v>0.79999999999999993</v>
      </c>
      <c r="AJ47" s="123">
        <f t="shared" si="95"/>
        <v>0.8774193548387097</v>
      </c>
      <c r="AK47" s="123">
        <f t="shared" si="7"/>
        <v>0.25287356321839083</v>
      </c>
      <c r="AL47" s="123">
        <f t="shared" si="14"/>
        <v>0.81953438927002953</v>
      </c>
      <c r="AM47" s="123">
        <f t="shared" si="15"/>
        <v>0.96989848616116847</v>
      </c>
      <c r="AN47" s="123">
        <f t="shared" ref="AN47:AP47" si="96">IF(J47&gt;J$2,(J$2/J47),J47/J$2)</f>
        <v>0.98684210526315785</v>
      </c>
      <c r="AO47" s="123">
        <f t="shared" si="96"/>
        <v>0.94552529182879375</v>
      </c>
      <c r="AP47" s="123">
        <f t="shared" si="96"/>
        <v>0.99365750528541219</v>
      </c>
      <c r="AQ47" s="123">
        <f t="shared" si="9"/>
        <v>0.97398084713463318</v>
      </c>
      <c r="AR47" s="123">
        <f t="shared" si="10"/>
        <v>0.87359064952264087</v>
      </c>
      <c r="AS47" s="124">
        <f>'2020'!C10</f>
        <v>8.3142857142857149</v>
      </c>
    </row>
    <row r="48" spans="1:45" ht="15.75" customHeight="1" x14ac:dyDescent="0.2">
      <c r="A48" s="110" t="str">
        <f t="shared" si="2"/>
        <v>Kahale Warring</v>
      </c>
      <c r="B48" s="30">
        <f t="shared" si="3"/>
        <v>44</v>
      </c>
      <c r="C48" s="30"/>
      <c r="D48" s="30">
        <f>'2019'!A9</f>
        <v>7</v>
      </c>
      <c r="E48" s="30">
        <v>2019</v>
      </c>
      <c r="F48" s="31" t="str">
        <f>'2019'!B9</f>
        <v>Kahale Warring</v>
      </c>
      <c r="G48" s="31" t="str">
        <f>'2019'!D9</f>
        <v>San Diego State</v>
      </c>
      <c r="H48" s="32" t="str">
        <f>'2018'!H9</f>
        <v>SR</v>
      </c>
      <c r="I48" s="32">
        <f>'2018'!I9</f>
        <v>22.186301369863013</v>
      </c>
      <c r="J48" s="30">
        <f>'2019'!J9</f>
        <v>77</v>
      </c>
      <c r="K48" s="30">
        <f>'2019'!K9</f>
        <v>252</v>
      </c>
      <c r="L48" s="32">
        <f>'2019'!L9</f>
        <v>4.67</v>
      </c>
      <c r="M48" s="30">
        <f>'2019'!M9</f>
        <v>3</v>
      </c>
      <c r="N48" s="41">
        <f>'2019'!N9</f>
        <v>0</v>
      </c>
      <c r="O48" s="41">
        <f>'2019'!O9</f>
        <v>0</v>
      </c>
      <c r="P48" s="41">
        <f>'2019'!P9</f>
        <v>5.8823529411764705E-2</v>
      </c>
      <c r="Q48" s="41">
        <f>'2019'!Q9</f>
        <v>0.2098849018280298</v>
      </c>
      <c r="R48" s="41">
        <f>'2019'!R9</f>
        <v>0.22079772079772081</v>
      </c>
      <c r="S48" s="42">
        <f>'2019'!S9</f>
        <v>0.22079772079772081</v>
      </c>
      <c r="T48" s="42">
        <f>'2019'!T9</f>
        <v>0.16780626780626781</v>
      </c>
      <c r="U48" s="121">
        <f>'2019'!U9</f>
        <v>20.454794520547946</v>
      </c>
      <c r="V48" s="121">
        <f>'2019'!V9</f>
        <v>1.52</v>
      </c>
      <c r="W48" s="121">
        <f>'2019'!W9</f>
        <v>12</v>
      </c>
      <c r="X48" s="121">
        <f>'2019'!X9</f>
        <v>5.7</v>
      </c>
      <c r="Y48" s="121">
        <f>'2019'!Y9</f>
        <v>11.4</v>
      </c>
      <c r="Z48" s="121">
        <f>'2019'!Z9</f>
        <v>0</v>
      </c>
      <c r="AA48" s="121">
        <f>'2019'!AA9</f>
        <v>0</v>
      </c>
      <c r="AB48" s="122">
        <f>'2019'!AB9</f>
        <v>0.114</v>
      </c>
      <c r="AC48" s="121">
        <f>'2019'!AC9</f>
        <v>105.96513949535294</v>
      </c>
      <c r="AD48" s="121">
        <f>'2019'!AD9</f>
        <v>113.62348178595025</v>
      </c>
      <c r="AE48" s="123">
        <f t="shared" si="4"/>
        <v>0.56933505204359924</v>
      </c>
      <c r="AF48" s="123">
        <f t="shared" si="5"/>
        <v>0.99973219068023578</v>
      </c>
      <c r="AG48" s="123">
        <f t="shared" ref="AG48:AJ48" si="97">IF(V48&gt;V$2,(V$2/V48),V48/V$2)</f>
        <v>0.62295081967213117</v>
      </c>
      <c r="AH48" s="123">
        <f t="shared" si="97"/>
        <v>0.69517241379310346</v>
      </c>
      <c r="AI48" s="123">
        <f t="shared" si="97"/>
        <v>0.81428571428571428</v>
      </c>
      <c r="AJ48" s="123">
        <f t="shared" si="97"/>
        <v>0.73548387096774193</v>
      </c>
      <c r="AK48" s="123">
        <f t="shared" si="7"/>
        <v>0.76315789473684204</v>
      </c>
      <c r="AL48" s="123">
        <f t="shared" si="14"/>
        <v>0.73949334357375429</v>
      </c>
      <c r="AM48" s="123">
        <f t="shared" si="15"/>
        <v>0.93990037600159815</v>
      </c>
      <c r="AN48" s="123">
        <f t="shared" ref="AN48:AP48" si="98">IF(J48&gt;J$2,(J$2/J48),J48/J$2)</f>
        <v>0.98701298701298701</v>
      </c>
      <c r="AO48" s="123">
        <f t="shared" si="98"/>
        <v>0.9642857142857143</v>
      </c>
      <c r="AP48" s="123">
        <f t="shared" si="98"/>
        <v>0.99361702127659568</v>
      </c>
      <c r="AQ48" s="123">
        <f t="shared" si="9"/>
        <v>0.97120402464422373</v>
      </c>
      <c r="AR48" s="123">
        <f t="shared" si="10"/>
        <v>0.82059208194841848</v>
      </c>
      <c r="AS48" s="124">
        <f>'2019'!C9</f>
        <v>8.2785714285714285</v>
      </c>
    </row>
    <row r="49" spans="1:45" ht="15.75" customHeight="1" x14ac:dyDescent="0.2">
      <c r="A49" s="110" t="str">
        <f t="shared" si="2"/>
        <v>Ian Thomas</v>
      </c>
      <c r="B49" s="30">
        <f t="shared" si="3"/>
        <v>45</v>
      </c>
      <c r="C49" s="30"/>
      <c r="D49" s="30">
        <f>'2018'!A7</f>
        <v>5</v>
      </c>
      <c r="E49" s="30">
        <v>2018</v>
      </c>
      <c r="F49" s="31" t="str">
        <f>'2018'!B7</f>
        <v>Ian Thomas</v>
      </c>
      <c r="G49" s="31" t="str">
        <f>'2018'!D7</f>
        <v>Indiana</v>
      </c>
      <c r="H49" s="32" t="str">
        <f>'2018'!H7</f>
        <v>SR</v>
      </c>
      <c r="I49" s="32">
        <f>'2018'!I7</f>
        <v>21.901369863013699</v>
      </c>
      <c r="J49" s="30">
        <f>'2018'!J7</f>
        <v>76</v>
      </c>
      <c r="K49" s="30">
        <f>'2018'!K7</f>
        <v>259</v>
      </c>
      <c r="L49" s="32">
        <f>'2018'!L7</f>
        <v>4.74</v>
      </c>
      <c r="M49" s="30">
        <f>'2018'!M7</f>
        <v>4</v>
      </c>
      <c r="N49" s="41">
        <f>'2018'!N7</f>
        <v>0</v>
      </c>
      <c r="O49" s="41">
        <f>'2018'!O7</f>
        <v>0</v>
      </c>
      <c r="P49" s="41">
        <f>'2018'!P7</f>
        <v>0</v>
      </c>
      <c r="Q49" s="41">
        <f>'2018'!Q7</f>
        <v>5.1132213294375457E-2</v>
      </c>
      <c r="R49" s="41">
        <f>'2018'!R7</f>
        <v>0.15514573662861206</v>
      </c>
      <c r="S49" s="42">
        <f>'2018'!S7</f>
        <v>0.15514573662861206</v>
      </c>
      <c r="T49" s="42">
        <f>'2018'!T7</f>
        <v>0.15514573662861206</v>
      </c>
      <c r="U49" s="121">
        <f>'2018'!U7</f>
        <v>21.263013698630136</v>
      </c>
      <c r="V49" s="121">
        <f>'2018'!V7</f>
        <v>1.67</v>
      </c>
      <c r="W49" s="121">
        <f>'2018'!W7</f>
        <v>14.84</v>
      </c>
      <c r="X49" s="121">
        <f>'2018'!X7</f>
        <v>9.1</v>
      </c>
      <c r="Y49" s="121">
        <f>'2018'!Y7</f>
        <v>8</v>
      </c>
      <c r="Z49" s="121">
        <f>'2018'!Z7</f>
        <v>0</v>
      </c>
      <c r="AA49" s="121">
        <f>'2018'!AA7</f>
        <v>0</v>
      </c>
      <c r="AB49" s="122">
        <f>'2018'!AB7</f>
        <v>3.7999999999999999E-2</v>
      </c>
      <c r="AC49" s="121">
        <f>'2018'!AC7</f>
        <v>102.61630984148437</v>
      </c>
      <c r="AD49" s="121">
        <f>'2018'!AD7</f>
        <v>107.89610641856648</v>
      </c>
      <c r="AE49" s="123">
        <f t="shared" si="4"/>
        <v>0.52638025499601826</v>
      </c>
      <c r="AF49" s="123">
        <f t="shared" si="5"/>
        <v>0.96224713310140442</v>
      </c>
      <c r="AG49" s="123">
        <f t="shared" ref="AG49:AJ49" si="99">IF(V49&gt;V$2,(V$2/V49),V49/V$2)</f>
        <v>0.68442622950819676</v>
      </c>
      <c r="AH49" s="123">
        <f t="shared" si="99"/>
        <v>0.85969655172413784</v>
      </c>
      <c r="AI49" s="123">
        <f t="shared" si="99"/>
        <v>0.76923076923076927</v>
      </c>
      <c r="AJ49" s="123">
        <f t="shared" si="99"/>
        <v>0.5161290322580645</v>
      </c>
      <c r="AK49" s="123">
        <f t="shared" si="7"/>
        <v>0.43678160919540232</v>
      </c>
      <c r="AL49" s="123">
        <f t="shared" si="14"/>
        <v>0.71968499513643192</v>
      </c>
      <c r="AM49" s="123">
        <f t="shared" si="15"/>
        <v>0.97057353366726118</v>
      </c>
      <c r="AN49" s="123">
        <f t="shared" ref="AN49:AP49" si="100">IF(J49&gt;J$2,(J$2/J49),J49/J$2)</f>
        <v>1</v>
      </c>
      <c r="AO49" s="123">
        <f t="shared" si="100"/>
        <v>0.93822393822393824</v>
      </c>
      <c r="AP49" s="123">
        <f t="shared" si="100"/>
        <v>0.99156118143459915</v>
      </c>
      <c r="AQ49" s="123">
        <f t="shared" si="9"/>
        <v>0.97508966333144964</v>
      </c>
      <c r="AR49" s="123">
        <f t="shared" si="10"/>
        <v>0.80907662900468802</v>
      </c>
      <c r="AS49" s="124">
        <f>'2018'!C7</f>
        <v>8.2714285714285705</v>
      </c>
    </row>
    <row r="50" spans="1:45" ht="15.75" customHeight="1" x14ac:dyDescent="0.2">
      <c r="A50" s="110" t="str">
        <f t="shared" si="2"/>
        <v>Bucky Hodges</v>
      </c>
      <c r="B50" s="30">
        <f t="shared" si="3"/>
        <v>46</v>
      </c>
      <c r="C50" s="30"/>
      <c r="D50" s="30">
        <f>'2017'!A11</f>
        <v>9</v>
      </c>
      <c r="E50" s="30">
        <v>2017</v>
      </c>
      <c r="F50" s="31" t="str">
        <f>'2017'!B11</f>
        <v>Bucky Hodges</v>
      </c>
      <c r="G50" s="31" t="str">
        <f>'2017'!D11</f>
        <v>Virginia Tech</v>
      </c>
      <c r="H50" s="32" t="str">
        <f>'2017'!H11</f>
        <v>JR</v>
      </c>
      <c r="I50" s="32">
        <f>'2017'!I11</f>
        <v>21.734246575342464</v>
      </c>
      <c r="J50" s="30">
        <f>'2017'!J11</f>
        <v>78</v>
      </c>
      <c r="K50" s="30">
        <f>'2017'!K11</f>
        <v>257</v>
      </c>
      <c r="L50" s="32">
        <f>'2017'!L11</f>
        <v>4.57</v>
      </c>
      <c r="M50" s="120">
        <f>'2017'!M11</f>
        <v>6</v>
      </c>
      <c r="N50" s="41">
        <f>'2017'!N11</f>
        <v>0</v>
      </c>
      <c r="O50" s="41">
        <f>'2017'!O11</f>
        <v>0</v>
      </c>
      <c r="P50" s="41">
        <f>'2017'!P11</f>
        <v>0.18611563229778499</v>
      </c>
      <c r="Q50" s="41">
        <f>'2017'!Q11</f>
        <v>0.19855329199881899</v>
      </c>
      <c r="R50" s="41">
        <f>'2017'!R11</f>
        <v>0.18845797196312664</v>
      </c>
      <c r="S50" s="42">
        <f>'2017'!S11</f>
        <v>0.19350563198097281</v>
      </c>
      <c r="T50" s="42">
        <f>'2017'!T11</f>
        <v>0.18383035038192416</v>
      </c>
      <c r="U50" s="121">
        <f>'2017'!U11</f>
        <v>19.079452054794519</v>
      </c>
      <c r="V50" s="121">
        <f>'2017'!V11</f>
        <v>1.6</v>
      </c>
      <c r="W50" s="121">
        <f>'2017'!W11</f>
        <v>14.395833333333334</v>
      </c>
      <c r="X50" s="121">
        <f>'2017'!X11</f>
        <v>4.4000000000000004</v>
      </c>
      <c r="Y50" s="121">
        <f>'2017'!Y11</f>
        <v>15.1</v>
      </c>
      <c r="Z50" s="121">
        <f>'2017'!Z11</f>
        <v>0</v>
      </c>
      <c r="AA50" s="121">
        <f>'2017'!AA11</f>
        <v>0</v>
      </c>
      <c r="AB50" s="122">
        <f>'2017'!AB11</f>
        <v>0.127</v>
      </c>
      <c r="AC50" s="121">
        <f>'2017'!AC11</f>
        <v>117.8415153925999</v>
      </c>
      <c r="AD50" s="121">
        <f>'2017'!AD11</f>
        <v>128.82768838817898</v>
      </c>
      <c r="AE50" s="123">
        <f t="shared" si="4"/>
        <v>0.62370174529307199</v>
      </c>
      <c r="AF50" s="123">
        <f t="shared" si="5"/>
        <v>0.93251205141938931</v>
      </c>
      <c r="AG50" s="123">
        <f t="shared" ref="AG50:AJ50" si="101">IF(V50&gt;V$2,(V$2/V50),V50/V$2)</f>
        <v>0.65573770491803285</v>
      </c>
      <c r="AH50" s="123">
        <f t="shared" si="101"/>
        <v>0.83396551724137935</v>
      </c>
      <c r="AI50" s="123">
        <f t="shared" si="101"/>
        <v>0.62857142857142867</v>
      </c>
      <c r="AJ50" s="123">
        <f t="shared" si="101"/>
        <v>0.97419354838709671</v>
      </c>
      <c r="AK50" s="123">
        <f t="shared" si="7"/>
        <v>0.68503937007874005</v>
      </c>
      <c r="AL50" s="123">
        <f t="shared" si="14"/>
        <v>0.77478033263839985</v>
      </c>
      <c r="AM50" s="123">
        <f t="shared" si="15"/>
        <v>0.84517475970101463</v>
      </c>
      <c r="AN50" s="123">
        <f t="shared" ref="AN50:AP50" si="102">IF(J50&gt;J$2,(J$2/J50),J50/J$2)</f>
        <v>0.97435897435897434</v>
      </c>
      <c r="AO50" s="123">
        <f t="shared" si="102"/>
        <v>0.94552529182879375</v>
      </c>
      <c r="AP50" s="123">
        <f t="shared" si="102"/>
        <v>0.97234042553191491</v>
      </c>
      <c r="AQ50" s="123">
        <f t="shared" si="9"/>
        <v>0.93434986285517441</v>
      </c>
      <c r="AR50" s="123">
        <f t="shared" si="10"/>
        <v>0.83062966821427098</v>
      </c>
      <c r="AS50" s="124">
        <f>'2017'!C11</f>
        <v>8.2357142857142858</v>
      </c>
    </row>
    <row r="51" spans="1:45" ht="15.75" customHeight="1" x14ac:dyDescent="0.2">
      <c r="A51" s="110" t="str">
        <f t="shared" si="2"/>
        <v>Jake Ferguson</v>
      </c>
      <c r="B51" s="30">
        <f t="shared" si="3"/>
        <v>47</v>
      </c>
      <c r="C51" s="30"/>
      <c r="D51" s="30">
        <f>'2022'!A8</f>
        <v>6</v>
      </c>
      <c r="E51" s="30">
        <v>2022</v>
      </c>
      <c r="F51" s="31" t="str">
        <f>'2022'!B8</f>
        <v>Jake Ferguson</v>
      </c>
      <c r="G51" s="31" t="str">
        <f>'2022'!D8</f>
        <v>Wisconsin</v>
      </c>
      <c r="H51" s="32" t="str">
        <f>'2022'!H8</f>
        <v>SR</v>
      </c>
      <c r="I51" s="32">
        <f>'2022'!I8</f>
        <v>23.290410958904111</v>
      </c>
      <c r="J51" s="120">
        <f>'2022'!J8</f>
        <v>77</v>
      </c>
      <c r="K51" s="120">
        <f>'2022'!K8</f>
        <v>250</v>
      </c>
      <c r="L51" s="32">
        <f>'2022'!L8</f>
        <v>4.71</v>
      </c>
      <c r="M51" s="120">
        <f>'2022'!M8</f>
        <v>4</v>
      </c>
      <c r="N51" s="41">
        <f>'2022'!N8</f>
        <v>0</v>
      </c>
      <c r="O51" s="41">
        <f>'2022'!O8</f>
        <v>0.22242817423540315</v>
      </c>
      <c r="P51" s="41">
        <f>'2022'!P8</f>
        <v>0.14385664310701793</v>
      </c>
      <c r="Q51" s="41">
        <f>'2022'!Q8</f>
        <v>0.24072612470402527</v>
      </c>
      <c r="R51" s="41">
        <f>'2022'!R8</f>
        <v>0.21607605877268798</v>
      </c>
      <c r="S51" s="42">
        <f>'2022'!S8</f>
        <v>0.24072612470402527</v>
      </c>
      <c r="T51" s="42">
        <f>'2022'!T8</f>
        <v>0.24072612470402527</v>
      </c>
      <c r="U51" s="121">
        <f>'2022'!U8</f>
        <v>19.632876712328766</v>
      </c>
      <c r="V51" s="121">
        <f>'2022'!V8</f>
        <v>1.73</v>
      </c>
      <c r="W51" s="121">
        <f>'2022'!W8</f>
        <v>9.7826086956521738</v>
      </c>
      <c r="X51" s="121">
        <f>'2022'!X8</f>
        <v>5.3</v>
      </c>
      <c r="Y51" s="121">
        <f>'2022'!Y8</f>
        <v>6.7</v>
      </c>
      <c r="Z51" s="121">
        <f>'2022'!Z8</f>
        <v>0</v>
      </c>
      <c r="AA51" s="121">
        <f>'2022'!AA8</f>
        <v>0</v>
      </c>
      <c r="AB51" s="122">
        <f>'2022'!AB8</f>
        <v>9.0999999999999998E-2</v>
      </c>
      <c r="AC51" s="121">
        <f>'2022'!AC8</f>
        <v>101.59828471718322</v>
      </c>
      <c r="AD51" s="121">
        <f>'2022'!AD8</f>
        <v>108.94102445411218</v>
      </c>
      <c r="AE51" s="123">
        <f t="shared" si="4"/>
        <v>0.81673838843045299</v>
      </c>
      <c r="AF51" s="123">
        <f t="shared" si="5"/>
        <v>0.95956079271558647</v>
      </c>
      <c r="AG51" s="123">
        <f t="shared" ref="AG51:AJ51" si="103">IF(V51&gt;V$2,(V$2/V51),V51/V$2)</f>
        <v>0.70901639344262291</v>
      </c>
      <c r="AH51" s="123">
        <f t="shared" si="103"/>
        <v>0.56671664167916036</v>
      </c>
      <c r="AI51" s="123">
        <f t="shared" si="103"/>
        <v>0.75714285714285712</v>
      </c>
      <c r="AJ51" s="123">
        <f t="shared" si="103"/>
        <v>0.43225806451612903</v>
      </c>
      <c r="AK51" s="123">
        <f t="shared" si="7"/>
        <v>0.95604395604395598</v>
      </c>
      <c r="AL51" s="123">
        <f t="shared" si="14"/>
        <v>0.70690552298780152</v>
      </c>
      <c r="AM51" s="123">
        <f t="shared" si="15"/>
        <v>0.98029877898026507</v>
      </c>
      <c r="AN51" s="123">
        <f t="shared" ref="AN51:AP51" si="104">IF(J51&gt;J$2,(J$2/J51),J51/J$2)</f>
        <v>0.98701298701298701</v>
      </c>
      <c r="AO51" s="123">
        <f t="shared" si="104"/>
        <v>0.97199999999999998</v>
      </c>
      <c r="AP51" s="123">
        <f t="shared" si="104"/>
        <v>0.99787685774946921</v>
      </c>
      <c r="AQ51" s="123">
        <f t="shared" si="9"/>
        <v>0.98429715593568035</v>
      </c>
      <c r="AR51" s="123">
        <f t="shared" si="10"/>
        <v>0.80399259451955907</v>
      </c>
      <c r="AS51" s="124">
        <f>'2022'!C8</f>
        <v>8.0857142857142854</v>
      </c>
    </row>
    <row r="52" spans="1:45" ht="15.75" customHeight="1" x14ac:dyDescent="0.2">
      <c r="A52" s="110" t="str">
        <f t="shared" si="2"/>
        <v>Will Mallory</v>
      </c>
      <c r="B52" s="30">
        <f t="shared" si="3"/>
        <v>48</v>
      </c>
      <c r="C52" s="30"/>
      <c r="D52" s="30">
        <f>'2023'!A10</f>
        <v>8</v>
      </c>
      <c r="E52" s="30">
        <v>2023</v>
      </c>
      <c r="F52" s="31" t="str">
        <f>'2023'!B10</f>
        <v>Will Mallory</v>
      </c>
      <c r="G52" s="31" t="str">
        <f>'2023'!D10</f>
        <v>Miami</v>
      </c>
      <c r="H52" s="32" t="str">
        <f>'2023'!H10</f>
        <v>RS SR</v>
      </c>
      <c r="I52" s="32">
        <f>'2023'!I10</f>
        <v>23.917808219178081</v>
      </c>
      <c r="J52" s="120">
        <f>'2023'!J10</f>
        <v>77</v>
      </c>
      <c r="K52" s="120">
        <f>'2023'!K10</f>
        <v>239</v>
      </c>
      <c r="L52" s="32">
        <f>'2023'!L10</f>
        <v>4.54</v>
      </c>
      <c r="M52" s="120">
        <f>'2023'!M10</f>
        <v>5</v>
      </c>
      <c r="N52" s="41">
        <f>'2023'!N10</f>
        <v>7.3719864514843594E-2</v>
      </c>
      <c r="O52" s="41">
        <f>'2023'!O10</f>
        <v>0.19596040663456396</v>
      </c>
      <c r="P52" s="41">
        <f>'2023'!P10</f>
        <v>0.11864406779661017</v>
      </c>
      <c r="Q52" s="41">
        <f>'2023'!Q10</f>
        <v>9.8211253254839814E-2</v>
      </c>
      <c r="R52" s="41">
        <f>'2023'!R10</f>
        <v>0.18898186889818688</v>
      </c>
      <c r="S52" s="42">
        <f>'2023'!S10</f>
        <v>0.19247113776637542</v>
      </c>
      <c r="T52" s="42">
        <f>'2023'!T10</f>
        <v>0.18284758087805664</v>
      </c>
      <c r="U52" s="121">
        <f>'2023'!U10</f>
        <v>20.260273972602739</v>
      </c>
      <c r="V52" s="121">
        <f>'2023'!V10</f>
        <v>1.68</v>
      </c>
      <c r="W52" s="121">
        <f>'2023'!W10</f>
        <v>12.904761904761905</v>
      </c>
      <c r="X52" s="121">
        <f>'2023'!X10</f>
        <v>7.2</v>
      </c>
      <c r="Y52" s="121">
        <f>'2023'!Y10</f>
        <v>6.9</v>
      </c>
      <c r="Z52" s="121">
        <f>'2023'!Z10</f>
        <v>0</v>
      </c>
      <c r="AA52" s="121">
        <f>'2023'!AA10</f>
        <v>0</v>
      </c>
      <c r="AB52" s="122">
        <f>'2023'!AB10</f>
        <v>4.4999999999999998E-2</v>
      </c>
      <c r="AC52" s="121">
        <f>'2023'!AC10</f>
        <v>112.51346127527565</v>
      </c>
      <c r="AD52" s="121">
        <f>'2023'!AD10</f>
        <v>120.64506571471219</v>
      </c>
      <c r="AE52" s="123">
        <f t="shared" si="4"/>
        <v>0.62036739351976844</v>
      </c>
      <c r="AF52" s="123">
        <f t="shared" si="5"/>
        <v>0.99022495982860204</v>
      </c>
      <c r="AG52" s="123">
        <f t="shared" ref="AG52:AJ52" si="105">IF(V52&gt;V$2,(V$2/V52),V52/V$2)</f>
        <v>0.68852459016393441</v>
      </c>
      <c r="AH52" s="123">
        <f t="shared" si="105"/>
        <v>0.74758620689655175</v>
      </c>
      <c r="AI52" s="123">
        <f t="shared" si="105"/>
        <v>0.97222222222222221</v>
      </c>
      <c r="AJ52" s="123">
        <f t="shared" si="105"/>
        <v>0.44516129032258067</v>
      </c>
      <c r="AK52" s="123">
        <f t="shared" si="7"/>
        <v>0.51724137931034486</v>
      </c>
      <c r="AL52" s="123">
        <f t="shared" si="14"/>
        <v>0.74401444382560999</v>
      </c>
      <c r="AM52" s="123">
        <f t="shared" si="15"/>
        <v>0.88519785389119465</v>
      </c>
      <c r="AN52" s="123">
        <f t="shared" ref="AN52:AP52" si="106">IF(J52&gt;J$2,(J$2/J52),J52/J$2)</f>
        <v>0.98701298701298701</v>
      </c>
      <c r="AO52" s="123">
        <f t="shared" si="106"/>
        <v>0.98353909465020573</v>
      </c>
      <c r="AP52" s="123">
        <f t="shared" si="106"/>
        <v>0.96595744680851059</v>
      </c>
      <c r="AQ52" s="123">
        <f t="shared" si="9"/>
        <v>0.95542684559072455</v>
      </c>
      <c r="AR52" s="123">
        <f t="shared" si="10"/>
        <v>0.81800878444340008</v>
      </c>
      <c r="AS52" s="124">
        <f>'2023'!C10</f>
        <v>8.0500000000000007</v>
      </c>
    </row>
    <row r="53" spans="1:45" ht="15.75" customHeight="1" x14ac:dyDescent="0.2">
      <c r="A53" s="110" t="str">
        <f t="shared" si="2"/>
        <v>Quintin Morris</v>
      </c>
      <c r="B53" s="30">
        <f t="shared" si="3"/>
        <v>49</v>
      </c>
      <c r="C53" s="30"/>
      <c r="D53" s="30">
        <f>'2021'!A8</f>
        <v>6</v>
      </c>
      <c r="E53" s="30">
        <v>2021</v>
      </c>
      <c r="F53" s="31" t="str">
        <f>'2021'!B8</f>
        <v>Quintin Morris</v>
      </c>
      <c r="G53" s="31" t="str">
        <f>'2021'!D8</f>
        <v>Bowling Green</v>
      </c>
      <c r="H53" s="32" t="str">
        <f>'2021'!H8</f>
        <v>SR</v>
      </c>
      <c r="I53" s="32">
        <f>'2021'!I8</f>
        <v>22.284931506849315</v>
      </c>
      <c r="J53" s="120">
        <f>'2021'!J8</f>
        <v>74</v>
      </c>
      <c r="K53" s="120">
        <f>'2021'!K8</f>
        <v>243</v>
      </c>
      <c r="L53" s="32">
        <f>'2021'!L8</f>
        <v>4.5999999999999996</v>
      </c>
      <c r="M53" s="120">
        <f>'2021'!M8</f>
        <v>0</v>
      </c>
      <c r="N53" s="41">
        <f>'2021'!N8</f>
        <v>0</v>
      </c>
      <c r="O53" s="41">
        <f>'2021'!O8</f>
        <v>6.1702127659574467E-2</v>
      </c>
      <c r="P53" s="41">
        <f>'2021'!P8</f>
        <v>0.18014243820695436</v>
      </c>
      <c r="Q53" s="41">
        <f>'2021'!Q8</f>
        <v>0.33852511125238394</v>
      </c>
      <c r="R53" s="41">
        <f>'2021'!R8</f>
        <v>0.34831460674157305</v>
      </c>
      <c r="S53" s="42">
        <f>'2021'!S8</f>
        <v>0.34831460674157305</v>
      </c>
      <c r="T53" s="42">
        <f>'2021'!T8</f>
        <v>0.24382022471910111</v>
      </c>
      <c r="U53" s="121">
        <f>'2021'!U8</f>
        <v>19.624657534246577</v>
      </c>
      <c r="V53" s="121">
        <f>'2021'!V8</f>
        <v>2.13</v>
      </c>
      <c r="W53" s="121">
        <f>'2021'!W8</f>
        <v>12.4</v>
      </c>
      <c r="X53" s="121">
        <f>'2021'!X8</f>
        <v>8.4</v>
      </c>
      <c r="Y53" s="121">
        <f>'2021'!Y8</f>
        <v>8.5</v>
      </c>
      <c r="Z53" s="121">
        <f>'2021'!Z8</f>
        <v>0</v>
      </c>
      <c r="AA53" s="121">
        <f>'2021'!AA8</f>
        <v>0</v>
      </c>
      <c r="AB53" s="122">
        <f>'2021'!AB8</f>
        <v>0.25900000000000001</v>
      </c>
      <c r="AC53" s="121">
        <f>'2021'!AC8</f>
        <v>108.54378021805243</v>
      </c>
      <c r="AD53" s="121">
        <f>'2021'!AD8</f>
        <v>109.65325133765194</v>
      </c>
      <c r="AE53" s="123">
        <f t="shared" si="4"/>
        <v>0.82723608685459682</v>
      </c>
      <c r="AF53" s="123">
        <f t="shared" si="5"/>
        <v>0.95915907873594008</v>
      </c>
      <c r="AG53" s="123">
        <f t="shared" ref="AG53:AJ53" si="107">IF(V53&gt;V$2,(V$2/V53),V53/V$2)</f>
        <v>0.87295081967213117</v>
      </c>
      <c r="AH53" s="123">
        <f t="shared" si="107"/>
        <v>0.71834482758620688</v>
      </c>
      <c r="AI53" s="123">
        <f t="shared" si="107"/>
        <v>0.83333333333333326</v>
      </c>
      <c r="AJ53" s="123">
        <f t="shared" si="107"/>
        <v>0.54838709677419351</v>
      </c>
      <c r="AK53" s="123">
        <f t="shared" si="7"/>
        <v>0.33590733590733585</v>
      </c>
      <c r="AL53" s="123">
        <f t="shared" si="14"/>
        <v>0.79323520715940032</v>
      </c>
      <c r="AM53" s="123">
        <f t="shared" si="15"/>
        <v>0.91757145600296341</v>
      </c>
      <c r="AN53" s="123">
        <f t="shared" ref="AN53:AP53" si="108">IF(J53&gt;J$2,(J$2/J53),J53/J$2)</f>
        <v>0.97368421052631582</v>
      </c>
      <c r="AO53" s="123">
        <f t="shared" si="108"/>
        <v>1</v>
      </c>
      <c r="AP53" s="123">
        <f t="shared" si="108"/>
        <v>0.97872340425531901</v>
      </c>
      <c r="AQ53" s="123">
        <f t="shared" si="9"/>
        <v>0.9674947676961495</v>
      </c>
      <c r="AR53" s="123">
        <f t="shared" si="10"/>
        <v>0.85422605334726254</v>
      </c>
      <c r="AS53" s="124">
        <f>'2021'!C8</f>
        <v>8.0071428571428562</v>
      </c>
    </row>
    <row r="54" spans="1:45" ht="15.75" customHeight="1" x14ac:dyDescent="0.2">
      <c r="A54" s="110" t="str">
        <f t="shared" si="2"/>
        <v>Zach Davidson</v>
      </c>
      <c r="B54" s="30">
        <f t="shared" si="3"/>
        <v>50</v>
      </c>
      <c r="C54" s="30"/>
      <c r="D54" s="30">
        <f>'2021'!A9</f>
        <v>7</v>
      </c>
      <c r="E54" s="30">
        <v>2021</v>
      </c>
      <c r="F54" s="31" t="str">
        <f>'2021'!B9</f>
        <v>Zach Davidson</v>
      </c>
      <c r="G54" s="31" t="str">
        <f>'2021'!D9</f>
        <v>Central Missouri</v>
      </c>
      <c r="H54" s="32" t="str">
        <f>'2021'!H9</f>
        <v>RS SR</v>
      </c>
      <c r="I54" s="32">
        <f>'2021'!I9</f>
        <v>22.805479452054794</v>
      </c>
      <c r="J54" s="120">
        <f>'2021'!J9</f>
        <v>78</v>
      </c>
      <c r="K54" s="120">
        <f>'2021'!K9</f>
        <v>245</v>
      </c>
      <c r="L54" s="32">
        <f>'2021'!L9</f>
        <v>4.58</v>
      </c>
      <c r="M54" s="120">
        <f>'2021'!M9</f>
        <v>5</v>
      </c>
      <c r="N54" s="41">
        <f>'2021'!N9</f>
        <v>0</v>
      </c>
      <c r="O54" s="41">
        <f>'2021'!O9</f>
        <v>0</v>
      </c>
      <c r="P54" s="41">
        <f>'2021'!P9</f>
        <v>7.4640849469081824E-2</v>
      </c>
      <c r="Q54" s="41">
        <f>'2021'!Q9</f>
        <v>0.19866666666666666</v>
      </c>
      <c r="R54" s="41">
        <f>'2021'!R9</f>
        <v>0</v>
      </c>
      <c r="S54" s="42">
        <f>'2021'!S9</f>
        <v>9.9333333333333329E-2</v>
      </c>
      <c r="T54" s="42">
        <f>'2021'!T9</f>
        <v>4.9666666666666665E-2</v>
      </c>
      <c r="U54" s="121">
        <f>'2021'!U9</f>
        <v>21.142465753424659</v>
      </c>
      <c r="V54" s="121">
        <f>'2021'!V9</f>
        <v>2.06</v>
      </c>
      <c r="W54" s="121">
        <f>'2021'!W9</f>
        <v>22.35</v>
      </c>
      <c r="X54" s="121">
        <f>'2021'!X9</f>
        <v>7.47</v>
      </c>
      <c r="Y54" s="121">
        <f>'2021'!Y9</f>
        <v>0</v>
      </c>
      <c r="Z54" s="121">
        <f>'2021'!Z9</f>
        <v>0</v>
      </c>
      <c r="AA54" s="121">
        <f>'2021'!AA9</f>
        <v>0</v>
      </c>
      <c r="AB54" s="122">
        <f>'2021'!AB9</f>
        <v>0</v>
      </c>
      <c r="AC54" s="121">
        <f>'2021'!AC9</f>
        <v>111.36126817515485</v>
      </c>
      <c r="AD54" s="121">
        <f>'2021'!AD9</f>
        <v>121.7432982526139</v>
      </c>
      <c r="AE54" s="123">
        <f t="shared" si="4"/>
        <v>0.16850964282302316</v>
      </c>
      <c r="AF54" s="123">
        <f t="shared" si="5"/>
        <v>0.96773357522353232</v>
      </c>
      <c r="AG54" s="123">
        <f t="shared" ref="AG54:AJ54" si="109">IF(V54&gt;V$2,(V$2/V54),V54/V$2)</f>
        <v>0.84426229508196726</v>
      </c>
      <c r="AH54" s="123">
        <f t="shared" si="109"/>
        <v>0.77234473207627574</v>
      </c>
      <c r="AI54" s="123">
        <f t="shared" si="109"/>
        <v>0.93708165997322623</v>
      </c>
      <c r="AJ54" s="123">
        <f t="shared" si="109"/>
        <v>0</v>
      </c>
      <c r="AK54" s="123">
        <f t="shared" si="7"/>
        <v>0</v>
      </c>
      <c r="AL54" s="123">
        <f t="shared" si="14"/>
        <v>0.61498865086300414</v>
      </c>
      <c r="AM54" s="123">
        <f t="shared" si="15"/>
        <v>0.8943565037180895</v>
      </c>
      <c r="AN54" s="123">
        <f t="shared" ref="AN54:AP54" si="110">IF(J54&gt;J$2,(J$2/J54),J54/J$2)</f>
        <v>0.97435897435897434</v>
      </c>
      <c r="AO54" s="123">
        <f t="shared" si="110"/>
        <v>0.99183673469387756</v>
      </c>
      <c r="AP54" s="123">
        <f t="shared" si="110"/>
        <v>0.97446808510638294</v>
      </c>
      <c r="AQ54" s="123">
        <f t="shared" si="9"/>
        <v>0.95875507446933117</v>
      </c>
      <c r="AR54" s="123">
        <f t="shared" si="10"/>
        <v>0.73530689912521852</v>
      </c>
      <c r="AS54" s="124">
        <f>'2021'!C9</f>
        <v>7.9142857142857137</v>
      </c>
    </row>
    <row r="55" spans="1:45" ht="15.75" customHeight="1" x14ac:dyDescent="0.2">
      <c r="A55" s="110" t="str">
        <f t="shared" si="2"/>
        <v>Jordan Akins</v>
      </c>
      <c r="B55" s="30">
        <f t="shared" si="3"/>
        <v>51</v>
      </c>
      <c r="C55" s="30"/>
      <c r="D55" s="30">
        <f>'2018'!A8</f>
        <v>6</v>
      </c>
      <c r="E55" s="30">
        <v>2018</v>
      </c>
      <c r="F55" s="31" t="str">
        <f>'2018'!B8</f>
        <v>Jordan Akins</v>
      </c>
      <c r="G55" s="31" t="str">
        <f>'2018'!D8</f>
        <v>UCF</v>
      </c>
      <c r="H55" s="32" t="str">
        <f>'2018'!H8</f>
        <v>SR</v>
      </c>
      <c r="I55" s="32">
        <f>'2018'!I8</f>
        <v>26.035616438356165</v>
      </c>
      <c r="J55" s="30">
        <f>'2018'!J8</f>
        <v>75</v>
      </c>
      <c r="K55" s="30">
        <f>'2018'!K8</f>
        <v>249</v>
      </c>
      <c r="L55" s="32">
        <f>'2018'!L8</f>
        <v>4.93</v>
      </c>
      <c r="M55" s="30">
        <f>'2018'!M8</f>
        <v>3</v>
      </c>
      <c r="N55" s="41">
        <f>'2018'!N8</f>
        <v>0</v>
      </c>
      <c r="O55" s="41">
        <f>'2018'!O8</f>
        <v>5.737356566085848E-2</v>
      </c>
      <c r="P55" s="41">
        <f>'2018'!P8</f>
        <v>0.27200000000000002</v>
      </c>
      <c r="Q55" s="41">
        <f>'2018'!Q8</f>
        <v>0.15043135214809036</v>
      </c>
      <c r="R55" s="41">
        <f>'2018'!R8</f>
        <v>0.1546112115732369</v>
      </c>
      <c r="S55" s="42">
        <f>'2018'!S8</f>
        <v>0.21330560578661845</v>
      </c>
      <c r="T55" s="42">
        <f>'2018'!T8</f>
        <v>0.18130976491862569</v>
      </c>
      <c r="U55" s="121">
        <f>'2018'!U8</f>
        <v>23.38082191780822</v>
      </c>
      <c r="V55" s="121">
        <f>'2018'!V8</f>
        <v>1.93</v>
      </c>
      <c r="W55" s="121">
        <f>'2018'!W8</f>
        <v>16.03125</v>
      </c>
      <c r="X55" s="121">
        <f>'2018'!X8</f>
        <v>7.3</v>
      </c>
      <c r="Y55" s="121">
        <f>'2018'!Y8</f>
        <v>11.9</v>
      </c>
      <c r="Z55" s="121">
        <f>'2018'!Z8</f>
        <v>0</v>
      </c>
      <c r="AA55" s="121">
        <f>'2018'!AA8</f>
        <v>0</v>
      </c>
      <c r="AB55" s="122">
        <f>'2018'!AB8</f>
        <v>0.03</v>
      </c>
      <c r="AC55" s="121">
        <f>'2018'!AC8</f>
        <v>84.302735224178321</v>
      </c>
      <c r="AD55" s="121">
        <f>'2018'!AD8</f>
        <v>86.896553570831642</v>
      </c>
      <c r="AE55" s="123">
        <f t="shared" si="4"/>
        <v>0.61514987369323315</v>
      </c>
      <c r="AF55" s="123">
        <f t="shared" si="5"/>
        <v>0.87508788375908131</v>
      </c>
      <c r="AG55" s="123">
        <f t="shared" ref="AG55:AJ55" si="111">IF(V55&gt;V$2,(V$2/V55),V55/V$2)</f>
        <v>0.79098360655737709</v>
      </c>
      <c r="AH55" s="123">
        <f t="shared" si="111"/>
        <v>0.92870689655172411</v>
      </c>
      <c r="AI55" s="123">
        <f t="shared" si="111"/>
        <v>0.95890410958904115</v>
      </c>
      <c r="AJ55" s="123">
        <f t="shared" si="111"/>
        <v>0.76774193548387104</v>
      </c>
      <c r="AK55" s="123">
        <f t="shared" si="7"/>
        <v>0.34482758620689657</v>
      </c>
      <c r="AL55" s="123">
        <f t="shared" si="14"/>
        <v>0.82276238427238801</v>
      </c>
      <c r="AM55" s="123">
        <f t="shared" si="15"/>
        <v>0.84644126609352643</v>
      </c>
      <c r="AN55" s="123">
        <f t="shared" ref="AN55:AP55" si="112">IF(J55&gt;J$2,(J$2/J55),J55/J$2)</f>
        <v>0.98684210526315785</v>
      </c>
      <c r="AO55" s="123">
        <f t="shared" si="112"/>
        <v>0.97590361445783136</v>
      </c>
      <c r="AP55" s="123">
        <f t="shared" si="112"/>
        <v>0.95334685598377289</v>
      </c>
      <c r="AQ55" s="123">
        <f t="shared" si="9"/>
        <v>0.94063346044957219</v>
      </c>
      <c r="AR55" s="123">
        <f t="shared" si="10"/>
        <v>0.86401726093440256</v>
      </c>
      <c r="AS55" s="124">
        <f>'2018'!C8</f>
        <v>7.8999999999999995</v>
      </c>
    </row>
    <row r="56" spans="1:45" ht="15.75" customHeight="1" x14ac:dyDescent="0.2">
      <c r="A56" s="110" t="str">
        <f t="shared" si="2"/>
        <v>Zach Gentry</v>
      </c>
      <c r="B56" s="30">
        <f t="shared" si="3"/>
        <v>52</v>
      </c>
      <c r="C56" s="30"/>
      <c r="D56" s="30">
        <f>'2019'!A10</f>
        <v>8</v>
      </c>
      <c r="E56" s="30">
        <v>2019</v>
      </c>
      <c r="F56" s="31" t="str">
        <f>'2019'!B10</f>
        <v>Zach Gentry</v>
      </c>
      <c r="G56" s="31" t="str">
        <f>'2019'!D10</f>
        <v>Michigan</v>
      </c>
      <c r="H56" s="32" t="str">
        <f>'2018'!H10</f>
        <v>SR</v>
      </c>
      <c r="I56" s="32">
        <f>'2018'!I10</f>
        <v>23.202739726027396</v>
      </c>
      <c r="J56" s="30">
        <f>'2019'!J10</f>
        <v>80</v>
      </c>
      <c r="K56" s="30">
        <f>'2019'!K10</f>
        <v>265</v>
      </c>
      <c r="L56" s="32">
        <f>'2019'!L10</f>
        <v>4.9000000000000004</v>
      </c>
      <c r="M56" s="30">
        <f>'2019'!M10</f>
        <v>5</v>
      </c>
      <c r="N56" s="41">
        <f>'2019'!N10</f>
        <v>0</v>
      </c>
      <c r="O56" s="41">
        <f>'2019'!O10</f>
        <v>0</v>
      </c>
      <c r="P56" s="41">
        <f>'2019'!P10</f>
        <v>0</v>
      </c>
      <c r="Q56" s="41">
        <f>'2019'!Q10</f>
        <v>0.19665109034267914</v>
      </c>
      <c r="R56" s="41">
        <f>'2019'!R10</f>
        <v>0.19857827229176328</v>
      </c>
      <c r="S56" s="42">
        <f>'2019'!S10</f>
        <v>0.19857827229176328</v>
      </c>
      <c r="T56" s="42">
        <f>'2019'!T10</f>
        <v>0.19857827229176328</v>
      </c>
      <c r="U56" s="121">
        <f>'2019'!U10</f>
        <v>20.986301369863014</v>
      </c>
      <c r="V56" s="121">
        <f>'2019'!V10</f>
        <v>1.93</v>
      </c>
      <c r="W56" s="121">
        <f>'2019'!W10</f>
        <v>16.0625</v>
      </c>
      <c r="X56" s="121">
        <f>'2019'!X10</f>
        <v>7.1</v>
      </c>
      <c r="Y56" s="121">
        <f>'2019'!Y10</f>
        <v>13.3</v>
      </c>
      <c r="Z56" s="121">
        <f>'2019'!Z10</f>
        <v>0</v>
      </c>
      <c r="AA56" s="121">
        <f>'2019'!AA10</f>
        <v>0</v>
      </c>
      <c r="AB56" s="122">
        <f>'2019'!AB10</f>
        <v>0.13500000000000001</v>
      </c>
      <c r="AC56" s="121">
        <f>'2019'!AC10</f>
        <v>91.937258545438041</v>
      </c>
      <c r="AD56" s="121">
        <f>'2019'!AD10</f>
        <v>104.39880350998851</v>
      </c>
      <c r="AE56" s="123">
        <f t="shared" si="4"/>
        <v>0.67373866583150477</v>
      </c>
      <c r="AF56" s="123">
        <f t="shared" si="5"/>
        <v>0.97493472584856389</v>
      </c>
      <c r="AG56" s="123">
        <f t="shared" ref="AG56:AJ56" si="113">IF(V56&gt;V$2,(V$2/V56),V56/V$2)</f>
        <v>0.79098360655737709</v>
      </c>
      <c r="AH56" s="123">
        <f t="shared" si="113"/>
        <v>0.93051724137931024</v>
      </c>
      <c r="AI56" s="123">
        <f t="shared" si="113"/>
        <v>0.9859154929577465</v>
      </c>
      <c r="AJ56" s="123">
        <f t="shared" si="113"/>
        <v>0.85806451612903234</v>
      </c>
      <c r="AK56" s="123">
        <f t="shared" si="7"/>
        <v>0.64444444444444438</v>
      </c>
      <c r="AL56" s="123">
        <f t="shared" si="14"/>
        <v>0.86902570811725599</v>
      </c>
      <c r="AM56" s="123">
        <f t="shared" si="15"/>
        <v>0.92309566608284321</v>
      </c>
      <c r="AN56" s="123">
        <f t="shared" ref="AN56:AP56" si="114">IF(J56&gt;J$2,(J$2/J56),J56/J$2)</f>
        <v>0.95</v>
      </c>
      <c r="AO56" s="123">
        <f t="shared" si="114"/>
        <v>0.91698113207547172</v>
      </c>
      <c r="AP56" s="123">
        <f t="shared" si="114"/>
        <v>0.95918367346938771</v>
      </c>
      <c r="AQ56" s="123">
        <f t="shared" si="9"/>
        <v>0.93731511790692568</v>
      </c>
      <c r="AR56" s="123">
        <f t="shared" si="10"/>
        <v>0.89292700154364035</v>
      </c>
      <c r="AS56" s="124">
        <f>'2019'!C10</f>
        <v>7.8285714285714283</v>
      </c>
    </row>
    <row r="57" spans="1:45" ht="15.75" customHeight="1" x14ac:dyDescent="0.2">
      <c r="A57" s="110" t="str">
        <f t="shared" si="2"/>
        <v>Josh Oliver</v>
      </c>
      <c r="B57" s="30">
        <f t="shared" si="3"/>
        <v>53</v>
      </c>
      <c r="C57" s="30"/>
      <c r="D57" s="30">
        <f>'2019'!A11</f>
        <v>9</v>
      </c>
      <c r="E57" s="30">
        <v>2019</v>
      </c>
      <c r="F57" s="31" t="str">
        <f>'2019'!B11</f>
        <v>Josh Oliver</v>
      </c>
      <c r="G57" s="31" t="str">
        <f>'2019'!D11</f>
        <v>San Jose State</v>
      </c>
      <c r="H57" s="32" t="str">
        <f>'2018'!H11</f>
        <v>SR</v>
      </c>
      <c r="I57" s="32">
        <f>'2018'!I11</f>
        <v>22.756164383561643</v>
      </c>
      <c r="J57" s="30">
        <f>'2019'!J11</f>
        <v>77</v>
      </c>
      <c r="K57" s="30">
        <f>'2019'!K11</f>
        <v>249</v>
      </c>
      <c r="L57" s="32">
        <f>'2019'!L11</f>
        <v>4.63</v>
      </c>
      <c r="M57" s="30">
        <f>'2019'!M11</f>
        <v>3</v>
      </c>
      <c r="N57" s="41">
        <f>'2019'!N11</f>
        <v>0</v>
      </c>
      <c r="O57" s="41">
        <f>'2019'!O11</f>
        <v>4.0595399188092018E-2</v>
      </c>
      <c r="P57" s="41">
        <f>'2019'!P11</f>
        <v>2.9266096352994146E-2</v>
      </c>
      <c r="Q57" s="41">
        <f>'2019'!Q11</f>
        <v>0.14949494949494949</v>
      </c>
      <c r="R57" s="41">
        <f>'2019'!R11</f>
        <v>0.22645969081384951</v>
      </c>
      <c r="S57" s="42">
        <f>'2019'!S11</f>
        <v>0.22645969081384951</v>
      </c>
      <c r="T57" s="42">
        <f>'2019'!T11</f>
        <v>0.17210936501852564</v>
      </c>
      <c r="U57" s="121">
        <f>'2019'!U11</f>
        <v>21.460273972602739</v>
      </c>
      <c r="V57" s="121">
        <f>'2019'!V11</f>
        <v>1.76</v>
      </c>
      <c r="W57" s="121">
        <f>'2019'!W11</f>
        <v>12.660714285714286</v>
      </c>
      <c r="X57" s="121">
        <f>'2019'!X11</f>
        <v>4.7</v>
      </c>
      <c r="Y57" s="121">
        <f>'2019'!Y11</f>
        <v>10.3</v>
      </c>
      <c r="Z57" s="121">
        <f>'2019'!Z11</f>
        <v>0</v>
      </c>
      <c r="AA57" s="121">
        <f>'2019'!AA11</f>
        <v>0</v>
      </c>
      <c r="AB57" s="122">
        <f>'2019'!AB11</f>
        <v>6.7000000000000004E-2</v>
      </c>
      <c r="AC57" s="121">
        <f>'2019'!AC11</f>
        <v>108.36907806622429</v>
      </c>
      <c r="AD57" s="121">
        <f>'2019'!AD11</f>
        <v>116.20115847965121</v>
      </c>
      <c r="AE57" s="123">
        <f t="shared" si="4"/>
        <v>0.58393465018326995</v>
      </c>
      <c r="AF57" s="123">
        <f t="shared" si="5"/>
        <v>0.95340227243712494</v>
      </c>
      <c r="AG57" s="123">
        <f t="shared" ref="AG57:AJ57" si="115">IF(V57&gt;V$2,(V$2/V57),V57/V$2)</f>
        <v>0.72131147540983609</v>
      </c>
      <c r="AH57" s="123">
        <f t="shared" si="115"/>
        <v>0.73344827586206895</v>
      </c>
      <c r="AI57" s="123">
        <f t="shared" si="115"/>
        <v>0.67142857142857149</v>
      </c>
      <c r="AJ57" s="123">
        <f t="shared" si="115"/>
        <v>0.6645161290322581</v>
      </c>
      <c r="AK57" s="123">
        <f t="shared" si="7"/>
        <v>0.77011494252873569</v>
      </c>
      <c r="AL57" s="123">
        <f t="shared" si="14"/>
        <v>0.72134022905885475</v>
      </c>
      <c r="AM57" s="123">
        <f t="shared" si="15"/>
        <v>0.91905067600446466</v>
      </c>
      <c r="AN57" s="123">
        <f t="shared" ref="AN57:AP57" si="116">IF(J57&gt;J$2,(J$2/J57),J57/J$2)</f>
        <v>0.98701298701298701</v>
      </c>
      <c r="AO57" s="123">
        <f t="shared" si="116"/>
        <v>0.97590361445783136</v>
      </c>
      <c r="AP57" s="123">
        <f t="shared" si="116"/>
        <v>0.98510638297872333</v>
      </c>
      <c r="AQ57" s="123">
        <f t="shared" si="9"/>
        <v>0.96676841511350164</v>
      </c>
      <c r="AR57" s="123">
        <f t="shared" si="10"/>
        <v>0.80724009417798115</v>
      </c>
      <c r="AS57" s="124">
        <f>'2019'!C11</f>
        <v>7.7857142857142856</v>
      </c>
    </row>
    <row r="58" spans="1:45" ht="15.75" customHeight="1" x14ac:dyDescent="0.2">
      <c r="A58" s="110" t="str">
        <f t="shared" si="2"/>
        <v>Chigoziem Okonkwo</v>
      </c>
      <c r="B58" s="30">
        <f t="shared" si="3"/>
        <v>54</v>
      </c>
      <c r="C58" s="30"/>
      <c r="D58" s="30">
        <f>'2022'!A9</f>
        <v>7</v>
      </c>
      <c r="E58" s="30">
        <v>2022</v>
      </c>
      <c r="F58" s="31" t="str">
        <f>'2022'!B9</f>
        <v>Chigoziem Okonkwo</v>
      </c>
      <c r="G58" s="31" t="str">
        <f>'2022'!D9</f>
        <v>Maryland</v>
      </c>
      <c r="H58" s="32" t="str">
        <f>'2022'!H9</f>
        <v>SR</v>
      </c>
      <c r="I58" s="32">
        <f>'2022'!I9</f>
        <v>22.652054794520549</v>
      </c>
      <c r="J58" s="120">
        <f>'2022'!J9</f>
        <v>75</v>
      </c>
      <c r="K58" s="120">
        <f>'2022'!K9</f>
        <v>238</v>
      </c>
      <c r="L58" s="32">
        <f>'2022'!L9</f>
        <v>4.5199999999999996</v>
      </c>
      <c r="M58" s="120">
        <f>'2022'!M9</f>
        <v>4</v>
      </c>
      <c r="N58" s="41">
        <f>'2022'!N9</f>
        <v>0</v>
      </c>
      <c r="O58" s="41">
        <f>'2022'!O9</f>
        <v>6.1040339702760078E-2</v>
      </c>
      <c r="P58" s="41">
        <f>'2022'!P9</f>
        <v>0.16235632183908047</v>
      </c>
      <c r="Q58" s="41">
        <f>'2022'!Q9</f>
        <v>0</v>
      </c>
      <c r="R58" s="41">
        <f>'2022'!R9</f>
        <v>0.11313702712258195</v>
      </c>
      <c r="S58" s="42">
        <f>'2022'!S9</f>
        <v>0.13774667448083122</v>
      </c>
      <c r="T58" s="42">
        <f>'2022'!T9</f>
        <v>0.13774667448083122</v>
      </c>
      <c r="U58" s="121">
        <f>'2022'!U9</f>
        <v>19.991780821917807</v>
      </c>
      <c r="V58" s="121">
        <f>'2022'!V9</f>
        <v>1.45</v>
      </c>
      <c r="W58" s="121">
        <f>'2022'!W9</f>
        <v>8.7843137254901968</v>
      </c>
      <c r="X58" s="121">
        <f>'2022'!X9</f>
        <v>5.2</v>
      </c>
      <c r="Y58" s="121">
        <f>'2022'!Y9</f>
        <v>5</v>
      </c>
      <c r="Z58" s="121">
        <f>'2022'!Z9</f>
        <v>0</v>
      </c>
      <c r="AA58" s="121">
        <f>'2022'!AA9</f>
        <v>0</v>
      </c>
      <c r="AB58" s="122">
        <f>'2022'!AB9</f>
        <v>8.900000000000001E-2</v>
      </c>
      <c r="AC58" s="121">
        <f>'2022'!AC9</f>
        <v>114.03895092788413</v>
      </c>
      <c r="AD58" s="121">
        <f>'2022'!AD9</f>
        <v>117.54769026312943</v>
      </c>
      <c r="AE58" s="123">
        <f t="shared" si="4"/>
        <v>0.46734851510384112</v>
      </c>
      <c r="AF58" s="123">
        <f t="shared" si="5"/>
        <v>0.97710230316015001</v>
      </c>
      <c r="AG58" s="123">
        <f t="shared" ref="AG58:AJ58" si="117">IF(V58&gt;V$2,(V$2/V58),V58/V$2)</f>
        <v>0.59426229508196726</v>
      </c>
      <c r="AH58" s="123">
        <f t="shared" si="117"/>
        <v>0.50888438133874236</v>
      </c>
      <c r="AI58" s="123">
        <f t="shared" si="117"/>
        <v>0.74285714285714288</v>
      </c>
      <c r="AJ58" s="123">
        <f t="shared" si="117"/>
        <v>0.32258064516129031</v>
      </c>
      <c r="AK58" s="123">
        <f t="shared" si="7"/>
        <v>0.97752808988764028</v>
      </c>
      <c r="AL58" s="123">
        <f t="shared" si="14"/>
        <v>0.60217254711718904</v>
      </c>
      <c r="AM58" s="123">
        <f t="shared" si="15"/>
        <v>0.87335663511782835</v>
      </c>
      <c r="AN58" s="123">
        <f t="shared" ref="AN58:AP58" si="118">IF(J58&gt;J$2,(J$2/J58),J58/J$2)</f>
        <v>0.98684210526315785</v>
      </c>
      <c r="AO58" s="123">
        <f t="shared" si="118"/>
        <v>0.97942386831275718</v>
      </c>
      <c r="AP58" s="123">
        <f t="shared" si="118"/>
        <v>0.9617021276595743</v>
      </c>
      <c r="AQ58" s="123">
        <f t="shared" si="9"/>
        <v>0.95033118408832951</v>
      </c>
      <c r="AR58" s="123">
        <f t="shared" si="10"/>
        <v>0.72402807005708825</v>
      </c>
      <c r="AS58" s="124">
        <f>'2022'!C9</f>
        <v>7.7214285714285706</v>
      </c>
    </row>
    <row r="59" spans="1:45" ht="15.75" customHeight="1" x14ac:dyDescent="0.2">
      <c r="A59" s="110" t="str">
        <f t="shared" si="2"/>
        <v>Charlie Kolar</v>
      </c>
      <c r="B59" s="30">
        <f t="shared" si="3"/>
        <v>55</v>
      </c>
      <c r="C59" s="30"/>
      <c r="D59" s="30">
        <f>'2022'!A10</f>
        <v>8</v>
      </c>
      <c r="E59" s="30">
        <v>2022</v>
      </c>
      <c r="F59" s="31" t="str">
        <f>'2022'!B10</f>
        <v>Charlie Kolar</v>
      </c>
      <c r="G59" s="31" t="str">
        <f>'2022'!D10</f>
        <v>Iowa State</v>
      </c>
      <c r="H59" s="32" t="str">
        <f>'2022'!H10</f>
        <v>SR</v>
      </c>
      <c r="I59" s="32">
        <f>'2022'!I10</f>
        <v>23.227397260273971</v>
      </c>
      <c r="J59" s="120">
        <f>'2022'!J10</f>
        <v>78</v>
      </c>
      <c r="K59" s="120">
        <f>'2022'!K10</f>
        <v>252</v>
      </c>
      <c r="L59" s="32">
        <f>'2022'!L10</f>
        <v>4.8899999999999997</v>
      </c>
      <c r="M59" s="120">
        <f>'2022'!M10</f>
        <v>4</v>
      </c>
      <c r="N59" s="41">
        <f>'2022'!N10</f>
        <v>0</v>
      </c>
      <c r="O59" s="41">
        <f>'2022'!O10</f>
        <v>8.1242957955286729E-2</v>
      </c>
      <c r="P59" s="41">
        <f>'2022'!P10</f>
        <v>0.1722305962588648</v>
      </c>
      <c r="Q59" s="41">
        <f>'2022'!Q10</f>
        <v>0.22265757450175186</v>
      </c>
      <c r="R59" s="41">
        <f>'2022'!R10</f>
        <v>0.24134445286833456</v>
      </c>
      <c r="S59" s="42">
        <f>'2022'!S10</f>
        <v>0.24134445286833456</v>
      </c>
      <c r="T59" s="42">
        <f>'2022'!T10</f>
        <v>0.22927723022491783</v>
      </c>
      <c r="U59" s="121">
        <f>'2022'!U10</f>
        <v>20.567123287671233</v>
      </c>
      <c r="V59" s="121">
        <f>'2022'!V10</f>
        <v>2.2000000000000002</v>
      </c>
      <c r="W59" s="121">
        <f>'2022'!W10</f>
        <v>12.126984126984127</v>
      </c>
      <c r="X59" s="121">
        <f>'2022'!X10</f>
        <v>3.7</v>
      </c>
      <c r="Y59" s="121">
        <f>'2022'!Y10</f>
        <v>12.2</v>
      </c>
      <c r="Z59" s="121">
        <f>'2022'!Z10</f>
        <v>0</v>
      </c>
      <c r="AA59" s="121">
        <f>'2022'!AA10</f>
        <v>0</v>
      </c>
      <c r="AB59" s="122">
        <f>'2022'!AB10</f>
        <v>3.1E-2</v>
      </c>
      <c r="AC59" s="121">
        <f>'2022'!AC10</f>
        <v>88.144475924409832</v>
      </c>
      <c r="AD59" s="121">
        <f>'2022'!AD10</f>
        <v>96.362042186045258</v>
      </c>
      <c r="AE59" s="123">
        <f t="shared" si="4"/>
        <v>0.7778944464292542</v>
      </c>
      <c r="AF59" s="123">
        <f t="shared" si="5"/>
        <v>0.99480484880777931</v>
      </c>
      <c r="AG59" s="123">
        <f t="shared" ref="AG59:AJ59" si="119">IF(V59&gt;V$2,(V$2/V59),V59/V$2)</f>
        <v>0.90163934426229519</v>
      </c>
      <c r="AH59" s="123">
        <f t="shared" si="119"/>
        <v>0.70252873563218388</v>
      </c>
      <c r="AI59" s="123">
        <f t="shared" si="119"/>
        <v>0.52857142857142858</v>
      </c>
      <c r="AJ59" s="123">
        <f t="shared" si="119"/>
        <v>0.78709677419354829</v>
      </c>
      <c r="AK59" s="123">
        <f t="shared" si="7"/>
        <v>0.35632183908045978</v>
      </c>
      <c r="AL59" s="123">
        <f t="shared" si="14"/>
        <v>0.78208926298274817</v>
      </c>
      <c r="AM59" s="123">
        <f t="shared" si="15"/>
        <v>0.88501424778456839</v>
      </c>
      <c r="AN59" s="123">
        <f t="shared" ref="AN59:AP59" si="120">IF(J59&gt;J$2,(J$2/J59),J59/J$2)</f>
        <v>0.97435897435897434</v>
      </c>
      <c r="AO59" s="123">
        <f t="shared" si="120"/>
        <v>0.9642857142857143</v>
      </c>
      <c r="AP59" s="123">
        <f t="shared" si="120"/>
        <v>0.96114519427402878</v>
      </c>
      <c r="AQ59" s="123">
        <f t="shared" si="9"/>
        <v>0.94620103267582145</v>
      </c>
      <c r="AR59" s="123">
        <f t="shared" si="10"/>
        <v>0.8395283823753239</v>
      </c>
      <c r="AS59" s="124">
        <f>'2022'!C10</f>
        <v>7.7071428571428564</v>
      </c>
    </row>
    <row r="60" spans="1:45" ht="15.75" customHeight="1" x14ac:dyDescent="0.2">
      <c r="A60" s="110" t="str">
        <f t="shared" si="2"/>
        <v>Cade Otton</v>
      </c>
      <c r="B60" s="30">
        <f t="shared" si="3"/>
        <v>56</v>
      </c>
      <c r="C60" s="30"/>
      <c r="D60" s="30">
        <f>'2022'!A11</f>
        <v>9</v>
      </c>
      <c r="E60" s="30">
        <v>2022</v>
      </c>
      <c r="F60" s="31" t="str">
        <f>'2022'!B11</f>
        <v>Cade Otton</v>
      </c>
      <c r="G60" s="31" t="str">
        <f>'2022'!D11</f>
        <v>Washington</v>
      </c>
      <c r="H60" s="32" t="str">
        <f>'2022'!H11</f>
        <v>RS JR</v>
      </c>
      <c r="I60" s="32">
        <f>'2022'!I11</f>
        <v>23.052054794520547</v>
      </c>
      <c r="J60" s="120">
        <f>'2022'!J11</f>
        <v>77</v>
      </c>
      <c r="K60" s="120">
        <f>'2022'!K11</f>
        <v>247</v>
      </c>
      <c r="L60" s="32">
        <f>'2022'!L11</f>
        <v>4.78</v>
      </c>
      <c r="M60" s="120">
        <f>'2022'!M11</f>
        <v>4</v>
      </c>
      <c r="N60" s="41">
        <f>'2022'!N11</f>
        <v>0</v>
      </c>
      <c r="O60" s="41">
        <f>'2022'!O11</f>
        <v>9.1233221476510071E-2</v>
      </c>
      <c r="P60" s="41">
        <f>'2022'!P11</f>
        <v>0.12848285650257713</v>
      </c>
      <c r="Q60" s="41">
        <f>'2022'!Q11</f>
        <v>0.28476821192052981</v>
      </c>
      <c r="R60" s="41">
        <f>'2022'!R11</f>
        <v>0.1388888888888889</v>
      </c>
      <c r="S60" s="42">
        <f>'2022'!S11</f>
        <v>0.21182855040470935</v>
      </c>
      <c r="T60" s="42">
        <f>'2022'!T11</f>
        <v>0.20123712288447387</v>
      </c>
      <c r="U60" s="121">
        <f>'2022'!U11</f>
        <v>21.408219178082192</v>
      </c>
      <c r="V60" s="121">
        <f>'2022'!V11</f>
        <v>2.72</v>
      </c>
      <c r="W60" s="121">
        <f>'2022'!W11</f>
        <v>8.9285714285714288</v>
      </c>
      <c r="X60" s="121">
        <f>'2022'!X11</f>
        <v>5.9</v>
      </c>
      <c r="Y60" s="121">
        <f>'2022'!Y11</f>
        <v>8.5</v>
      </c>
      <c r="Z60" s="121">
        <f>'2022'!Z11</f>
        <v>0</v>
      </c>
      <c r="AA60" s="121">
        <f>'2022'!AA11</f>
        <v>0</v>
      </c>
      <c r="AB60" s="122">
        <f>'2022'!AB11</f>
        <v>6.7000000000000004E-2</v>
      </c>
      <c r="AC60" s="121">
        <f>'2022'!AC11</f>
        <v>94.627063358938798</v>
      </c>
      <c r="AD60" s="121">
        <f>'2022'!AD11</f>
        <v>101.4659770300577</v>
      </c>
      <c r="AE60" s="123">
        <f t="shared" si="4"/>
        <v>0.68275964496635266</v>
      </c>
      <c r="AF60" s="123">
        <f t="shared" si="5"/>
        <v>0.9557205016636805</v>
      </c>
      <c r="AG60" s="123">
        <f t="shared" ref="AG60:AJ60" si="121">IF(V60&gt;V$2,(V$2/V60),V60/V$2)</f>
        <v>0.89705882352941169</v>
      </c>
      <c r="AH60" s="123">
        <f t="shared" si="121"/>
        <v>0.51724137931034486</v>
      </c>
      <c r="AI60" s="123">
        <f t="shared" si="121"/>
        <v>0.84285714285714286</v>
      </c>
      <c r="AJ60" s="123">
        <f t="shared" si="121"/>
        <v>0.54838709677419351</v>
      </c>
      <c r="AK60" s="123">
        <f t="shared" si="7"/>
        <v>0.77011494252873569</v>
      </c>
      <c r="AL60" s="123">
        <f t="shared" si="14"/>
        <v>0.74067076485018768</v>
      </c>
      <c r="AM60" s="123">
        <f t="shared" si="15"/>
        <v>0.95010264024364199</v>
      </c>
      <c r="AN60" s="123">
        <f t="shared" ref="AN60:AP60" si="122">IF(J60&gt;J$2,(J$2/J60),J60/J$2)</f>
        <v>0.98701298701298701</v>
      </c>
      <c r="AO60" s="123">
        <f t="shared" si="122"/>
        <v>0.98380566801619429</v>
      </c>
      <c r="AP60" s="123">
        <f t="shared" si="122"/>
        <v>0.98326359832635979</v>
      </c>
      <c r="AQ60" s="123">
        <f t="shared" si="9"/>
        <v>0.97604622339979574</v>
      </c>
      <c r="AR60" s="123">
        <f t="shared" si="10"/>
        <v>0.8230521753425506</v>
      </c>
      <c r="AS60" s="124">
        <f>'2022'!C11</f>
        <v>7.6928571428571431</v>
      </c>
    </row>
    <row r="61" spans="1:45" ht="15.75" customHeight="1" x14ac:dyDescent="0.2">
      <c r="A61" s="110" t="str">
        <f t="shared" si="2"/>
        <v>Tre' McKitty</v>
      </c>
      <c r="B61" s="30">
        <f t="shared" si="3"/>
        <v>57</v>
      </c>
      <c r="C61" s="30"/>
      <c r="D61" s="30">
        <f>'2021'!A10</f>
        <v>8</v>
      </c>
      <c r="E61" s="30">
        <v>2021</v>
      </c>
      <c r="F61" s="31" t="str">
        <f>'2021'!B10</f>
        <v>Tre' McKitty</v>
      </c>
      <c r="G61" s="31" t="str">
        <f>'2021'!D10</f>
        <v>Georgia</v>
      </c>
      <c r="H61" s="32" t="str">
        <f>'2021'!H10</f>
        <v>SR</v>
      </c>
      <c r="I61" s="32">
        <f>'2021'!I10</f>
        <v>22.30958904109589</v>
      </c>
      <c r="J61" s="120">
        <f>'2021'!J10</f>
        <v>76</v>
      </c>
      <c r="K61" s="120">
        <f>'2021'!K10</f>
        <v>247</v>
      </c>
      <c r="L61" s="32">
        <f>'2021'!L10</f>
        <v>4.71</v>
      </c>
      <c r="M61" s="120">
        <f>'2021'!M10</f>
        <v>3</v>
      </c>
      <c r="N61" s="41">
        <f>'2021'!N10</f>
        <v>0</v>
      </c>
      <c r="O61" s="41">
        <f>'2021'!O10</f>
        <v>0.11722731906218145</v>
      </c>
      <c r="P61" s="41">
        <f>'2021'!P10</f>
        <v>9.3645484949832769E-2</v>
      </c>
      <c r="Q61" s="41">
        <f>'2021'!Q10</f>
        <v>0.10006643414715163</v>
      </c>
      <c r="R61" s="41">
        <f>'2021'!R10</f>
        <v>0.10804321728691477</v>
      </c>
      <c r="S61" s="42">
        <f>'2021'!S10</f>
        <v>0.11263526817454811</v>
      </c>
      <c r="T61" s="42">
        <f>'2021'!T10</f>
        <v>0.11263526817454811</v>
      </c>
      <c r="U61" s="121" t="str">
        <f>'2021'!U10</f>
        <v>N/A</v>
      </c>
      <c r="V61" s="121">
        <f>'2021'!V10</f>
        <v>1.33</v>
      </c>
      <c r="W61" s="121">
        <f>'2021'!W10</f>
        <v>18</v>
      </c>
      <c r="X61" s="121">
        <f>'2021'!X10</f>
        <v>9.5</v>
      </c>
      <c r="Y61" s="121">
        <f>'2021'!Y10</f>
        <v>9.1999999999999993</v>
      </c>
      <c r="Z61" s="121">
        <f>'2021'!Z10</f>
        <v>0</v>
      </c>
      <c r="AA61" s="121">
        <f>'2021'!AA10</f>
        <v>0</v>
      </c>
      <c r="AB61" s="122">
        <f>'2021'!AB10</f>
        <v>0.14300000000000002</v>
      </c>
      <c r="AC61" s="121">
        <f>'2021'!AC10</f>
        <v>100.37910530057702</v>
      </c>
      <c r="AD61" s="121">
        <f>'2021'!AD10</f>
        <v>105.5437936176217</v>
      </c>
      <c r="AE61" s="123">
        <f t="shared" si="4"/>
        <v>0.38215024448393015</v>
      </c>
      <c r="AF61" s="123">
        <f t="shared" si="5"/>
        <v>0</v>
      </c>
      <c r="AG61" s="123">
        <f t="shared" ref="AG61:AJ61" si="123">IF(V61&gt;V$2,(V$2/V61),V61/V$2)</f>
        <v>0.54508196721311475</v>
      </c>
      <c r="AH61" s="123">
        <f t="shared" si="123"/>
        <v>0.95899470899470907</v>
      </c>
      <c r="AI61" s="123">
        <f t="shared" si="123"/>
        <v>0.73684210526315785</v>
      </c>
      <c r="AJ61" s="123">
        <f t="shared" si="123"/>
        <v>0.59354838709677415</v>
      </c>
      <c r="AK61" s="123">
        <f t="shared" si="7"/>
        <v>0.60839160839160833</v>
      </c>
      <c r="AL61" s="123">
        <f t="shared" si="14"/>
        <v>0.53610290217528089</v>
      </c>
      <c r="AM61" s="123">
        <f t="shared" si="15"/>
        <v>0.9922052418828593</v>
      </c>
      <c r="AN61" s="123">
        <f t="shared" ref="AN61:AP61" si="124">IF(J61&gt;J$2,(J$2/J61),J61/J$2)</f>
        <v>1</v>
      </c>
      <c r="AO61" s="123">
        <f t="shared" si="124"/>
        <v>0.98380566801619429</v>
      </c>
      <c r="AP61" s="123">
        <f t="shared" si="124"/>
        <v>0.99787685774946921</v>
      </c>
      <c r="AQ61" s="123">
        <f t="shared" si="9"/>
        <v>0.99347194191213073</v>
      </c>
      <c r="AR61" s="123">
        <f t="shared" si="10"/>
        <v>0.69618206608317834</v>
      </c>
      <c r="AS61" s="124">
        <f>'2021'!C10</f>
        <v>7.5571428571428569</v>
      </c>
    </row>
    <row r="62" spans="1:45" ht="15.75" customHeight="1" x14ac:dyDescent="0.2">
      <c r="A62" s="110" t="str">
        <f t="shared" si="2"/>
        <v>James Mitchell</v>
      </c>
      <c r="B62" s="30">
        <f t="shared" si="3"/>
        <v>58</v>
      </c>
      <c r="C62" s="30"/>
      <c r="D62" s="30">
        <f>'2022'!A12</f>
        <v>10</v>
      </c>
      <c r="E62" s="30">
        <v>2022</v>
      </c>
      <c r="F62" s="31" t="str">
        <f>'2022'!B12</f>
        <v>James Mitchell</v>
      </c>
      <c r="G62" s="31" t="str">
        <f>'2022'!D12</f>
        <v>Virginia Tech</v>
      </c>
      <c r="H62" s="32" t="str">
        <f>'2022'!H12</f>
        <v>RS JR</v>
      </c>
      <c r="I62" s="32">
        <f>'2022'!I12</f>
        <v>22.728767123287671</v>
      </c>
      <c r="J62" s="120">
        <f>'2022'!J12</f>
        <v>76</v>
      </c>
      <c r="K62" s="120">
        <f>'2022'!K12</f>
        <v>249</v>
      </c>
      <c r="L62" s="32">
        <f>'2022'!L12</f>
        <v>4.7699999999999996</v>
      </c>
      <c r="M62" s="120">
        <f>'2022'!M12</f>
        <v>5</v>
      </c>
      <c r="N62" s="41">
        <f>'2022'!N12</f>
        <v>0</v>
      </c>
      <c r="O62" s="41">
        <f>'2022'!O12</f>
        <v>0</v>
      </c>
      <c r="P62" s="41">
        <f>'2022'!P12</f>
        <v>0.15694969783922438</v>
      </c>
      <c r="Q62" s="41">
        <f>'2022'!Q12</f>
        <v>0.22986595768250806</v>
      </c>
      <c r="R62" s="41">
        <f>'2022'!R12</f>
        <v>0.11904761904761904</v>
      </c>
      <c r="S62" s="42">
        <f>'2022'!S12</f>
        <v>0.17445678836506356</v>
      </c>
      <c r="T62" s="42">
        <f>'2022'!T12</f>
        <v>0.16573394894681037</v>
      </c>
      <c r="U62" s="121">
        <f>'2022'!U12</f>
        <v>20.068493150684933</v>
      </c>
      <c r="V62" s="121">
        <f>'2022'!V12</f>
        <v>3.03</v>
      </c>
      <c r="W62" s="121">
        <f>'2022'!W12</f>
        <v>8.4</v>
      </c>
      <c r="X62" s="121">
        <f>'2022'!X12</f>
        <v>10.1</v>
      </c>
      <c r="Y62" s="121">
        <f>'2022'!Y12</f>
        <v>11.5</v>
      </c>
      <c r="Z62" s="121">
        <f>'2022'!Z12</f>
        <v>0</v>
      </c>
      <c r="AA62" s="121">
        <f>'2022'!AA12</f>
        <v>0</v>
      </c>
      <c r="AB62" s="122">
        <f>'2022'!AB12</f>
        <v>0</v>
      </c>
      <c r="AC62" s="121">
        <f>'2022'!AC12</f>
        <v>96.195737062651276</v>
      </c>
      <c r="AD62" s="121">
        <f>'2022'!AD12</f>
        <v>101.14518344264526</v>
      </c>
      <c r="AE62" s="123">
        <f t="shared" si="4"/>
        <v>0.56230406457737259</v>
      </c>
      <c r="AF62" s="123">
        <f t="shared" si="5"/>
        <v>0.98085163363685068</v>
      </c>
      <c r="AG62" s="123">
        <f t="shared" ref="AG62:AJ62" si="125">IF(V62&gt;V$2,(V$2/V62),V62/V$2)</f>
        <v>0.80528052805280537</v>
      </c>
      <c r="AH62" s="123">
        <f t="shared" si="125"/>
        <v>0.48662068965517241</v>
      </c>
      <c r="AI62" s="123">
        <f t="shared" si="125"/>
        <v>0.69306930693069313</v>
      </c>
      <c r="AJ62" s="123">
        <f t="shared" si="125"/>
        <v>0.74193548387096775</v>
      </c>
      <c r="AK62" s="123">
        <f t="shared" si="7"/>
        <v>0</v>
      </c>
      <c r="AL62" s="123">
        <f t="shared" si="14"/>
        <v>0.71167695112064366</v>
      </c>
      <c r="AM62" s="123">
        <f t="shared" si="15"/>
        <v>0.96585290211031982</v>
      </c>
      <c r="AN62" s="123">
        <f t="shared" ref="AN62:AP62" si="126">IF(J62&gt;J$2,(J$2/J62),J62/J$2)</f>
        <v>1</v>
      </c>
      <c r="AO62" s="123">
        <f t="shared" si="126"/>
        <v>0.97590361445783136</v>
      </c>
      <c r="AP62" s="123">
        <f t="shared" si="126"/>
        <v>0.98532494758909861</v>
      </c>
      <c r="AQ62" s="123">
        <f t="shared" si="9"/>
        <v>0.98177036603931245</v>
      </c>
      <c r="AR62" s="123">
        <f t="shared" si="10"/>
        <v>0.80620964634217773</v>
      </c>
      <c r="AS62" s="124">
        <f>'2022'!C12</f>
        <v>7.5142857142857142</v>
      </c>
    </row>
    <row r="63" spans="1:45" ht="15.75" customHeight="1" x14ac:dyDescent="0.2">
      <c r="A63" s="110" t="str">
        <f t="shared" si="2"/>
        <v>Scott Orndoff</v>
      </c>
      <c r="B63" s="30">
        <f t="shared" si="3"/>
        <v>59</v>
      </c>
      <c r="C63" s="30"/>
      <c r="D63" s="30">
        <f>'2017'!A13</f>
        <v>10</v>
      </c>
      <c r="E63" s="30">
        <v>2017</v>
      </c>
      <c r="F63" s="31" t="str">
        <f>'2017'!B13</f>
        <v>Scott Orndoff</v>
      </c>
      <c r="G63" s="31" t="str">
        <f>'2017'!D13</f>
        <v>Pittsburgh</v>
      </c>
      <c r="H63" s="32" t="str">
        <f>'2017'!H13</f>
        <v>SR</v>
      </c>
      <c r="I63" s="32">
        <f>'2017'!I13</f>
        <v>23.378082191780823</v>
      </c>
      <c r="J63" s="30">
        <f>'2017'!J13</f>
        <v>77</v>
      </c>
      <c r="K63" s="30">
        <f>'2017'!K13</f>
        <v>253</v>
      </c>
      <c r="L63" s="32">
        <f>'2017'!L13</f>
        <v>4.84</v>
      </c>
      <c r="M63" s="120">
        <f>'2017'!M13</f>
        <v>0</v>
      </c>
      <c r="N63" s="41">
        <f>'2017'!N13</f>
        <v>0</v>
      </c>
      <c r="O63" s="41">
        <f>'2017'!O13</f>
        <v>0</v>
      </c>
      <c r="P63" s="41">
        <f>'2017'!P13</f>
        <v>3.2275416890801503E-2</v>
      </c>
      <c r="Q63" s="41">
        <f>'2017'!Q13</f>
        <v>0.1163788991700849</v>
      </c>
      <c r="R63" s="41">
        <f>'2017'!R13</f>
        <v>0.21763644564727111</v>
      </c>
      <c r="S63" s="42">
        <f>'2017'!S13</f>
        <v>0.21763644564727111</v>
      </c>
      <c r="T63" s="42">
        <f>'2017'!T13</f>
        <v>0.20675462336490755</v>
      </c>
      <c r="U63" s="121">
        <f>'2017'!U13</f>
        <v>22.736986301369864</v>
      </c>
      <c r="V63" s="121">
        <f>'2017'!V13</f>
        <v>2.39</v>
      </c>
      <c r="W63" s="121">
        <f>'2017'!W13</f>
        <v>16.542857142857144</v>
      </c>
      <c r="X63" s="121">
        <f>'2017'!X13</f>
        <v>9.1999999999999993</v>
      </c>
      <c r="Y63" s="121">
        <f>'2017'!Y13</f>
        <v>13.4</v>
      </c>
      <c r="Z63" s="121">
        <f>'2017'!Z13</f>
        <v>0</v>
      </c>
      <c r="AA63" s="121">
        <f>'2017'!AA13</f>
        <v>0</v>
      </c>
      <c r="AB63" s="122">
        <f>'2017'!AB13</f>
        <v>0.125</v>
      </c>
      <c r="AC63" s="121">
        <f>'2017'!AC13</f>
        <v>92.208099369580125</v>
      </c>
      <c r="AD63" s="121">
        <f>'2017'!AD13</f>
        <v>98.87218899660904</v>
      </c>
      <c r="AE63" s="123">
        <f t="shared" si="4"/>
        <v>0.70147948460193121</v>
      </c>
      <c r="AF63" s="123">
        <f t="shared" si="5"/>
        <v>0.89986745391010958</v>
      </c>
      <c r="AG63" s="123">
        <f t="shared" ref="AG63:AJ63" si="127">IF(V63&gt;V$2,(V$2/V63),V63/V$2)</f>
        <v>0.97950819672131151</v>
      </c>
      <c r="AH63" s="123">
        <f t="shared" si="127"/>
        <v>0.95834482758620698</v>
      </c>
      <c r="AI63" s="123">
        <f t="shared" si="127"/>
        <v>0.76086956521739135</v>
      </c>
      <c r="AJ63" s="123">
        <f t="shared" si="127"/>
        <v>0.86451612903225805</v>
      </c>
      <c r="AK63" s="123">
        <f t="shared" si="7"/>
        <v>0.69599999999999995</v>
      </c>
      <c r="AL63" s="123">
        <f t="shared" si="14"/>
        <v>0.86076427617820139</v>
      </c>
      <c r="AM63" s="123">
        <f t="shared" si="15"/>
        <v>0.92581504226307054</v>
      </c>
      <c r="AN63" s="123">
        <f t="shared" ref="AN63:AP63" si="128">IF(J63&gt;J$2,(J$2/J63),J63/J$2)</f>
        <v>0.98701298701298701</v>
      </c>
      <c r="AO63" s="123">
        <f t="shared" si="128"/>
        <v>0.96047430830039526</v>
      </c>
      <c r="AP63" s="123">
        <f t="shared" si="128"/>
        <v>0.97107438016528935</v>
      </c>
      <c r="AQ63" s="123">
        <f t="shared" si="9"/>
        <v>0.96109417943543551</v>
      </c>
      <c r="AR63" s="123">
        <f t="shared" si="10"/>
        <v>0.89587974231823331</v>
      </c>
      <c r="AS63" s="124">
        <f>'2017'!C13</f>
        <v>7.3714285714285719</v>
      </c>
    </row>
    <row r="64" spans="1:45" ht="15.75" customHeight="1" x14ac:dyDescent="0.2">
      <c r="A64" s="110" t="str">
        <f t="shared" si="2"/>
        <v>Jordan Leggett</v>
      </c>
      <c r="B64" s="30">
        <f t="shared" si="3"/>
        <v>59</v>
      </c>
      <c r="C64" s="30"/>
      <c r="D64" s="30">
        <f>'2017'!A12</f>
        <v>10</v>
      </c>
      <c r="E64" s="30">
        <v>2017</v>
      </c>
      <c r="F64" s="31" t="str">
        <f>'2017'!B12</f>
        <v>Jordan Leggett</v>
      </c>
      <c r="G64" s="31" t="str">
        <f>'2017'!D12</f>
        <v>Clemson</v>
      </c>
      <c r="H64" s="32" t="str">
        <f>'2017'!H12</f>
        <v>SR</v>
      </c>
      <c r="I64" s="32">
        <f>'2017'!I12</f>
        <v>22.252054794520546</v>
      </c>
      <c r="J64" s="30">
        <f>'2017'!J12</f>
        <v>78</v>
      </c>
      <c r="K64" s="30">
        <f>'2017'!K12</f>
        <v>258</v>
      </c>
      <c r="L64" s="32">
        <f>'2017'!L12</f>
        <v>4.71</v>
      </c>
      <c r="M64" s="120">
        <f>'2017'!M12</f>
        <v>5</v>
      </c>
      <c r="N64" s="41">
        <f>'2017'!N12</f>
        <v>0</v>
      </c>
      <c r="O64" s="41">
        <f>'2017'!O12</f>
        <v>7.5481408414461548E-2</v>
      </c>
      <c r="P64" s="41">
        <f>'2017'!P12</f>
        <v>6.8330362448009496E-2</v>
      </c>
      <c r="Q64" s="41">
        <f>'2017'!Q12</f>
        <v>0.12013246545620647</v>
      </c>
      <c r="R64" s="41">
        <f>'2017'!R12</f>
        <v>0.16955790540696203</v>
      </c>
      <c r="S64" s="42">
        <f>'2017'!S12</f>
        <v>0.16955790540696203</v>
      </c>
      <c r="T64" s="42">
        <f>'2017'!T12</f>
        <v>0.16108001013661391</v>
      </c>
      <c r="U64" s="121">
        <f>'2017'!U12</f>
        <v>21.610958904109587</v>
      </c>
      <c r="V64" s="121">
        <f>'2017'!V12</f>
        <v>1.54</v>
      </c>
      <c r="W64" s="121">
        <f>'2017'!W12</f>
        <v>16</v>
      </c>
      <c r="X64" s="121">
        <f>'2017'!X12</f>
        <v>7.4</v>
      </c>
      <c r="Y64" s="121">
        <f>'2017'!Y12</f>
        <v>10.8</v>
      </c>
      <c r="Z64" s="121">
        <f>'2017'!Z12</f>
        <v>0</v>
      </c>
      <c r="AA64" s="121">
        <f>'2017'!AA12</f>
        <v>0</v>
      </c>
      <c r="AB64" s="122">
        <f>'2017'!AB12</f>
        <v>0</v>
      </c>
      <c r="AC64" s="121">
        <f>'2017'!AC12</f>
        <v>104.84942982813308</v>
      </c>
      <c r="AD64" s="121">
        <f>'2017'!AD12</f>
        <v>114.62437179779511</v>
      </c>
      <c r="AE64" s="123">
        <f t="shared" si="4"/>
        <v>0.54651412699429047</v>
      </c>
      <c r="AF64" s="123">
        <f t="shared" si="5"/>
        <v>0.94675456389452339</v>
      </c>
      <c r="AG64" s="123">
        <f t="shared" ref="AG64:AJ64" si="129">IF(V64&gt;V$2,(V$2/V64),V64/V$2)</f>
        <v>0.63114754098360659</v>
      </c>
      <c r="AH64" s="123">
        <f t="shared" si="129"/>
        <v>0.92689655172413787</v>
      </c>
      <c r="AI64" s="123">
        <f t="shared" si="129"/>
        <v>0.94594594594594594</v>
      </c>
      <c r="AJ64" s="123">
        <f t="shared" si="129"/>
        <v>0.6967741935483871</v>
      </c>
      <c r="AK64" s="123">
        <f t="shared" si="7"/>
        <v>0</v>
      </c>
      <c r="AL64" s="123">
        <f t="shared" si="14"/>
        <v>0.78233882051514858</v>
      </c>
      <c r="AM64" s="123">
        <f t="shared" si="15"/>
        <v>0.94990191761653586</v>
      </c>
      <c r="AN64" s="123">
        <f t="shared" ref="AN64:AP64" si="130">IF(J64&gt;J$2,(J$2/J64),J64/J$2)</f>
        <v>0.97435897435897434</v>
      </c>
      <c r="AO64" s="123">
        <f t="shared" si="130"/>
        <v>0.94186046511627908</v>
      </c>
      <c r="AP64" s="123">
        <f t="shared" si="130"/>
        <v>0.99787685774946921</v>
      </c>
      <c r="AQ64" s="123">
        <f t="shared" si="9"/>
        <v>0.96599955371031454</v>
      </c>
      <c r="AR64" s="123">
        <f t="shared" si="10"/>
        <v>0.84662007713345666</v>
      </c>
      <c r="AS64" s="124">
        <f>'2017'!C12</f>
        <v>7.3714285714285719</v>
      </c>
    </row>
    <row r="65" spans="1:45" ht="15.75" customHeight="1" x14ac:dyDescent="0.2">
      <c r="A65" s="110" t="str">
        <f t="shared" si="2"/>
        <v>Kaden Smith</v>
      </c>
      <c r="B65" s="30">
        <f t="shared" si="3"/>
        <v>61</v>
      </c>
      <c r="C65" s="30"/>
      <c r="D65" s="30">
        <f>'2019'!A12</f>
        <v>10</v>
      </c>
      <c r="E65" s="30">
        <v>2019</v>
      </c>
      <c r="F65" s="31" t="str">
        <f>'2019'!B12</f>
        <v>Kaden Smith</v>
      </c>
      <c r="G65" s="31" t="str">
        <f>'2019'!D12</f>
        <v>Stanford</v>
      </c>
      <c r="H65" s="32" t="str">
        <f>'2018'!H12</f>
        <v>SR</v>
      </c>
      <c r="I65" s="32">
        <f>'2018'!I12</f>
        <v>21.745205479452054</v>
      </c>
      <c r="J65" s="30">
        <f>'2019'!J12</f>
        <v>77</v>
      </c>
      <c r="K65" s="30">
        <f>'2019'!K12</f>
        <v>255</v>
      </c>
      <c r="L65" s="32">
        <f>'2019'!L12</f>
        <v>4.92</v>
      </c>
      <c r="M65" s="30">
        <f>'2019'!M12</f>
        <v>6</v>
      </c>
      <c r="N65" s="41">
        <f>'2019'!N12</f>
        <v>0</v>
      </c>
      <c r="O65" s="41">
        <f>'2019'!O12</f>
        <v>0</v>
      </c>
      <c r="P65" s="41">
        <f>'2019'!P12</f>
        <v>0</v>
      </c>
      <c r="Q65" s="41">
        <f>'2019'!Q12</f>
        <v>0.20202020202020199</v>
      </c>
      <c r="R65" s="41">
        <f>'2019'!R12</f>
        <v>0.25835062451686397</v>
      </c>
      <c r="S65" s="42">
        <f>'2019'!S12</f>
        <v>0.25835062451686397</v>
      </c>
      <c r="T65" s="42">
        <f>'2019'!T12</f>
        <v>0.24543309329102075</v>
      </c>
      <c r="U65" s="121">
        <f>'2019'!U12</f>
        <v>20.367123287671234</v>
      </c>
      <c r="V65" s="121">
        <f>'2019'!V12</f>
        <v>2.65</v>
      </c>
      <c r="W65" s="121">
        <f>'2019'!W12</f>
        <v>13.51063829787234</v>
      </c>
      <c r="X65" s="121">
        <f>'2019'!X12</f>
        <v>4.3</v>
      </c>
      <c r="Y65" s="121">
        <f>'2019'!Y12</f>
        <v>15.5</v>
      </c>
      <c r="Z65" s="121">
        <f>'2019'!Z12</f>
        <v>0</v>
      </c>
      <c r="AA65" s="121">
        <f>'2019'!AA12</f>
        <v>0</v>
      </c>
      <c r="AB65" s="122">
        <f>'2019'!AB12</f>
        <v>7.8E-2</v>
      </c>
      <c r="AC65" s="121">
        <f>'2019'!AC12</f>
        <v>87.03817275207426</v>
      </c>
      <c r="AD65" s="121">
        <f>'2019'!AD12</f>
        <v>93.328619992156987</v>
      </c>
      <c r="AE65" s="123">
        <f t="shared" si="4"/>
        <v>0.83270824605542881</v>
      </c>
      <c r="AF65" s="123">
        <f t="shared" si="5"/>
        <v>0.99544724156400655</v>
      </c>
      <c r="AG65" s="123">
        <f t="shared" ref="AG65:AJ65" si="131">IF(V65&gt;V$2,(V$2/V65),V65/V$2)</f>
        <v>0.92075471698113209</v>
      </c>
      <c r="AH65" s="123">
        <f t="shared" si="131"/>
        <v>0.78268525311812176</v>
      </c>
      <c r="AI65" s="123">
        <f t="shared" si="131"/>
        <v>0.61428571428571421</v>
      </c>
      <c r="AJ65" s="123">
        <f t="shared" si="131"/>
        <v>1</v>
      </c>
      <c r="AK65" s="123">
        <f t="shared" si="7"/>
        <v>0.89655172413793105</v>
      </c>
      <c r="AL65" s="123">
        <f t="shared" si="14"/>
        <v>0.85764686200073381</v>
      </c>
      <c r="AM65" s="123">
        <f t="shared" si="15"/>
        <v>0.87390641533542102</v>
      </c>
      <c r="AN65" s="123">
        <f t="shared" ref="AN65:AP65" si="132">IF(J65&gt;J$2,(J$2/J65),J65/J$2)</f>
        <v>0.98701298701298701</v>
      </c>
      <c r="AO65" s="123">
        <f t="shared" si="132"/>
        <v>0.95294117647058818</v>
      </c>
      <c r="AP65" s="123">
        <f t="shared" si="132"/>
        <v>0.95528455284552849</v>
      </c>
      <c r="AQ65" s="123">
        <f t="shared" si="9"/>
        <v>0.94228628291613115</v>
      </c>
      <c r="AR65" s="123">
        <f t="shared" si="10"/>
        <v>0.88727065932112281</v>
      </c>
      <c r="AS65" s="124">
        <f>'2019'!C12</f>
        <v>7.2214285714285724</v>
      </c>
    </row>
    <row r="66" spans="1:45" ht="15.75" customHeight="1" x14ac:dyDescent="0.2">
      <c r="A66" s="110" t="str">
        <f t="shared" si="2"/>
        <v>Darrell Daniels</v>
      </c>
      <c r="B66" s="30">
        <f t="shared" si="3"/>
        <v>62</v>
      </c>
      <c r="C66" s="30"/>
      <c r="D66" s="30">
        <f>'2017'!A14</f>
        <v>12</v>
      </c>
      <c r="E66" s="30">
        <v>2017</v>
      </c>
      <c r="F66" s="31" t="str">
        <f>'2017'!B14</f>
        <v>Darrell Daniels</v>
      </c>
      <c r="G66" s="31" t="str">
        <f>'2017'!D14</f>
        <v>Washington</v>
      </c>
      <c r="H66" s="32" t="str">
        <f>'2017'!H14</f>
        <v>SR</v>
      </c>
      <c r="I66" s="32">
        <f>'2017'!I14</f>
        <v>22.443835616438356</v>
      </c>
      <c r="J66" s="30">
        <f>'2017'!J14</f>
        <v>75</v>
      </c>
      <c r="K66" s="30">
        <f>'2017'!K14</f>
        <v>247</v>
      </c>
      <c r="L66" s="32">
        <f>'2017'!L14</f>
        <v>4.55</v>
      </c>
      <c r="M66" s="120">
        <f>'2017'!M14</f>
        <v>0</v>
      </c>
      <c r="N66" s="41">
        <f>'2017'!N14</f>
        <v>0</v>
      </c>
      <c r="O66" s="41">
        <f>'2017'!O14</f>
        <v>0</v>
      </c>
      <c r="P66" s="41">
        <f>'2017'!P14</f>
        <v>0.14242878560719641</v>
      </c>
      <c r="Q66" s="41">
        <f>'2017'!Q14</f>
        <v>0.10451505016722408</v>
      </c>
      <c r="R66" s="41">
        <f>'2017'!R14</f>
        <v>0.11862442040185471</v>
      </c>
      <c r="S66" s="42">
        <f>'2017'!S14</f>
        <v>0.13052660300452557</v>
      </c>
      <c r="T66" s="42">
        <f>'2017'!T14</f>
        <v>0.12400027285429928</v>
      </c>
      <c r="U66" s="121" t="str">
        <f>'2017'!U14</f>
        <v>N/A</v>
      </c>
      <c r="V66" s="121">
        <f>'2017'!V14</f>
        <v>2.14</v>
      </c>
      <c r="W66" s="121">
        <f>'2017'!W14</f>
        <v>18.058823529411764</v>
      </c>
      <c r="X66" s="121">
        <f>'2017'!X14</f>
        <v>8.9</v>
      </c>
      <c r="Y66" s="121">
        <f>'2017'!Y14</f>
        <v>13.8</v>
      </c>
      <c r="Z66" s="121">
        <f>'2017'!Z14</f>
        <v>0</v>
      </c>
      <c r="AA66" s="121">
        <f>'2017'!AA14</f>
        <v>0</v>
      </c>
      <c r="AB66" s="122">
        <f>'2017'!AB14</f>
        <v>5.5999999999999994E-2</v>
      </c>
      <c r="AC66" s="121">
        <f>'2017'!AC14</f>
        <v>115.26072905823456</v>
      </c>
      <c r="AD66" s="121">
        <f>'2017'!AD14</f>
        <v>118.80705994399854</v>
      </c>
      <c r="AE66" s="123">
        <f t="shared" si="4"/>
        <v>0.42070956420071248</v>
      </c>
      <c r="AF66" s="123">
        <f t="shared" si="5"/>
        <v>0</v>
      </c>
      <c r="AG66" s="123">
        <f t="shared" ref="AG66:AJ66" si="133">IF(V66&gt;V$2,(V$2/V66),V66/V$2)</f>
        <v>0.87704918032786894</v>
      </c>
      <c r="AH66" s="123">
        <f t="shared" si="133"/>
        <v>0.95587094772762526</v>
      </c>
      <c r="AI66" s="123">
        <f t="shared" si="133"/>
        <v>0.78651685393258419</v>
      </c>
      <c r="AJ66" s="123">
        <f t="shared" si="133"/>
        <v>0.89032258064516134</v>
      </c>
      <c r="AK66" s="123">
        <f t="shared" si="7"/>
        <v>0.64367816091954022</v>
      </c>
      <c r="AL66" s="123">
        <f t="shared" si="14"/>
        <v>0.65507818780565874</v>
      </c>
      <c r="AM66" s="123">
        <f t="shared" si="15"/>
        <v>0.864098945655841</v>
      </c>
      <c r="AN66" s="123">
        <f t="shared" ref="AN66:AP66" si="134">IF(J66&gt;J$2,(J$2/J66),J66/J$2)</f>
        <v>0.98684210526315785</v>
      </c>
      <c r="AO66" s="123">
        <f t="shared" si="134"/>
        <v>0.98380566801619429</v>
      </c>
      <c r="AP66" s="123">
        <f t="shared" si="134"/>
        <v>0.96808510638297862</v>
      </c>
      <c r="AQ66" s="123">
        <f t="shared" si="9"/>
        <v>0.95070795632954297</v>
      </c>
      <c r="AR66" s="123">
        <f t="shared" si="10"/>
        <v>0.75854860678901814</v>
      </c>
      <c r="AS66" s="124">
        <f>'2017'!C14</f>
        <v>7.0928571428571425</v>
      </c>
    </row>
    <row r="67" spans="1:45" ht="15.75" customHeight="1" x14ac:dyDescent="0.2">
      <c r="A67" s="110" t="str">
        <f t="shared" si="2"/>
        <v>Colby Parkinson</v>
      </c>
      <c r="B67" s="30">
        <f t="shared" si="3"/>
        <v>63</v>
      </c>
      <c r="C67" s="30"/>
      <c r="D67" s="30">
        <f>'2020'!A11</f>
        <v>9</v>
      </c>
      <c r="E67" s="30">
        <v>2020</v>
      </c>
      <c r="F67" s="31" t="str">
        <f>'2020'!B11</f>
        <v>Colby Parkinson</v>
      </c>
      <c r="G67" s="31" t="str">
        <f>'2020'!D11</f>
        <v>Stanford</v>
      </c>
      <c r="H67" s="32" t="str">
        <f>'2020'!H11</f>
        <v>JR</v>
      </c>
      <c r="I67" s="32">
        <f>'2020'!I11</f>
        <v>21.304109589041097</v>
      </c>
      <c r="J67" s="30">
        <f>'2020'!J11</f>
        <v>79</v>
      </c>
      <c r="K67" s="30">
        <f>'2020'!K11</f>
        <v>252</v>
      </c>
      <c r="L67" s="32">
        <f>'2020'!L11</f>
        <v>4.7699999999999996</v>
      </c>
      <c r="M67" s="30">
        <f>'2020'!M11</f>
        <v>4</v>
      </c>
      <c r="N67" s="41">
        <f>'2020'!N11</f>
        <v>0</v>
      </c>
      <c r="O67" s="41">
        <f>'2020'!O11</f>
        <v>0</v>
      </c>
      <c r="P67" s="41">
        <f>'2020'!P11</f>
        <v>8.6777598854893528E-2</v>
      </c>
      <c r="Q67" s="41">
        <f>'2020'!Q11</f>
        <v>0.13660817395713037</v>
      </c>
      <c r="R67" s="41">
        <f>'2020'!R11</f>
        <v>0.1870553861788618</v>
      </c>
      <c r="S67" s="42">
        <f>'2020'!S11</f>
        <v>0.1870553861788618</v>
      </c>
      <c r="T67" s="42">
        <f>'2020'!T11</f>
        <v>0.1777026168699187</v>
      </c>
      <c r="U67" s="121">
        <f>'2020'!U11</f>
        <v>20.671232876712327</v>
      </c>
      <c r="V67" s="121">
        <f>'2020'!V11</f>
        <v>1.44</v>
      </c>
      <c r="W67" s="121">
        <f>'2020'!W11</f>
        <v>12.270833333333334</v>
      </c>
      <c r="X67" s="121">
        <f>'2020'!X11</f>
        <v>5.3</v>
      </c>
      <c r="Y67" s="121">
        <f>'2020'!Y11</f>
        <v>13.7</v>
      </c>
      <c r="Z67" s="121">
        <f>'2020'!Z11</f>
        <v>0</v>
      </c>
      <c r="AA67" s="121">
        <f>'2020'!AA11</f>
        <v>0</v>
      </c>
      <c r="AB67" s="122">
        <f>'2020'!AB11</f>
        <v>0</v>
      </c>
      <c r="AC67" s="121">
        <f>'2020'!AC11</f>
        <v>97.354721846538638</v>
      </c>
      <c r="AD67" s="121">
        <f>'2020'!AD11</f>
        <v>108.48423944204589</v>
      </c>
      <c r="AE67" s="123">
        <f t="shared" si="4"/>
        <v>0.60291149994899063</v>
      </c>
      <c r="AF67" s="123">
        <f t="shared" si="5"/>
        <v>0.98979456593770709</v>
      </c>
      <c r="AG67" s="123">
        <f t="shared" ref="AG67:AJ67" si="135">IF(V67&gt;V$2,(V$2/V67),V67/V$2)</f>
        <v>0.5901639344262295</v>
      </c>
      <c r="AH67" s="123">
        <f t="shared" si="135"/>
        <v>0.71086206896551729</v>
      </c>
      <c r="AI67" s="123">
        <f t="shared" si="135"/>
        <v>0.75714285714285712</v>
      </c>
      <c r="AJ67" s="123">
        <f t="shared" si="135"/>
        <v>0.88387096774193541</v>
      </c>
      <c r="AK67" s="123">
        <f t="shared" si="7"/>
        <v>0</v>
      </c>
      <c r="AL67" s="123">
        <f t="shared" si="14"/>
        <v>0.75579098236053943</v>
      </c>
      <c r="AM67" s="123">
        <f t="shared" si="15"/>
        <v>0.97748968406345615</v>
      </c>
      <c r="AN67" s="123">
        <f t="shared" ref="AN67:AP67" si="136">IF(J67&gt;J$2,(J$2/J67),J67/J$2)</f>
        <v>0.96202531645569622</v>
      </c>
      <c r="AO67" s="123">
        <f t="shared" si="136"/>
        <v>0.9642857142857143</v>
      </c>
      <c r="AP67" s="123">
        <f t="shared" si="136"/>
        <v>0.98532494758909861</v>
      </c>
      <c r="AQ67" s="123">
        <f t="shared" si="9"/>
        <v>0.97228141559849135</v>
      </c>
      <c r="AR67" s="123">
        <f t="shared" si="10"/>
        <v>0.83156263399382258</v>
      </c>
      <c r="AS67" s="124">
        <f>'2020'!C11</f>
        <v>7.0642857142857149</v>
      </c>
    </row>
    <row r="68" spans="1:45" ht="15.75" customHeight="1" x14ac:dyDescent="0.2">
      <c r="A68" s="110" t="str">
        <f t="shared" si="2"/>
        <v>Foster Moreau</v>
      </c>
      <c r="B68" s="30">
        <f t="shared" si="3"/>
        <v>64</v>
      </c>
      <c r="C68" s="30"/>
      <c r="D68" s="30">
        <f>'2019'!A13</f>
        <v>11</v>
      </c>
      <c r="E68" s="30">
        <v>2019</v>
      </c>
      <c r="F68" s="31" t="str">
        <f>'2019'!B13</f>
        <v>Foster Moreau</v>
      </c>
      <c r="G68" s="31" t="str">
        <f>'2019'!D13</f>
        <v>LSU</v>
      </c>
      <c r="H68" s="32" t="str">
        <f>'2018'!H13</f>
        <v>SR</v>
      </c>
      <c r="I68" s="32">
        <f>'2018'!I13</f>
        <v>22.728767123287671</v>
      </c>
      <c r="J68" s="30">
        <f>'2019'!J13</f>
        <v>76</v>
      </c>
      <c r="K68" s="30">
        <f>'2019'!K13</f>
        <v>253</v>
      </c>
      <c r="L68" s="32">
        <f>'2019'!L13</f>
        <v>4.66</v>
      </c>
      <c r="M68" s="30">
        <f>'2019'!M13</f>
        <v>4</v>
      </c>
      <c r="N68" s="41">
        <f>'2019'!N13</f>
        <v>0</v>
      </c>
      <c r="O68" s="41">
        <f>'2019'!O13</f>
        <v>0</v>
      </c>
      <c r="P68" s="41">
        <f>'2019'!P13</f>
        <v>5.9367250319380775E-2</v>
      </c>
      <c r="Q68" s="41">
        <f>'2019'!Q13</f>
        <v>0.11384111384111384</v>
      </c>
      <c r="R68" s="41">
        <f>'2019'!R13</f>
        <v>0.11903719912472648</v>
      </c>
      <c r="S68" s="42">
        <f>'2019'!S13</f>
        <v>0.11903719912472648</v>
      </c>
      <c r="T68" s="42">
        <f>'2019'!T13</f>
        <v>0.11903719912472648</v>
      </c>
      <c r="U68" s="121" t="str">
        <f>'2019'!U13</f>
        <v>N/A</v>
      </c>
      <c r="V68" s="121">
        <f>'2019'!V13</f>
        <v>1.39</v>
      </c>
      <c r="W68" s="121">
        <f>'2019'!W13</f>
        <v>12.363636363636363</v>
      </c>
      <c r="X68" s="121">
        <f>'2019'!X13</f>
        <v>8.4</v>
      </c>
      <c r="Y68" s="121">
        <f>'2019'!Y13</f>
        <v>6.8</v>
      </c>
      <c r="Z68" s="121">
        <f>'2019'!Z13</f>
        <v>0</v>
      </c>
      <c r="AA68" s="121">
        <f>'2019'!AA13</f>
        <v>0</v>
      </c>
      <c r="AB68" s="122">
        <f>'2019'!AB13</f>
        <v>4.2999999999999997E-2</v>
      </c>
      <c r="AC68" s="121">
        <f>'2019'!AC13</f>
        <v>107.30176113886883</v>
      </c>
      <c r="AD68" s="121">
        <f>'2019'!AD13</f>
        <v>112.82263274349997</v>
      </c>
      <c r="AE68" s="123">
        <f t="shared" si="4"/>
        <v>0.40387079007706195</v>
      </c>
      <c r="AF68" s="123">
        <f t="shared" si="5"/>
        <v>0</v>
      </c>
      <c r="AG68" s="123">
        <f t="shared" ref="AG68:AJ68" si="137">IF(V68&gt;V$2,(V$2/V68),V68/V$2)</f>
        <v>0.56967213114754101</v>
      </c>
      <c r="AH68" s="123">
        <f t="shared" si="137"/>
        <v>0.71623824451410656</v>
      </c>
      <c r="AI68" s="123">
        <f t="shared" si="137"/>
        <v>0.83333333333333326</v>
      </c>
      <c r="AJ68" s="123">
        <f t="shared" si="137"/>
        <v>0.43870967741935485</v>
      </c>
      <c r="AK68" s="123">
        <f t="shared" si="7"/>
        <v>0.4942528735632184</v>
      </c>
      <c r="AL68" s="123">
        <f t="shared" si="14"/>
        <v>0.49363736274856623</v>
      </c>
      <c r="AM68" s="123">
        <f t="shared" si="15"/>
        <v>0.92819235581648141</v>
      </c>
      <c r="AN68" s="123">
        <f t="shared" ref="AN68:AP68" si="138">IF(J68&gt;J$2,(J$2/J68),J68/J$2)</f>
        <v>1</v>
      </c>
      <c r="AO68" s="123">
        <f t="shared" si="138"/>
        <v>0.96047430830039526</v>
      </c>
      <c r="AP68" s="123">
        <f t="shared" si="138"/>
        <v>0.99148936170212765</v>
      </c>
      <c r="AQ68" s="123">
        <f t="shared" si="9"/>
        <v>0.97003900645475105</v>
      </c>
      <c r="AR68" s="123">
        <f t="shared" si="10"/>
        <v>0.66037793804573086</v>
      </c>
      <c r="AS68" s="124">
        <f>'2019'!C13</f>
        <v>6.9357142857142851</v>
      </c>
    </row>
    <row r="69" spans="1:45" ht="15.75" customHeight="1" x14ac:dyDescent="0.2">
      <c r="A69" s="110" t="str">
        <f t="shared" si="2"/>
        <v>Eric Saubert</v>
      </c>
      <c r="B69" s="30">
        <f t="shared" si="3"/>
        <v>65</v>
      </c>
      <c r="C69" s="30"/>
      <c r="D69" s="30">
        <f>'2017'!A15</f>
        <v>13</v>
      </c>
      <c r="E69" s="30">
        <v>2017</v>
      </c>
      <c r="F69" s="31" t="str">
        <f>'2017'!B15</f>
        <v>Eric Saubert</v>
      </c>
      <c r="G69" s="31" t="str">
        <f>'2017'!D15</f>
        <v>Drake</v>
      </c>
      <c r="H69" s="32" t="str">
        <f>'2017'!H15</f>
        <v>RS SR</v>
      </c>
      <c r="I69" s="32">
        <f>'2017'!I15</f>
        <v>22.983561643835618</v>
      </c>
      <c r="J69" s="30">
        <f>'2017'!J15</f>
        <v>77</v>
      </c>
      <c r="K69" s="30">
        <f>'2017'!K15</f>
        <v>253</v>
      </c>
      <c r="L69" s="32">
        <f>'2017'!L15</f>
        <v>4.6900000000000004</v>
      </c>
      <c r="M69" s="120">
        <f>'2017'!M15</f>
        <v>5</v>
      </c>
      <c r="N69" s="41">
        <f>'2017'!N15</f>
        <v>0</v>
      </c>
      <c r="O69" s="41">
        <f>'2017'!O15</f>
        <v>0</v>
      </c>
      <c r="P69" s="41">
        <f>'2017'!P15</f>
        <v>0</v>
      </c>
      <c r="Q69" s="41">
        <f>'2017'!Q15</f>
        <v>0.25272331154684097</v>
      </c>
      <c r="R69" s="41">
        <f>'2017'!R15</f>
        <v>0.27566607460035525</v>
      </c>
      <c r="S69" s="42">
        <f>'2017'!S15</f>
        <v>0.27566607460035525</v>
      </c>
      <c r="T69" s="42">
        <f>'2017'!T15</f>
        <v>0.16539964476021315</v>
      </c>
      <c r="U69" s="121">
        <f>'2017'!U15</f>
        <v>21.326027397260273</v>
      </c>
      <c r="V69" s="121">
        <f>'2017'!V15</f>
        <v>2.06</v>
      </c>
      <c r="W69" s="121">
        <f>'2017'!W15</f>
        <v>13.857142857142858</v>
      </c>
      <c r="X69" s="121">
        <f>'2017'!X15</f>
        <v>4.9000000000000004</v>
      </c>
      <c r="Y69" s="121">
        <f>'2017'!Y15</f>
        <v>0</v>
      </c>
      <c r="Z69" s="121">
        <f>'2017'!Z15</f>
        <v>0</v>
      </c>
      <c r="AA69" s="121">
        <f>'2017'!AA15</f>
        <v>0</v>
      </c>
      <c r="AB69" s="122">
        <f>'2017'!AB15</f>
        <v>0</v>
      </c>
      <c r="AC69" s="121">
        <f>'2017'!AC15</f>
        <v>104.58253051970431</v>
      </c>
      <c r="AD69" s="121">
        <f>'2017'!AD15</f>
        <v>112.14094850651645</v>
      </c>
      <c r="AE69" s="123">
        <f t="shared" si="4"/>
        <v>0.56116983345500204</v>
      </c>
      <c r="AF69" s="123">
        <f t="shared" si="5"/>
        <v>0.95940390544707088</v>
      </c>
      <c r="AG69" s="123">
        <f t="shared" ref="AG69:AJ69" si="139">IF(V69&gt;V$2,(V$2/V69),V69/V$2)</f>
        <v>0.84426229508196726</v>
      </c>
      <c r="AH69" s="123">
        <f t="shared" si="139"/>
        <v>0.8027586206896552</v>
      </c>
      <c r="AI69" s="123">
        <f t="shared" si="139"/>
        <v>0.70000000000000007</v>
      </c>
      <c r="AJ69" s="123">
        <f t="shared" si="139"/>
        <v>0</v>
      </c>
      <c r="AK69" s="123">
        <f t="shared" si="7"/>
        <v>0</v>
      </c>
      <c r="AL69" s="123">
        <f t="shared" si="14"/>
        <v>0.64459910911228258</v>
      </c>
      <c r="AM69" s="123">
        <f t="shared" si="15"/>
        <v>0.95232610991353961</v>
      </c>
      <c r="AN69" s="123">
        <f t="shared" ref="AN69:AP69" si="140">IF(J69&gt;J$2,(J$2/J69),J69/J$2)</f>
        <v>0.98701298701298701</v>
      </c>
      <c r="AO69" s="123">
        <f t="shared" si="140"/>
        <v>0.96047430830039526</v>
      </c>
      <c r="AP69" s="123">
        <f t="shared" si="140"/>
        <v>0.99787234042553197</v>
      </c>
      <c r="AQ69" s="123">
        <f t="shared" si="9"/>
        <v>0.97442143641311352</v>
      </c>
      <c r="AR69" s="123">
        <f t="shared" si="10"/>
        <v>0.76003692366757347</v>
      </c>
      <c r="AS69" s="124">
        <f>'2017'!C15</f>
        <v>6.7857142857142856</v>
      </c>
    </row>
    <row r="70" spans="1:45" ht="15.75" customHeight="1" x14ac:dyDescent="0.2">
      <c r="A70" s="110" t="str">
        <f t="shared" si="2"/>
        <v>Josiah Deguara</v>
      </c>
      <c r="B70" s="30">
        <f t="shared" si="3"/>
        <v>66</v>
      </c>
      <c r="C70" s="30"/>
      <c r="D70" s="30">
        <f>'2020'!A12</f>
        <v>10</v>
      </c>
      <c r="E70" s="30">
        <v>2020</v>
      </c>
      <c r="F70" s="31" t="str">
        <f>'2020'!B12</f>
        <v>Josiah Deguara</v>
      </c>
      <c r="G70" s="31" t="str">
        <f>'2020'!D12</f>
        <v>Cincinnati</v>
      </c>
      <c r="H70" s="32" t="str">
        <f>'2020'!H12</f>
        <v>RS SR</v>
      </c>
      <c r="I70" s="32">
        <f>'2020'!I12</f>
        <v>23.202739726027396</v>
      </c>
      <c r="J70" s="30">
        <f>'2020'!J12</f>
        <v>74</v>
      </c>
      <c r="K70" s="30">
        <f>'2020'!K12</f>
        <v>242</v>
      </c>
      <c r="L70" s="32">
        <f>'2020'!L12</f>
        <v>4.72</v>
      </c>
      <c r="M70" s="30">
        <f>'2020'!M12</f>
        <v>3</v>
      </c>
      <c r="N70" s="41">
        <f>'2020'!N12</f>
        <v>0</v>
      </c>
      <c r="O70" s="41">
        <f>'2020'!O12</f>
        <v>4.5916373583431029E-2</v>
      </c>
      <c r="P70" s="41">
        <f>'2020'!P12</f>
        <v>9.0573012939001843E-2</v>
      </c>
      <c r="Q70" s="41">
        <f>'2020'!Q12</f>
        <v>0.16438356164383561</v>
      </c>
      <c r="R70" s="41">
        <f>'2020'!R12</f>
        <v>0.21266720114772775</v>
      </c>
      <c r="S70" s="42">
        <f>'2020'!S12</f>
        <v>0.21266720114772775</v>
      </c>
      <c r="T70" s="42">
        <f>'2020'!T12</f>
        <v>0.18076712097556857</v>
      </c>
      <c r="U70" s="121">
        <f>'2020'!U12</f>
        <v>21.556164383561644</v>
      </c>
      <c r="V70" s="121">
        <f>'2020'!V12</f>
        <v>1.49</v>
      </c>
      <c r="W70" s="121">
        <f>'2020'!W12</f>
        <v>12.923076923076923</v>
      </c>
      <c r="X70" s="121">
        <f>'2020'!X12</f>
        <v>5.9</v>
      </c>
      <c r="Y70" s="121">
        <f>'2020'!Y12</f>
        <v>11.4</v>
      </c>
      <c r="Z70" s="121">
        <f>'2020'!Z12</f>
        <v>0</v>
      </c>
      <c r="AA70" s="121">
        <f>'2020'!AA12</f>
        <v>0</v>
      </c>
      <c r="AB70" s="122">
        <f>'2020'!AB12</f>
        <v>7.0999999999999994E-2</v>
      </c>
      <c r="AC70" s="121">
        <f>'2020'!AC12</f>
        <v>97.51633420841388</v>
      </c>
      <c r="AD70" s="121">
        <f>'2020'!AD12</f>
        <v>98.513089216173</v>
      </c>
      <c r="AE70" s="123">
        <f t="shared" si="4"/>
        <v>0.61330878502830766</v>
      </c>
      <c r="AF70" s="123">
        <f t="shared" si="5"/>
        <v>0.94916115912557186</v>
      </c>
      <c r="AG70" s="123">
        <f t="shared" ref="AG70:AJ70" si="141">IF(V70&gt;V$2,(V$2/V70),V70/V$2)</f>
        <v>0.61065573770491799</v>
      </c>
      <c r="AH70" s="123">
        <f t="shared" si="141"/>
        <v>0.74864721485411134</v>
      </c>
      <c r="AI70" s="123">
        <f t="shared" si="141"/>
        <v>0.84285714285714286</v>
      </c>
      <c r="AJ70" s="123">
        <f t="shared" si="141"/>
        <v>0.73548387096774193</v>
      </c>
      <c r="AK70" s="123">
        <f t="shared" si="7"/>
        <v>0.81609195402298851</v>
      </c>
      <c r="AL70" s="123">
        <f t="shared" si="14"/>
        <v>0.75001898508963238</v>
      </c>
      <c r="AM70" s="123">
        <f t="shared" si="15"/>
        <v>0.97911235231779303</v>
      </c>
      <c r="AN70" s="123">
        <f t="shared" ref="AN70:AP70" si="142">IF(J70&gt;J$2,(J$2/J70),J70/J$2)</f>
        <v>0.97368421052631582</v>
      </c>
      <c r="AO70" s="123">
        <f t="shared" si="142"/>
        <v>0.99588477366255146</v>
      </c>
      <c r="AP70" s="123">
        <f t="shared" si="142"/>
        <v>0.9957627118644069</v>
      </c>
      <c r="AQ70" s="123">
        <f t="shared" si="9"/>
        <v>0.98611101209276686</v>
      </c>
      <c r="AR70" s="123">
        <f t="shared" si="10"/>
        <v>0.83265119454072944</v>
      </c>
      <c r="AS70" s="124">
        <f>'2020'!C12</f>
        <v>6.7428571428571429</v>
      </c>
    </row>
    <row r="71" spans="1:45" ht="15.75" customHeight="1" x14ac:dyDescent="0.2">
      <c r="A71" s="110" t="str">
        <f t="shared" si="2"/>
        <v>Chris Herndon</v>
      </c>
      <c r="B71" s="30">
        <f t="shared" si="3"/>
        <v>67</v>
      </c>
      <c r="C71" s="30"/>
      <c r="D71" s="30">
        <f>'2018'!A9</f>
        <v>7</v>
      </c>
      <c r="E71" s="30">
        <v>2018</v>
      </c>
      <c r="F71" s="31" t="str">
        <f>'2018'!B9</f>
        <v>Chris Herndon</v>
      </c>
      <c r="G71" s="31" t="str">
        <f>'2018'!D9</f>
        <v>Miami</v>
      </c>
      <c r="H71" s="32" t="str">
        <f>'2018'!H9</f>
        <v>SR</v>
      </c>
      <c r="I71" s="32">
        <f>'2018'!I9</f>
        <v>22.186301369863013</v>
      </c>
      <c r="J71" s="30">
        <f>'2018'!J9</f>
        <v>76</v>
      </c>
      <c r="K71" s="30">
        <f>'2018'!K9</f>
        <v>253</v>
      </c>
      <c r="L71" s="32">
        <f>'2018'!L9</f>
        <v>4.8600000000000003</v>
      </c>
      <c r="M71" s="30">
        <f>'2018'!M9</f>
        <v>4</v>
      </c>
      <c r="N71" s="41">
        <f>'2018'!N9</f>
        <v>0</v>
      </c>
      <c r="O71" s="41">
        <f>'2018'!O9</f>
        <v>0</v>
      </c>
      <c r="P71" s="41">
        <f>'2018'!P9</f>
        <v>8.5889570552147243E-2</v>
      </c>
      <c r="Q71" s="41">
        <f>'2018'!Q9</f>
        <v>9.3699152780115577E-2</v>
      </c>
      <c r="R71" s="41">
        <f>'2018'!R9</f>
        <v>0.17881911902530459</v>
      </c>
      <c r="S71" s="42">
        <f>'2018'!S9</f>
        <v>0.17881911902530459</v>
      </c>
      <c r="T71" s="42">
        <f>'2018'!T9</f>
        <v>0.16987816307403936</v>
      </c>
      <c r="U71" s="121">
        <f>'2018'!U9</f>
        <v>21.547945205479451</v>
      </c>
      <c r="V71" s="121">
        <f>'2018'!V9</f>
        <v>1.62</v>
      </c>
      <c r="W71" s="121">
        <f>'2018'!W9</f>
        <v>11.925000000000001</v>
      </c>
      <c r="X71" s="121">
        <f>'2018'!X9</f>
        <v>9.3000000000000007</v>
      </c>
      <c r="Y71" s="121">
        <f>'2018'!Y9</f>
        <v>6</v>
      </c>
      <c r="Z71" s="121">
        <f>'2018'!Z9</f>
        <v>0</v>
      </c>
      <c r="AA71" s="121">
        <f>'2018'!AA9</f>
        <v>0</v>
      </c>
      <c r="AB71" s="122">
        <f>'2018'!AB9</f>
        <v>7.0000000000000007E-2</v>
      </c>
      <c r="AC71" s="121">
        <f>'2018'!AC9</f>
        <v>90.699614208810942</v>
      </c>
      <c r="AD71" s="121">
        <f>'2018'!AD9</f>
        <v>95.366275028928982</v>
      </c>
      <c r="AE71" s="123">
        <f t="shared" si="4"/>
        <v>0.5763646023430401</v>
      </c>
      <c r="AF71" s="123">
        <f t="shared" si="5"/>
        <v>0.94952320406865864</v>
      </c>
      <c r="AG71" s="123">
        <f t="shared" ref="AG71:AJ71" si="143">IF(V71&gt;V$2,(V$2/V71),V71/V$2)</f>
        <v>0.66393442622950827</v>
      </c>
      <c r="AH71" s="123">
        <f t="shared" si="143"/>
        <v>0.69082758620689655</v>
      </c>
      <c r="AI71" s="123">
        <f t="shared" si="143"/>
        <v>0.75268817204301075</v>
      </c>
      <c r="AJ71" s="123">
        <f t="shared" si="143"/>
        <v>0.38709677419354838</v>
      </c>
      <c r="AK71" s="123">
        <f t="shared" si="7"/>
        <v>0.80459770114942541</v>
      </c>
      <c r="AL71" s="123">
        <f t="shared" si="14"/>
        <v>0.67007246084744365</v>
      </c>
      <c r="AM71" s="123">
        <f t="shared" si="15"/>
        <v>0.91066910321412542</v>
      </c>
      <c r="AN71" s="123">
        <f t="shared" ref="AN71:AP71" si="144">IF(J71&gt;J$2,(J$2/J71),J71/J$2)</f>
        <v>1</v>
      </c>
      <c r="AO71" s="123">
        <f t="shared" si="144"/>
        <v>0.96047430830039526</v>
      </c>
      <c r="AP71" s="123">
        <f t="shared" si="144"/>
        <v>0.96707818930041145</v>
      </c>
      <c r="AQ71" s="123">
        <f t="shared" si="9"/>
        <v>0.95955540020373298</v>
      </c>
      <c r="AR71" s="123">
        <f t="shared" si="10"/>
        <v>0.77139148962214488</v>
      </c>
      <c r="AS71" s="124">
        <f>'2018'!C9</f>
        <v>6.7142857142857144</v>
      </c>
    </row>
    <row r="72" spans="1:45" ht="15.75" customHeight="1" x14ac:dyDescent="0.2">
      <c r="A72" s="110" t="str">
        <f t="shared" si="2"/>
        <v>Troy Fumagalli</v>
      </c>
      <c r="B72" s="30">
        <f t="shared" si="3"/>
        <v>68</v>
      </c>
      <c r="C72" s="30"/>
      <c r="D72" s="30">
        <f>'2018'!A10</f>
        <v>8</v>
      </c>
      <c r="E72" s="30">
        <v>2018</v>
      </c>
      <c r="F72" s="31" t="str">
        <f>'2018'!B10</f>
        <v>Troy Fumagalli</v>
      </c>
      <c r="G72" s="31" t="str">
        <f>'2018'!D10</f>
        <v>Wisconsin</v>
      </c>
      <c r="H72" s="32" t="str">
        <f>'2018'!H10</f>
        <v>SR</v>
      </c>
      <c r="I72" s="32">
        <f>'2018'!I10</f>
        <v>23.202739726027396</v>
      </c>
      <c r="J72" s="30">
        <f>'2018'!J10</f>
        <v>77</v>
      </c>
      <c r="K72" s="30">
        <f>'2018'!K10</f>
        <v>247</v>
      </c>
      <c r="L72" s="32">
        <f>'2018'!L10</f>
        <v>4.84</v>
      </c>
      <c r="M72" s="30">
        <f>'2018'!M10</f>
        <v>5</v>
      </c>
      <c r="N72" s="41">
        <f>'2018'!N10</f>
        <v>0</v>
      </c>
      <c r="O72" s="41">
        <f>'2018'!O10</f>
        <v>8.7941648129946717E-2</v>
      </c>
      <c r="P72" s="41">
        <f>'2018'!P10</f>
        <v>0.15233367401567136</v>
      </c>
      <c r="Q72" s="41">
        <f>'2018'!Q10</f>
        <v>0.2491087918223597</v>
      </c>
      <c r="R72" s="41">
        <f>'2018'!R10</f>
        <v>0.23728960610792993</v>
      </c>
      <c r="S72" s="42">
        <f>'2018'!S10</f>
        <v>0.2431991989651448</v>
      </c>
      <c r="T72" s="42">
        <f>'2018'!T10</f>
        <v>0.2431991989651448</v>
      </c>
      <c r="U72" s="121">
        <f>'2018'!U10</f>
        <v>20.547945205479451</v>
      </c>
      <c r="V72" s="121">
        <f>'2018'!V10</f>
        <v>1.98</v>
      </c>
      <c r="W72" s="121">
        <f>'2018'!W10</f>
        <v>11.891304347826088</v>
      </c>
      <c r="X72" s="121">
        <f>'2018'!X10</f>
        <v>5.3</v>
      </c>
      <c r="Y72" s="121">
        <f>'2018'!Y10</f>
        <v>9.6</v>
      </c>
      <c r="Z72" s="121">
        <f>'2018'!Z10</f>
        <v>0</v>
      </c>
      <c r="AA72" s="121">
        <f>'2018'!AA10</f>
        <v>0</v>
      </c>
      <c r="AB72" s="122">
        <f>'2018'!AB10</f>
        <v>6.0999999999999999E-2</v>
      </c>
      <c r="AC72" s="121">
        <f>'2018'!AC10</f>
        <v>90.021346024847006</v>
      </c>
      <c r="AD72" s="121">
        <f>'2018'!AD10</f>
        <v>96.527394000642033</v>
      </c>
      <c r="AE72" s="123">
        <f t="shared" si="4"/>
        <v>0.82512906347238724</v>
      </c>
      <c r="AF72" s="123">
        <f t="shared" si="5"/>
        <v>0.99573333333333336</v>
      </c>
      <c r="AG72" s="123">
        <f t="shared" ref="AG72:AJ72" si="145">IF(V72&gt;V$2,(V$2/V72),V72/V$2)</f>
        <v>0.81147540983606559</v>
      </c>
      <c r="AH72" s="123">
        <f t="shared" si="145"/>
        <v>0.68887556221889057</v>
      </c>
      <c r="AI72" s="123">
        <f t="shared" si="145"/>
        <v>0.75714285714285712</v>
      </c>
      <c r="AJ72" s="123">
        <f t="shared" si="145"/>
        <v>0.61935483870967745</v>
      </c>
      <c r="AK72" s="123">
        <f t="shared" si="7"/>
        <v>0.70114942528735635</v>
      </c>
      <c r="AL72" s="123">
        <f t="shared" si="14"/>
        <v>0.78295184411886842</v>
      </c>
      <c r="AM72" s="123">
        <f t="shared" si="15"/>
        <v>0.90385895430426255</v>
      </c>
      <c r="AN72" s="123">
        <f t="shared" ref="AN72:AP72" si="146">IF(J72&gt;J$2,(J$2/J72),J72/J$2)</f>
        <v>0.98701298701298701</v>
      </c>
      <c r="AO72" s="123">
        <f t="shared" si="146"/>
        <v>0.98380566801619429</v>
      </c>
      <c r="AP72" s="123">
        <f t="shared" si="146"/>
        <v>0.97107438016528935</v>
      </c>
      <c r="AQ72" s="123">
        <f t="shared" si="9"/>
        <v>0.96143799737468327</v>
      </c>
      <c r="AR72" s="123">
        <f t="shared" si="10"/>
        <v>0.84542199775840365</v>
      </c>
      <c r="AS72" s="124">
        <f>'2018'!C10</f>
        <v>6.6142857142857139</v>
      </c>
    </row>
    <row r="73" spans="1:45" ht="15.75" customHeight="1" x14ac:dyDescent="0.2">
      <c r="A73" s="110" t="str">
        <f t="shared" si="2"/>
        <v>Brenton Strange</v>
      </c>
      <c r="B73" s="30">
        <f t="shared" si="3"/>
        <v>69</v>
      </c>
      <c r="C73" s="30"/>
      <c r="D73" s="30">
        <f>'2023'!A11</f>
        <v>9</v>
      </c>
      <c r="E73" s="30">
        <v>2023</v>
      </c>
      <c r="F73" s="31" t="str">
        <f>'2023'!B11</f>
        <v>Brenton Strange</v>
      </c>
      <c r="G73" s="31" t="str">
        <f>'2023'!D11</f>
        <v>Penn State</v>
      </c>
      <c r="H73" s="32" t="str">
        <f>'2023'!H11</f>
        <v>SR</v>
      </c>
      <c r="I73" s="32">
        <f>'2023'!I11</f>
        <v>22.345205479452055</v>
      </c>
      <c r="J73" s="120">
        <f>'2023'!J11</f>
        <v>76</v>
      </c>
      <c r="K73" s="120">
        <f>'2023'!K11</f>
        <v>253</v>
      </c>
      <c r="L73" s="32">
        <f>'2023'!L11</f>
        <v>4.7</v>
      </c>
      <c r="M73" s="120">
        <f>'2023'!M11</f>
        <v>2</v>
      </c>
      <c r="N73" s="41">
        <f>'2023'!N11</f>
        <v>0</v>
      </c>
      <c r="O73" s="41">
        <f>'2023'!O11</f>
        <v>1.8075011296882059E-2</v>
      </c>
      <c r="P73" s="41">
        <f>'2023'!P11</f>
        <v>9.1517857142857137E-2</v>
      </c>
      <c r="Q73" s="41">
        <f>'2023'!Q11</f>
        <v>7.6180802437785675E-2</v>
      </c>
      <c r="R73" s="41">
        <f>'2023'!R11</f>
        <v>0.11028179741051028</v>
      </c>
      <c r="S73" s="42">
        <f>'2023'!S11</f>
        <v>0.11028179741051028</v>
      </c>
      <c r="T73" s="42">
        <f>'2023'!T11</f>
        <v>0.11028179741051028</v>
      </c>
      <c r="U73" s="121" t="str">
        <f>'2023'!U11</f>
        <v>N/A</v>
      </c>
      <c r="V73" s="121">
        <f>'2023'!V11</f>
        <v>1.44</v>
      </c>
      <c r="W73" s="121">
        <f>'2023'!W11</f>
        <v>11.3125</v>
      </c>
      <c r="X73" s="121">
        <f>'2023'!X11</f>
        <v>7.3</v>
      </c>
      <c r="Y73" s="121">
        <f>'2023'!Y11</f>
        <v>5.2</v>
      </c>
      <c r="Z73" s="121">
        <f>'2023'!Z11</f>
        <v>0</v>
      </c>
      <c r="AA73" s="121">
        <f>'2023'!AA11</f>
        <v>0</v>
      </c>
      <c r="AB73" s="122">
        <f>'2023'!AB11</f>
        <v>0.03</v>
      </c>
      <c r="AC73" s="121">
        <f>'2023'!AC11</f>
        <v>103.69530303312857</v>
      </c>
      <c r="AD73" s="121">
        <f>'2023'!AD11</f>
        <v>109.03061578077595</v>
      </c>
      <c r="AE73" s="123">
        <f t="shared" si="4"/>
        <v>0.37416536157435076</v>
      </c>
      <c r="AF73" s="123">
        <f t="shared" si="5"/>
        <v>0</v>
      </c>
      <c r="AG73" s="123">
        <f t="shared" ref="AG73:AJ73" si="147">IF(V73&gt;V$2,(V$2/V73),V73/V$2)</f>
        <v>0.5901639344262295</v>
      </c>
      <c r="AH73" s="123">
        <f t="shared" si="147"/>
        <v>0.65534482758620682</v>
      </c>
      <c r="AI73" s="123">
        <f t="shared" si="147"/>
        <v>0.95890410958904115</v>
      </c>
      <c r="AJ73" s="123">
        <f t="shared" si="147"/>
        <v>0.33548387096774196</v>
      </c>
      <c r="AK73" s="123">
        <f t="shared" si="7"/>
        <v>0.34482758620689657</v>
      </c>
      <c r="AL73" s="123">
        <f t="shared" si="14"/>
        <v>0.48567701735726171</v>
      </c>
      <c r="AM73" s="123">
        <f t="shared" si="15"/>
        <v>0.96047430830039515</v>
      </c>
      <c r="AN73" s="123">
        <f t="shared" ref="AN73:AP73" si="148">IF(J73&gt;J$2,(J$2/J73),J73/J$2)</f>
        <v>1</v>
      </c>
      <c r="AO73" s="123">
        <f t="shared" si="148"/>
        <v>0.96047430830039526</v>
      </c>
      <c r="AP73" s="123">
        <f t="shared" si="148"/>
        <v>1</v>
      </c>
      <c r="AQ73" s="123">
        <f t="shared" si="9"/>
        <v>0.98023715415019752</v>
      </c>
      <c r="AR73" s="123">
        <f t="shared" si="10"/>
        <v>0.65877306523478918</v>
      </c>
      <c r="AS73" s="124">
        <f>'2023'!C11</f>
        <v>6.5357142857142856</v>
      </c>
    </row>
    <row r="74" spans="1:45" ht="15.75" customHeight="1" x14ac:dyDescent="0.2">
      <c r="A74" s="110" t="str">
        <f t="shared" si="2"/>
        <v>Tyler Conklin</v>
      </c>
      <c r="B74" s="30">
        <f t="shared" si="3"/>
        <v>70</v>
      </c>
      <c r="C74" s="30"/>
      <c r="D74" s="30">
        <f>'2018'!A11</f>
        <v>9</v>
      </c>
      <c r="E74" s="30">
        <v>2018</v>
      </c>
      <c r="F74" s="31" t="str">
        <f>'2018'!B11</f>
        <v>Tyler Conklin</v>
      </c>
      <c r="G74" s="31" t="str">
        <f>'2018'!D11</f>
        <v>Central Michigan</v>
      </c>
      <c r="H74" s="32" t="str">
        <f>'2018'!H11</f>
        <v>SR</v>
      </c>
      <c r="I74" s="32">
        <f>'2018'!I11</f>
        <v>22.756164383561643</v>
      </c>
      <c r="J74" s="30">
        <f>'2018'!J11</f>
        <v>75</v>
      </c>
      <c r="K74" s="30">
        <f>'2018'!K11</f>
        <v>254</v>
      </c>
      <c r="L74" s="32">
        <f>'2018'!L11</f>
        <v>4.8</v>
      </c>
      <c r="M74" s="30">
        <f>'2018'!M11</f>
        <v>5</v>
      </c>
      <c r="N74" s="41">
        <f>'2018'!N11</f>
        <v>0</v>
      </c>
      <c r="O74" s="41">
        <f>'2018'!O11</f>
        <v>0</v>
      </c>
      <c r="P74" s="41">
        <f>'2018'!P11</f>
        <v>3.9478058510638299E-2</v>
      </c>
      <c r="Q74" s="41">
        <f>'2018'!Q11</f>
        <v>0.16902088615236024</v>
      </c>
      <c r="R74" s="41">
        <f>'2018'!R11</f>
        <v>0.24638247946812672</v>
      </c>
      <c r="S74" s="42">
        <f>'2018'!S11</f>
        <v>0.24638247946812672</v>
      </c>
      <c r="T74" s="42">
        <f>'2018'!T11</f>
        <v>0.17246773562768869</v>
      </c>
      <c r="U74" s="121">
        <f>'2018'!U11</f>
        <v>21.104109589041094</v>
      </c>
      <c r="V74" s="121">
        <f>'2018'!V11</f>
        <v>1.87</v>
      </c>
      <c r="W74" s="121">
        <f>'2018'!W11</f>
        <v>14.4</v>
      </c>
      <c r="X74" s="121">
        <f>'2018'!X11</f>
        <v>4.9000000000000004</v>
      </c>
      <c r="Y74" s="121">
        <f>'2018'!Y11</f>
        <v>12.8</v>
      </c>
      <c r="Z74" s="121">
        <f>'2018'!Z11</f>
        <v>0</v>
      </c>
      <c r="AA74" s="121">
        <f>'2018'!AA11</f>
        <v>0</v>
      </c>
      <c r="AB74" s="122">
        <f>'2018'!AB11</f>
        <v>0.14599999999999999</v>
      </c>
      <c r="AC74" s="121">
        <f>'2018'!AC11</f>
        <v>95.69709683641976</v>
      </c>
      <c r="AD74" s="121">
        <f>'2018'!AD11</f>
        <v>98.641495791396665</v>
      </c>
      <c r="AE74" s="123">
        <f t="shared" si="4"/>
        <v>0.58515053414330354</v>
      </c>
      <c r="AF74" s="123">
        <f t="shared" si="5"/>
        <v>0.9694924055562768</v>
      </c>
      <c r="AG74" s="123">
        <f t="shared" ref="AG74:AJ74" si="149">IF(V74&gt;V$2,(V$2/V74),V74/V$2)</f>
        <v>0.76639344262295084</v>
      </c>
      <c r="AH74" s="123">
        <f t="shared" si="149"/>
        <v>0.83420689655172409</v>
      </c>
      <c r="AI74" s="123">
        <f t="shared" si="149"/>
        <v>0.70000000000000007</v>
      </c>
      <c r="AJ74" s="123">
        <f t="shared" si="149"/>
        <v>0.82580645161290323</v>
      </c>
      <c r="AK74" s="123">
        <f t="shared" si="7"/>
        <v>0.59589041095890416</v>
      </c>
      <c r="AL74" s="123">
        <f t="shared" si="14"/>
        <v>0.78017495508119306</v>
      </c>
      <c r="AM74" s="123">
        <f t="shared" si="15"/>
        <v>0.9608463069708596</v>
      </c>
      <c r="AN74" s="123">
        <f t="shared" ref="AN74:AP74" si="150">IF(J74&gt;J$2,(J$2/J74),J74/J$2)</f>
        <v>0.98684210526315785</v>
      </c>
      <c r="AO74" s="123">
        <f t="shared" si="150"/>
        <v>0.95669291338582674</v>
      </c>
      <c r="AP74" s="123">
        <f t="shared" si="150"/>
        <v>0.97916666666666674</v>
      </c>
      <c r="AQ74" s="123">
        <f t="shared" si="9"/>
        <v>0.9708869980716277</v>
      </c>
      <c r="AR74" s="123">
        <f t="shared" si="10"/>
        <v>0.84692417012784516</v>
      </c>
      <c r="AS74" s="124">
        <f>'2018'!C11</f>
        <v>6.3857142857142861</v>
      </c>
    </row>
    <row r="75" spans="1:45" ht="15.75" customHeight="1" x14ac:dyDescent="0.2">
      <c r="A75" s="110" t="str">
        <f t="shared" si="2"/>
        <v>Isaac Nauta</v>
      </c>
      <c r="B75" s="30">
        <f t="shared" si="3"/>
        <v>71</v>
      </c>
      <c r="C75" s="30"/>
      <c r="D75" s="30">
        <f>'2019'!A14</f>
        <v>12</v>
      </c>
      <c r="E75" s="30">
        <v>2019</v>
      </c>
      <c r="F75" s="31" t="str">
        <f>'2019'!B14</f>
        <v>Isaac Nauta</v>
      </c>
      <c r="G75" s="31" t="str">
        <f>'2019'!D14</f>
        <v>Georgia</v>
      </c>
      <c r="H75" s="32" t="str">
        <f>'2018'!H14</f>
        <v>SR</v>
      </c>
      <c r="I75" s="32">
        <f>'2018'!I14</f>
        <v>21.813698630136987</v>
      </c>
      <c r="J75" s="30">
        <f>'2019'!J14</f>
        <v>75</v>
      </c>
      <c r="K75" s="30">
        <f>'2019'!K14</f>
        <v>244</v>
      </c>
      <c r="L75" s="32">
        <f>'2019'!L14</f>
        <v>4.91</v>
      </c>
      <c r="M75" s="30">
        <f>'2019'!M14</f>
        <v>7</v>
      </c>
      <c r="N75" s="41">
        <f>'2019'!N14</f>
        <v>0</v>
      </c>
      <c r="O75" s="41">
        <f>'2019'!O14</f>
        <v>0</v>
      </c>
      <c r="P75" s="41">
        <f>'2019'!P14</f>
        <v>0.16960300681230914</v>
      </c>
      <c r="Q75" s="41">
        <f>'2019'!Q14</f>
        <v>8.0553985302430756E-2</v>
      </c>
      <c r="R75" s="41">
        <f>'2019'!R14</f>
        <v>0.13536485550588681</v>
      </c>
      <c r="S75" s="42">
        <f>'2019'!S14</f>
        <v>0.15248393115909797</v>
      </c>
      <c r="T75" s="42">
        <f>'2019'!T14</f>
        <v>0.15248393115909797</v>
      </c>
      <c r="U75" s="121">
        <f>'2019'!U14</f>
        <v>19.295890410958904</v>
      </c>
      <c r="V75" s="121">
        <f>'2019'!V14</f>
        <v>2.0099999999999998</v>
      </c>
      <c r="W75" s="121">
        <f>'2019'!W14</f>
        <v>14.333333333333334</v>
      </c>
      <c r="X75" s="121">
        <f>'2019'!X14</f>
        <v>6.7</v>
      </c>
      <c r="Y75" s="121">
        <f>'2019'!Y14</f>
        <v>8.6</v>
      </c>
      <c r="Z75" s="121">
        <f>'2019'!Z14</f>
        <v>0</v>
      </c>
      <c r="AA75" s="121">
        <f>'2019'!AA14</f>
        <v>0</v>
      </c>
      <c r="AB75" s="122">
        <f>'2019'!AB14</f>
        <v>3.2000000000000001E-2</v>
      </c>
      <c r="AC75" s="121">
        <f>'2019'!AC14</f>
        <v>83.964141820669468</v>
      </c>
      <c r="AD75" s="121">
        <f>'2019'!AD14</f>
        <v>86.547542358461172</v>
      </c>
      <c r="AE75" s="123">
        <f t="shared" si="4"/>
        <v>0.51734925052087355</v>
      </c>
      <c r="AF75" s="123">
        <f t="shared" si="5"/>
        <v>0.94309051955008039</v>
      </c>
      <c r="AG75" s="123">
        <f t="shared" ref="AG75:AJ75" si="151">IF(V75&gt;V$2,(V$2/V75),V75/V$2)</f>
        <v>0.82377049180327866</v>
      </c>
      <c r="AH75" s="123">
        <f t="shared" si="151"/>
        <v>0.83034482758620687</v>
      </c>
      <c r="AI75" s="123">
        <f t="shared" si="151"/>
        <v>0.95714285714285718</v>
      </c>
      <c r="AJ75" s="123">
        <f t="shared" si="151"/>
        <v>0.55483870967741933</v>
      </c>
      <c r="AK75" s="123">
        <f t="shared" si="7"/>
        <v>0.36781609195402304</v>
      </c>
      <c r="AL75" s="123">
        <f t="shared" si="14"/>
        <v>0.77108944271345259</v>
      </c>
      <c r="AM75" s="123">
        <f t="shared" si="15"/>
        <v>0.84304162041898434</v>
      </c>
      <c r="AN75" s="123">
        <f t="shared" ref="AN75:AP75" si="152">IF(J75&gt;J$2,(J$2/J75),J75/J$2)</f>
        <v>0.98684210526315785</v>
      </c>
      <c r="AO75" s="123">
        <f t="shared" si="152"/>
        <v>0.99590163934426235</v>
      </c>
      <c r="AP75" s="123">
        <f t="shared" si="152"/>
        <v>0.95723014256619143</v>
      </c>
      <c r="AQ75" s="123">
        <f t="shared" si="9"/>
        <v>0.94575387689814894</v>
      </c>
      <c r="AR75" s="123">
        <f t="shared" si="10"/>
        <v>0.83222199467809621</v>
      </c>
      <c r="AS75" s="124">
        <f>'2019'!C14</f>
        <v>6.2642857142857142</v>
      </c>
    </row>
    <row r="76" spans="1:45" ht="15.75" customHeight="1" x14ac:dyDescent="0.2">
      <c r="A76" s="110" t="str">
        <f t="shared" si="2"/>
        <v>Trevon Wesco</v>
      </c>
      <c r="B76" s="30">
        <f t="shared" si="3"/>
        <v>72</v>
      </c>
      <c r="C76" s="30"/>
      <c r="D76" s="30">
        <f>'2019'!A15</f>
        <v>13</v>
      </c>
      <c r="E76" s="30">
        <v>2019</v>
      </c>
      <c r="F76" s="31" t="str">
        <f>'2019'!B15</f>
        <v>Trevon Wesco</v>
      </c>
      <c r="G76" s="31" t="str">
        <f>'2019'!D15</f>
        <v>West Virginia</v>
      </c>
      <c r="H76" s="32" t="str">
        <f>'2018'!H15</f>
        <v>RS JR</v>
      </c>
      <c r="I76" s="32">
        <f>'2018'!I15</f>
        <v>22.361643835616437</v>
      </c>
      <c r="J76" s="30">
        <f>'2019'!J15</f>
        <v>75</v>
      </c>
      <c r="K76" s="30">
        <f>'2019'!K15</f>
        <v>267</v>
      </c>
      <c r="L76" s="32">
        <f>'2019'!L15</f>
        <v>4.8899999999999997</v>
      </c>
      <c r="M76" s="30">
        <f>'2019'!M15</f>
        <v>4</v>
      </c>
      <c r="N76" s="41">
        <f>'2019'!N15</f>
        <v>0</v>
      </c>
      <c r="O76" s="41">
        <f>'2019'!O15</f>
        <v>0</v>
      </c>
      <c r="P76" s="41">
        <f>'2019'!P15</f>
        <v>0</v>
      </c>
      <c r="Q76" s="41">
        <f>'2019'!Q15</f>
        <v>0</v>
      </c>
      <c r="R76" s="41">
        <f>'2019'!R15</f>
        <v>0.10418445772843724</v>
      </c>
      <c r="S76" s="42">
        <f>'2019'!S15</f>
        <v>0.10418445772843724</v>
      </c>
      <c r="T76" s="42">
        <f>'2019'!T15</f>
        <v>9.8975234842015369E-2</v>
      </c>
      <c r="U76" s="121" t="str">
        <f>'2019'!U15</f>
        <v>N/A</v>
      </c>
      <c r="V76" s="121">
        <f>'2019'!V15</f>
        <v>1.91</v>
      </c>
      <c r="W76" s="121">
        <f>'2019'!W15</f>
        <v>14.076923076923077</v>
      </c>
      <c r="X76" s="121">
        <f>'2019'!X15</f>
        <v>9</v>
      </c>
      <c r="Y76" s="121">
        <f>'2019'!Y15</f>
        <v>4.5</v>
      </c>
      <c r="Z76" s="121">
        <f>'2019'!Z15</f>
        <v>0</v>
      </c>
      <c r="AA76" s="121">
        <f>'2019'!AA15</f>
        <v>0</v>
      </c>
      <c r="AB76" s="122">
        <f>'2019'!AB15</f>
        <v>0.10300000000000001</v>
      </c>
      <c r="AC76" s="121">
        <f>'2019'!AC15</f>
        <v>93.391170919910408</v>
      </c>
      <c r="AD76" s="121">
        <f>'2019'!AD15</f>
        <v>96.264621370875432</v>
      </c>
      <c r="AE76" s="123">
        <f t="shared" si="4"/>
        <v>0.33580432493059426</v>
      </c>
      <c r="AF76" s="123">
        <f t="shared" si="5"/>
        <v>0</v>
      </c>
      <c r="AG76" s="123">
        <f t="shared" ref="AG76:AJ76" si="153">IF(V76&gt;V$2,(V$2/V76),V76/V$2)</f>
        <v>0.78278688524590168</v>
      </c>
      <c r="AH76" s="123">
        <f t="shared" si="153"/>
        <v>0.81549071618037128</v>
      </c>
      <c r="AI76" s="123">
        <f t="shared" si="153"/>
        <v>0.77777777777777779</v>
      </c>
      <c r="AJ76" s="123">
        <f t="shared" si="153"/>
        <v>0.29032258064516131</v>
      </c>
      <c r="AK76" s="123">
        <f t="shared" si="7"/>
        <v>0.84466019417475713</v>
      </c>
      <c r="AL76" s="123">
        <f t="shared" si="14"/>
        <v>0.50036371412996772</v>
      </c>
      <c r="AM76" s="123">
        <f t="shared" si="15"/>
        <v>0.93769366729555459</v>
      </c>
      <c r="AN76" s="123">
        <f t="shared" ref="AN76:AP76" si="154">IF(J76&gt;J$2,(J$2/J76),J76/J$2)</f>
        <v>0.98684210526315785</v>
      </c>
      <c r="AO76" s="123">
        <f t="shared" si="154"/>
        <v>0.9101123595505618</v>
      </c>
      <c r="AP76" s="123">
        <f t="shared" si="154"/>
        <v>0.96114519427402878</v>
      </c>
      <c r="AQ76" s="123">
        <f t="shared" si="9"/>
        <v>0.94894833159582581</v>
      </c>
      <c r="AR76" s="123">
        <f t="shared" si="10"/>
        <v>0.657368330243018</v>
      </c>
      <c r="AS76" s="124">
        <f>'2019'!C15</f>
        <v>6.2285714285714286</v>
      </c>
    </row>
    <row r="77" spans="1:45" ht="15.75" customHeight="1" x14ac:dyDescent="0.2">
      <c r="A77" s="110" t="str">
        <f t="shared" si="2"/>
        <v>Peyton Hendershot</v>
      </c>
      <c r="B77" s="30">
        <f t="shared" si="3"/>
        <v>73</v>
      </c>
      <c r="C77" s="30"/>
      <c r="D77" s="30">
        <f>'2022'!A13</f>
        <v>11</v>
      </c>
      <c r="E77" s="30">
        <v>2022</v>
      </c>
      <c r="F77" s="31" t="str">
        <f>'2022'!B13</f>
        <v>Peyton Hendershot</v>
      </c>
      <c r="G77" s="31" t="str">
        <f>'2022'!D13</f>
        <v>Indiana</v>
      </c>
      <c r="H77" s="32" t="str">
        <f>'2022'!H13</f>
        <v>SR</v>
      </c>
      <c r="I77" s="32">
        <f>'2022'!I13</f>
        <v>23.030136986301368</v>
      </c>
      <c r="J77" s="120">
        <f>'2022'!J13</f>
        <v>76</v>
      </c>
      <c r="K77" s="120">
        <f>'2022'!K13</f>
        <v>250</v>
      </c>
      <c r="L77" s="32">
        <f>'2022'!L13</f>
        <v>4.8</v>
      </c>
      <c r="M77" s="120">
        <f>'2022'!M13</f>
        <v>0</v>
      </c>
      <c r="N77" s="41">
        <f>'2022'!N13</f>
        <v>0</v>
      </c>
      <c r="O77" s="41">
        <f>'2022'!O13</f>
        <v>6.3227307990690457E-2</v>
      </c>
      <c r="P77" s="41">
        <f>'2022'!P13</f>
        <v>0.15771265771265772</v>
      </c>
      <c r="Q77" s="41">
        <f>'2022'!Q13</f>
        <v>7.2738142686329207E-2</v>
      </c>
      <c r="R77" s="41">
        <f>'2022'!R13</f>
        <v>0.28127428127428128</v>
      </c>
      <c r="S77" s="42">
        <f>'2022'!S13</f>
        <v>0.28127428127428128</v>
      </c>
      <c r="T77" s="42">
        <f>'2022'!T13</f>
        <v>0.28127428127428128</v>
      </c>
      <c r="U77" s="121">
        <f>'2022'!U13</f>
        <v>20.36986301369863</v>
      </c>
      <c r="V77" s="121">
        <f>'2022'!V13</f>
        <v>1.85</v>
      </c>
      <c r="W77" s="121">
        <f>'2022'!W13</f>
        <v>11.804347826086957</v>
      </c>
      <c r="X77" s="121">
        <f>'2022'!X13</f>
        <v>5.7</v>
      </c>
      <c r="Y77" s="121">
        <f>'2022'!Y13</f>
        <v>7.4</v>
      </c>
      <c r="Z77" s="121">
        <f>'2022'!Z13</f>
        <v>0</v>
      </c>
      <c r="AA77" s="121">
        <f>'2022'!AA13</f>
        <v>0</v>
      </c>
      <c r="AB77" s="122">
        <f>'2022'!AB13</f>
        <v>2.1000000000000001E-2</v>
      </c>
      <c r="AC77" s="121">
        <f>'2022'!AC13</f>
        <v>94.190055941358025</v>
      </c>
      <c r="AD77" s="121">
        <f>'2022'!AD13</f>
        <v>99.036306364147151</v>
      </c>
      <c r="AE77" s="123">
        <f t="shared" si="4"/>
        <v>0.95431064441943003</v>
      </c>
      <c r="AF77" s="123">
        <f t="shared" si="5"/>
        <v>0.9955811462238886</v>
      </c>
      <c r="AG77" s="123">
        <f t="shared" ref="AG77:AJ77" si="155">IF(V77&gt;V$2,(V$2/V77),V77/V$2)</f>
        <v>0.75819672131147542</v>
      </c>
      <c r="AH77" s="123">
        <f t="shared" si="155"/>
        <v>0.68383808095952026</v>
      </c>
      <c r="AI77" s="123">
        <f t="shared" si="155"/>
        <v>0.81428571428571428</v>
      </c>
      <c r="AJ77" s="123">
        <f t="shared" si="155"/>
        <v>0.47741935483870968</v>
      </c>
      <c r="AK77" s="123">
        <f t="shared" si="7"/>
        <v>0.24137931034482762</v>
      </c>
      <c r="AL77" s="123">
        <f t="shared" si="14"/>
        <v>0.78060527700645643</v>
      </c>
      <c r="AM77" s="123">
        <f t="shared" si="15"/>
        <v>0.94571486906580671</v>
      </c>
      <c r="AN77" s="123">
        <f t="shared" ref="AN77:AP77" si="156">IF(J77&gt;J$2,(J$2/J77),J77/J$2)</f>
        <v>1</v>
      </c>
      <c r="AO77" s="123">
        <f t="shared" si="156"/>
        <v>0.97199999999999998</v>
      </c>
      <c r="AP77" s="123">
        <f t="shared" si="156"/>
        <v>0.97916666666666674</v>
      </c>
      <c r="AQ77" s="123">
        <f t="shared" si="9"/>
        <v>0.97422038393311827</v>
      </c>
      <c r="AR77" s="123">
        <f t="shared" si="10"/>
        <v>0.84837056443078807</v>
      </c>
      <c r="AS77" s="124">
        <f>'2022'!C13</f>
        <v>6.1857142857142851</v>
      </c>
    </row>
    <row r="78" spans="1:45" ht="15.75" customHeight="1" x14ac:dyDescent="0.2">
      <c r="A78" s="110" t="str">
        <f t="shared" si="2"/>
        <v>Dalton Keene</v>
      </c>
      <c r="B78" s="30">
        <f t="shared" si="3"/>
        <v>74</v>
      </c>
      <c r="C78" s="30"/>
      <c r="D78" s="30">
        <f>'2020'!A13</f>
        <v>11</v>
      </c>
      <c r="E78" s="30">
        <v>2020</v>
      </c>
      <c r="F78" s="31" t="str">
        <f>'2020'!B13</f>
        <v>Dalton Keene</v>
      </c>
      <c r="G78" s="31" t="str">
        <f>'2020'!D13</f>
        <v>Virginia Tech</v>
      </c>
      <c r="H78" s="32" t="str">
        <f>'2020'!H13</f>
        <v>JR</v>
      </c>
      <c r="I78" s="32">
        <f>'2020'!I13</f>
        <v>21.041095890410958</v>
      </c>
      <c r="J78" s="30">
        <f>'2020'!J13</f>
        <v>76</v>
      </c>
      <c r="K78" s="30">
        <f>'2020'!K13</f>
        <v>253</v>
      </c>
      <c r="L78" s="32">
        <f>'2020'!L13</f>
        <v>4.71</v>
      </c>
      <c r="M78" s="30">
        <f>'2020'!M13</f>
        <v>3</v>
      </c>
      <c r="N78" s="41">
        <f>'2020'!N13</f>
        <v>0</v>
      </c>
      <c r="O78" s="41">
        <f>'2020'!O13</f>
        <v>0</v>
      </c>
      <c r="P78" s="41">
        <f>'2020'!P13</f>
        <v>0.116214335421016</v>
      </c>
      <c r="Q78" s="41">
        <f>'2020'!Q13</f>
        <v>0.12214342001576044</v>
      </c>
      <c r="R78" s="41">
        <f>'2020'!R13</f>
        <v>0.11477761836441894</v>
      </c>
      <c r="S78" s="42">
        <f>'2020'!S13</f>
        <v>0.11846051919008968</v>
      </c>
      <c r="T78" s="42">
        <f>'2020'!T13</f>
        <v>0.11253749323058519</v>
      </c>
      <c r="U78" s="121" t="str">
        <f>'2020'!U13</f>
        <v>N/A</v>
      </c>
      <c r="V78" s="121">
        <f>'2020'!V13</f>
        <v>1.36</v>
      </c>
      <c r="W78" s="121">
        <f>'2020'!W13</f>
        <v>11.428571428571429</v>
      </c>
      <c r="X78" s="121">
        <f>'2020'!X13</f>
        <v>10.4</v>
      </c>
      <c r="Y78" s="121">
        <f>'2020'!Y13</f>
        <v>4.2</v>
      </c>
      <c r="Z78" s="121">
        <f>'2020'!Z13</f>
        <v>0</v>
      </c>
      <c r="AA78" s="121">
        <f>'2020'!AA13</f>
        <v>0</v>
      </c>
      <c r="AB78" s="122">
        <f>'2020'!AB13</f>
        <v>4.4999999999999998E-2</v>
      </c>
      <c r="AC78" s="121">
        <f>'2020'!AC13</f>
        <v>102.81746413378943</v>
      </c>
      <c r="AD78" s="121">
        <f>'2020'!AD13</f>
        <v>108.10761046663276</v>
      </c>
      <c r="AE78" s="123">
        <f t="shared" si="4"/>
        <v>0.38181851251981808</v>
      </c>
      <c r="AF78" s="123">
        <f t="shared" si="5"/>
        <v>0</v>
      </c>
      <c r="AG78" s="123">
        <f t="shared" ref="AG78:AJ78" si="157">IF(V78&gt;V$2,(V$2/V78),V78/V$2)</f>
        <v>0.55737704918032793</v>
      </c>
      <c r="AH78" s="123">
        <f t="shared" si="157"/>
        <v>0.66206896551724137</v>
      </c>
      <c r="AI78" s="123">
        <f t="shared" si="157"/>
        <v>0.67307692307692302</v>
      </c>
      <c r="AJ78" s="123">
        <f t="shared" si="157"/>
        <v>0.2709677419354839</v>
      </c>
      <c r="AK78" s="123">
        <f t="shared" si="7"/>
        <v>0.51724137931034486</v>
      </c>
      <c r="AL78" s="123">
        <f t="shared" si="14"/>
        <v>0.42421819870496574</v>
      </c>
      <c r="AM78" s="123">
        <f t="shared" si="15"/>
        <v>0.96867468278682312</v>
      </c>
      <c r="AN78" s="123">
        <f t="shared" ref="AN78:AP78" si="158">IF(J78&gt;J$2,(J$2/J78),J78/J$2)</f>
        <v>1</v>
      </c>
      <c r="AO78" s="123">
        <f t="shared" si="158"/>
        <v>0.96047430830039526</v>
      </c>
      <c r="AP78" s="123">
        <f t="shared" si="158"/>
        <v>0.99787685774946921</v>
      </c>
      <c r="AQ78" s="123">
        <f t="shared" si="9"/>
        <v>0.9817564622091719</v>
      </c>
      <c r="AR78" s="123">
        <f t="shared" si="10"/>
        <v>0.61935659093143791</v>
      </c>
      <c r="AS78" s="124">
        <f>'2020'!C13</f>
        <v>6.1214285714285719</v>
      </c>
    </row>
    <row r="79" spans="1:45" ht="15.75" customHeight="1" x14ac:dyDescent="0.2">
      <c r="A79" s="110" t="str">
        <f t="shared" si="2"/>
        <v>Jared Pinkney</v>
      </c>
      <c r="B79" s="30">
        <f t="shared" si="3"/>
        <v>75</v>
      </c>
      <c r="C79" s="30"/>
      <c r="D79" s="30">
        <f>'2020'!A14</f>
        <v>12</v>
      </c>
      <c r="E79" s="30">
        <v>2020</v>
      </c>
      <c r="F79" s="31" t="str">
        <f>'2020'!B14</f>
        <v>Jared Pinkney</v>
      </c>
      <c r="G79" s="31" t="str">
        <f>'2020'!D14</f>
        <v>Vanderbilt</v>
      </c>
      <c r="H79" s="32" t="str">
        <f>'2020'!H14</f>
        <v>SR</v>
      </c>
      <c r="I79" s="32">
        <f>'2020'!I14</f>
        <v>22.687671232876713</v>
      </c>
      <c r="J79" s="30">
        <f>'2020'!J14</f>
        <v>76</v>
      </c>
      <c r="K79" s="30">
        <f>'2020'!K14</f>
        <v>257</v>
      </c>
      <c r="L79" s="32">
        <f>'2020'!L14</f>
        <v>4.96</v>
      </c>
      <c r="M79" s="30">
        <f>'2020'!M14</f>
        <v>0</v>
      </c>
      <c r="N79" s="41">
        <f>'2020'!N14</f>
        <v>0</v>
      </c>
      <c r="O79" s="41">
        <f>'2020'!O14</f>
        <v>0.1592282659228266</v>
      </c>
      <c r="P79" s="41">
        <f>'2020'!P14</f>
        <v>0.12725779967159276</v>
      </c>
      <c r="Q79" s="41">
        <f>'2020'!Q14</f>
        <v>0.24304788358953316</v>
      </c>
      <c r="R79" s="41">
        <f>'2020'!R14</f>
        <v>0.1693313953488372</v>
      </c>
      <c r="S79" s="42">
        <f>'2020'!S14</f>
        <v>0.20618963946918517</v>
      </c>
      <c r="T79" s="42">
        <f>'2020'!T14</f>
        <v>0.20618963946918517</v>
      </c>
      <c r="U79" s="121">
        <f>'2020'!U14</f>
        <v>19.041095890410958</v>
      </c>
      <c r="V79" s="121">
        <f>'2020'!V14</f>
        <v>2.2799999999999998</v>
      </c>
      <c r="W79" s="121">
        <f>'2020'!W14</f>
        <v>11.65</v>
      </c>
      <c r="X79" s="121">
        <f>'2020'!X14</f>
        <v>6.8</v>
      </c>
      <c r="Y79" s="121">
        <f>'2020'!Y14</f>
        <v>11.1</v>
      </c>
      <c r="Z79" s="121">
        <f>'2020'!Z14</f>
        <v>0</v>
      </c>
      <c r="AA79" s="121">
        <f>'2020'!AA14</f>
        <v>0</v>
      </c>
      <c r="AB79" s="122">
        <f>'2020'!AB14</f>
        <v>9.0999999999999998E-2</v>
      </c>
      <c r="AC79" s="121">
        <f>'2020'!AC14</f>
        <v>84.925167680269311</v>
      </c>
      <c r="AD79" s="121">
        <f>'2020'!AD14</f>
        <v>89.294722679070702</v>
      </c>
      <c r="AE79" s="123">
        <f t="shared" si="4"/>
        <v>0.69956260068644927</v>
      </c>
      <c r="AF79" s="123">
        <f t="shared" si="5"/>
        <v>0.93063738618103908</v>
      </c>
      <c r="AG79" s="123">
        <f t="shared" ref="AG79:AJ79" si="159">IF(V79&gt;V$2,(V$2/V79),V79/V$2)</f>
        <v>0.93442622950819665</v>
      </c>
      <c r="AH79" s="123">
        <f t="shared" si="159"/>
        <v>0.67489655172413787</v>
      </c>
      <c r="AI79" s="123">
        <f t="shared" si="159"/>
        <v>0.97142857142857142</v>
      </c>
      <c r="AJ79" s="123">
        <f t="shared" si="159"/>
        <v>0.71612903225806446</v>
      </c>
      <c r="AK79" s="123">
        <f t="shared" si="7"/>
        <v>0.95604395604395598</v>
      </c>
      <c r="AL79" s="123">
        <f t="shared" si="14"/>
        <v>0.82118006196440974</v>
      </c>
      <c r="AM79" s="123">
        <f t="shared" si="15"/>
        <v>0.85269079660745761</v>
      </c>
      <c r="AN79" s="123">
        <f t="shared" ref="AN79:AP79" si="160">IF(J79&gt;J$2,(J$2/J79),J79/J$2)</f>
        <v>1</v>
      </c>
      <c r="AO79" s="123">
        <f t="shared" si="160"/>
        <v>0.94552529182879375</v>
      </c>
      <c r="AP79" s="123">
        <f t="shared" si="160"/>
        <v>0.94758064516129037</v>
      </c>
      <c r="AQ79" s="123">
        <f t="shared" si="9"/>
        <v>0.93644918339938543</v>
      </c>
      <c r="AR79" s="123">
        <f t="shared" si="10"/>
        <v>0.86152425446665126</v>
      </c>
      <c r="AS79" s="124">
        <f>'2020'!C14</f>
        <v>6.1071428571428568</v>
      </c>
    </row>
    <row r="80" spans="1:45" ht="15.75" customHeight="1" x14ac:dyDescent="0.2">
      <c r="A80" s="110" t="str">
        <f t="shared" si="2"/>
        <v>C.J. Conrad</v>
      </c>
      <c r="B80" s="30">
        <f t="shared" si="3"/>
        <v>76</v>
      </c>
      <c r="C80" s="30"/>
      <c r="D80" s="30">
        <f>'2019'!A16</f>
        <v>14</v>
      </c>
      <c r="E80" s="30">
        <v>2019</v>
      </c>
      <c r="F80" s="31" t="str">
        <f>'2019'!B16</f>
        <v>C.J. Conrad</v>
      </c>
      <c r="G80" s="31" t="str">
        <f>'2019'!D16</f>
        <v>Kentucky</v>
      </c>
      <c r="H80" s="32" t="str">
        <f>'2018'!H16</f>
        <v>SR</v>
      </c>
      <c r="I80" s="32">
        <f>'2018'!I16</f>
        <v>23.156164383561645</v>
      </c>
      <c r="J80" s="30">
        <f>'2019'!J16</f>
        <v>76</v>
      </c>
      <c r="K80" s="30">
        <f>'2019'!K16</f>
        <v>249</v>
      </c>
      <c r="L80" s="32">
        <f>'2019'!L16</f>
        <v>4.8</v>
      </c>
      <c r="M80" s="30">
        <f>'2019'!M16</f>
        <v>0</v>
      </c>
      <c r="N80" s="41">
        <f>'2019'!N16</f>
        <v>0</v>
      </c>
      <c r="O80" s="41">
        <f>'2019'!O16</f>
        <v>0.11864946647555341</v>
      </c>
      <c r="P80" s="41">
        <f>'2019'!P16</f>
        <v>0.13272434175174638</v>
      </c>
      <c r="Q80" s="41">
        <f>'2019'!Q16</f>
        <v>0.21709427660543498</v>
      </c>
      <c r="R80" s="41">
        <f>'2019'!R16</f>
        <v>0.16408668730650156</v>
      </c>
      <c r="S80" s="42">
        <f>'2019'!S16</f>
        <v>0.19059048195596828</v>
      </c>
      <c r="T80" s="42">
        <f>'2019'!T16</f>
        <v>0.19059048195596828</v>
      </c>
      <c r="U80" s="121">
        <f>'2019'!U16</f>
        <v>21.326027397260273</v>
      </c>
      <c r="V80" s="121">
        <f>'2019'!V16</f>
        <v>2.31</v>
      </c>
      <c r="W80" s="121">
        <f>'2019'!W16</f>
        <v>10.6</v>
      </c>
      <c r="X80" s="121">
        <f>'2019'!X16</f>
        <v>12</v>
      </c>
      <c r="Y80" s="121">
        <f>'2019'!Y16</f>
        <v>8.1</v>
      </c>
      <c r="Z80" s="121">
        <f>'2019'!Z16</f>
        <v>0</v>
      </c>
      <c r="AA80" s="121">
        <f>'2019'!AA16</f>
        <v>0</v>
      </c>
      <c r="AB80" s="122">
        <f>'2019'!AB16</f>
        <v>3.2000000000000001E-2</v>
      </c>
      <c r="AC80" s="121">
        <f>'2019'!AC16</f>
        <v>93.813295717592595</v>
      </c>
      <c r="AD80" s="121">
        <f>'2019'!AD16</f>
        <v>98.640161138690573</v>
      </c>
      <c r="AE80" s="123">
        <f t="shared" si="4"/>
        <v>0.6466375981181488</v>
      </c>
      <c r="AF80" s="123">
        <f t="shared" si="5"/>
        <v>0.95940390544707088</v>
      </c>
      <c r="AG80" s="123">
        <f t="shared" ref="AG80:AJ80" si="161">IF(V80&gt;V$2,(V$2/V80),V80/V$2)</f>
        <v>0.94672131147540983</v>
      </c>
      <c r="AH80" s="123">
        <f t="shared" si="161"/>
        <v>0.61406896551724133</v>
      </c>
      <c r="AI80" s="123">
        <f t="shared" si="161"/>
        <v>0.58333333333333337</v>
      </c>
      <c r="AJ80" s="123">
        <f t="shared" si="161"/>
        <v>0.52258064516129032</v>
      </c>
      <c r="AK80" s="123">
        <f t="shared" si="7"/>
        <v>0.36781609195402304</v>
      </c>
      <c r="AL80" s="123">
        <f t="shared" si="14"/>
        <v>0.7121242931754157</v>
      </c>
      <c r="AM80" s="123">
        <f t="shared" si="15"/>
        <v>0.94193200958954348</v>
      </c>
      <c r="AN80" s="123">
        <f t="shared" ref="AN80:AP80" si="162">IF(J80&gt;J$2,(J$2/J80),J80/J$2)</f>
        <v>1</v>
      </c>
      <c r="AO80" s="123">
        <f t="shared" si="162"/>
        <v>0.97590361445783136</v>
      </c>
      <c r="AP80" s="123">
        <f t="shared" si="162"/>
        <v>0.97916666666666674</v>
      </c>
      <c r="AQ80" s="123">
        <f t="shared" si="9"/>
        <v>0.97425057267851045</v>
      </c>
      <c r="AR80" s="123">
        <f t="shared" si="10"/>
        <v>0.80386849100149882</v>
      </c>
      <c r="AS80" s="124">
        <f>'2019'!C16</f>
        <v>6.0571428571428569</v>
      </c>
    </row>
    <row r="81" spans="1:45" ht="15.75" customHeight="1" x14ac:dyDescent="0.2">
      <c r="A81" s="110" t="str">
        <f t="shared" si="2"/>
        <v>Grant Calcaterra</v>
      </c>
      <c r="B81" s="30">
        <f t="shared" si="3"/>
        <v>77</v>
      </c>
      <c r="C81" s="30"/>
      <c r="D81" s="30">
        <f>'2022'!A14</f>
        <v>12</v>
      </c>
      <c r="E81" s="30">
        <v>2022</v>
      </c>
      <c r="F81" s="31" t="str">
        <f>'2022'!B14</f>
        <v>Grant Calcaterra</v>
      </c>
      <c r="G81" s="31" t="str">
        <f>'2022'!D14</f>
        <v>SMU</v>
      </c>
      <c r="H81" s="32" t="str">
        <f>'2022'!H14</f>
        <v>SR</v>
      </c>
      <c r="I81" s="32">
        <f>'2022'!I14</f>
        <v>23.413698630136988</v>
      </c>
      <c r="J81" s="120">
        <f>'2022'!J14</f>
        <v>76</v>
      </c>
      <c r="K81" s="120">
        <f>'2022'!K14</f>
        <v>241</v>
      </c>
      <c r="L81" s="32">
        <f>'2022'!L14</f>
        <v>4.62</v>
      </c>
      <c r="M81" s="120">
        <f>'2022'!M14</f>
        <v>6</v>
      </c>
      <c r="N81" s="41">
        <f>'2022'!N14</f>
        <v>8.9552238805970144E-2</v>
      </c>
      <c r="O81" s="41">
        <f>'2022'!O14</f>
        <v>0.10219882316506659</v>
      </c>
      <c r="P81" s="41">
        <f>'2022'!P14</f>
        <v>8.8545169244564001E-2</v>
      </c>
      <c r="Q81" s="41">
        <f>'2022'!Q14</f>
        <v>0</v>
      </c>
      <c r="R81" s="41">
        <f>'2022'!R14</f>
        <v>0.13882669055082847</v>
      </c>
      <c r="S81" s="42">
        <f>'2022'!S14</f>
        <v>0.13882669055082847</v>
      </c>
      <c r="T81" s="42">
        <f>'2022'!T14</f>
        <v>0.11800268696820419</v>
      </c>
      <c r="U81" s="121" t="str">
        <f>'2022'!U14</f>
        <v>N/A</v>
      </c>
      <c r="V81" s="121">
        <f>'2022'!V14</f>
        <v>2</v>
      </c>
      <c r="W81" s="121">
        <f>'2022'!W14</f>
        <v>12.236842105263158</v>
      </c>
      <c r="X81" s="121">
        <f>'2022'!X14</f>
        <v>7.8</v>
      </c>
      <c r="Y81" s="121">
        <f>'2022'!Y14</f>
        <v>14.4</v>
      </c>
      <c r="Z81" s="121">
        <f>'2022'!Z14</f>
        <v>0</v>
      </c>
      <c r="AA81" s="121">
        <f>'2022'!AA14</f>
        <v>0</v>
      </c>
      <c r="AB81" s="122">
        <f>'2022'!AB14</f>
        <v>0.05</v>
      </c>
      <c r="AC81" s="121">
        <f>'2022'!AC14</f>
        <v>105.79840880534734</v>
      </c>
      <c r="AD81" s="121">
        <f>'2022'!AD14</f>
        <v>111.2419301864425</v>
      </c>
      <c r="AE81" s="123">
        <f t="shared" si="4"/>
        <v>0.40036088523159263</v>
      </c>
      <c r="AF81" s="123">
        <f t="shared" si="5"/>
        <v>0</v>
      </c>
      <c r="AG81" s="123">
        <f t="shared" ref="AG81:AJ81" si="163">IF(V81&gt;V$2,(V$2/V81),V81/V$2)</f>
        <v>0.81967213114754101</v>
      </c>
      <c r="AH81" s="123">
        <f t="shared" si="163"/>
        <v>0.70889292196007259</v>
      </c>
      <c r="AI81" s="123">
        <f t="shared" si="163"/>
        <v>0.89743589743589747</v>
      </c>
      <c r="AJ81" s="123">
        <f t="shared" si="163"/>
        <v>0.92903225806451617</v>
      </c>
      <c r="AK81" s="123">
        <f t="shared" si="7"/>
        <v>0.57471264367816099</v>
      </c>
      <c r="AL81" s="123">
        <f t="shared" si="14"/>
        <v>0.62589901563993666</v>
      </c>
      <c r="AM81" s="123">
        <f t="shared" si="15"/>
        <v>0.94138159145650735</v>
      </c>
      <c r="AN81" s="123">
        <f t="shared" ref="AN81:AP81" si="164">IF(J81&gt;J$2,(J$2/J81),J81/J$2)</f>
        <v>1</v>
      </c>
      <c r="AO81" s="123">
        <f t="shared" si="164"/>
        <v>0.99176954732510292</v>
      </c>
      <c r="AP81" s="123">
        <f t="shared" si="164"/>
        <v>0.98297872340425529</v>
      </c>
      <c r="AQ81" s="123">
        <f t="shared" si="9"/>
        <v>0.97903246554646639</v>
      </c>
      <c r="AR81" s="123">
        <f t="shared" si="10"/>
        <v>0.74949572310722212</v>
      </c>
      <c r="AS81" s="124">
        <f>'2022'!C14</f>
        <v>5.7571428571428571</v>
      </c>
    </row>
    <row r="82" spans="1:45" ht="15.75" customHeight="1" x14ac:dyDescent="0.2">
      <c r="A82" s="110" t="str">
        <f t="shared" si="2"/>
        <v>Jeremy Sprinkle</v>
      </c>
      <c r="B82" s="30">
        <f t="shared" si="3"/>
        <v>77</v>
      </c>
      <c r="C82" s="30"/>
      <c r="D82" s="30">
        <f>'2017'!A16</f>
        <v>14</v>
      </c>
      <c r="E82" s="30">
        <v>2017</v>
      </c>
      <c r="F82" s="31" t="str">
        <f>'2017'!B16</f>
        <v>Jeremy Sprinkle</v>
      </c>
      <c r="G82" s="31" t="str">
        <f>'2017'!D16</f>
        <v>Arkansas</v>
      </c>
      <c r="H82" s="32" t="str">
        <f>'2017'!H16</f>
        <v>SR</v>
      </c>
      <c r="I82" s="32">
        <f>'2017'!I16</f>
        <v>22.728767123287671</v>
      </c>
      <c r="J82" s="30">
        <f>'2017'!J16</f>
        <v>77</v>
      </c>
      <c r="K82" s="30">
        <f>'2017'!K16</f>
        <v>252</v>
      </c>
      <c r="L82" s="32">
        <f>'2017'!L16</f>
        <v>4.6900000000000004</v>
      </c>
      <c r="M82" s="120">
        <f>'2017'!M16</f>
        <v>5</v>
      </c>
      <c r="N82" s="41">
        <f>'2017'!N16</f>
        <v>0</v>
      </c>
      <c r="O82" s="41">
        <f>'2017'!O16</f>
        <v>0.11447811447811448</v>
      </c>
      <c r="P82" s="41">
        <f>'2017'!P16</f>
        <v>3.7234042553191488E-2</v>
      </c>
      <c r="Q82" s="41">
        <f>'2017'!Q16</f>
        <v>0.13185546742593723</v>
      </c>
      <c r="R82" s="41">
        <f>'2017'!R16</f>
        <v>0.12048952813525109</v>
      </c>
      <c r="S82" s="42">
        <f>'2017'!S16</f>
        <v>0.12617249778059417</v>
      </c>
      <c r="T82" s="42">
        <f>'2017'!T16</f>
        <v>0.12617249778059417</v>
      </c>
      <c r="U82" s="121" t="str">
        <f>'2017'!U16</f>
        <v>N/A</v>
      </c>
      <c r="V82" s="121">
        <f>'2017'!V16</f>
        <v>1.83</v>
      </c>
      <c r="W82" s="121">
        <f>'2017'!W16</f>
        <v>11.575757575757576</v>
      </c>
      <c r="X82" s="121">
        <f>'2017'!X16</f>
        <v>9.6999999999999993</v>
      </c>
      <c r="Y82" s="121">
        <f>'2017'!Y16</f>
        <v>9.1</v>
      </c>
      <c r="Z82" s="121">
        <f>'2017'!Z16</f>
        <v>0</v>
      </c>
      <c r="AA82" s="121">
        <f>'2017'!AA16</f>
        <v>0</v>
      </c>
      <c r="AB82" s="122">
        <f>'2017'!AB16</f>
        <v>5.7000000000000002E-2</v>
      </c>
      <c r="AC82" s="121">
        <f>'2017'!AC16</f>
        <v>104.16916083385567</v>
      </c>
      <c r="AD82" s="121">
        <f>'2017'!AD16</f>
        <v>111.69770365075946</v>
      </c>
      <c r="AE82" s="123">
        <f t="shared" si="4"/>
        <v>0.42807951412946188</v>
      </c>
      <c r="AF82" s="123">
        <f t="shared" si="5"/>
        <v>0</v>
      </c>
      <c r="AG82" s="123">
        <f t="shared" ref="AG82:AJ82" si="165">IF(V82&gt;V$2,(V$2/V82),V82/V$2)</f>
        <v>0.75</v>
      </c>
      <c r="AH82" s="123">
        <f t="shared" si="165"/>
        <v>0.67059561128526646</v>
      </c>
      <c r="AI82" s="123">
        <f t="shared" si="165"/>
        <v>0.72164948453608257</v>
      </c>
      <c r="AJ82" s="123">
        <f t="shared" si="165"/>
        <v>0.58709677419354833</v>
      </c>
      <c r="AK82" s="123">
        <f t="shared" si="7"/>
        <v>0.65517241379310354</v>
      </c>
      <c r="AL82" s="123">
        <f t="shared" si="14"/>
        <v>0.52623689735739321</v>
      </c>
      <c r="AM82" s="123">
        <f t="shared" si="15"/>
        <v>0.95610518177827586</v>
      </c>
      <c r="AN82" s="123">
        <f t="shared" ref="AN82:AP82" si="166">IF(J82&gt;J$2,(J$2/J82),J82/J$2)</f>
        <v>0.98701298701298701</v>
      </c>
      <c r="AO82" s="123">
        <f t="shared" si="166"/>
        <v>0.9642857142857143</v>
      </c>
      <c r="AP82" s="123">
        <f t="shared" si="166"/>
        <v>0.99787234042553197</v>
      </c>
      <c r="AQ82" s="123">
        <f t="shared" si="9"/>
        <v>0.97631905587562728</v>
      </c>
      <c r="AR82" s="123">
        <f t="shared" si="10"/>
        <v>0.68376565283877511</v>
      </c>
      <c r="AS82" s="124">
        <f>'2017'!C16</f>
        <v>5.7571428571428571</v>
      </c>
    </row>
    <row r="83" spans="1:45" ht="15.75" customHeight="1" x14ac:dyDescent="0.2">
      <c r="A83" s="110" t="str">
        <f t="shared" si="2"/>
        <v>Drew Sample</v>
      </c>
      <c r="B83" s="30">
        <f t="shared" si="3"/>
        <v>79</v>
      </c>
      <c r="C83" s="30"/>
      <c r="D83" s="30">
        <f>'2019'!A17</f>
        <v>15</v>
      </c>
      <c r="E83" s="30">
        <v>2019</v>
      </c>
      <c r="F83" s="31" t="str">
        <f>'2019'!B17</f>
        <v>Drew Sample</v>
      </c>
      <c r="G83" s="31" t="str">
        <f>'2019'!D17</f>
        <v>Washington</v>
      </c>
      <c r="H83" s="32" t="str">
        <f>'2018'!H17</f>
        <v>SR</v>
      </c>
      <c r="I83" s="32">
        <f>'2018'!I17</f>
        <v>21.805479452054794</v>
      </c>
      <c r="J83" s="30">
        <f>'2019'!J17</f>
        <v>77</v>
      </c>
      <c r="K83" s="30">
        <f>'2019'!K17</f>
        <v>255</v>
      </c>
      <c r="L83" s="32">
        <f>'2019'!L17</f>
        <v>4.71</v>
      </c>
      <c r="M83" s="30">
        <f>'2019'!M17</f>
        <v>2</v>
      </c>
      <c r="N83" s="41">
        <f>'2019'!N17</f>
        <v>0</v>
      </c>
      <c r="O83" s="41">
        <f>'2019'!O17</f>
        <v>3.7625418060200672E-2</v>
      </c>
      <c r="P83" s="41">
        <f>'2019'!P17</f>
        <v>5.1197836166924263E-2</v>
      </c>
      <c r="Q83" s="41">
        <f>'2019'!Q17</f>
        <v>7.5607560756075609E-2</v>
      </c>
      <c r="R83" s="41">
        <f>'2019'!R17</f>
        <v>8.1311306143520903E-2</v>
      </c>
      <c r="S83" s="42">
        <f>'2019'!S17</f>
        <v>8.1311306143520903E-2</v>
      </c>
      <c r="T83" s="42">
        <f>'2019'!T17</f>
        <v>7.7245740836344848E-2</v>
      </c>
      <c r="U83" s="121" t="str">
        <f>'2019'!U17</f>
        <v>N/A</v>
      </c>
      <c r="V83" s="121">
        <f>'2019'!V17</f>
        <v>0.93</v>
      </c>
      <c r="W83" s="121">
        <f>'2019'!W17</f>
        <v>10.08</v>
      </c>
      <c r="X83" s="121">
        <f>'2019'!X17</f>
        <v>8.1</v>
      </c>
      <c r="Y83" s="121">
        <f>'2019'!Y17</f>
        <v>8.1</v>
      </c>
      <c r="Z83" s="121">
        <f>'2019'!Z17</f>
        <v>0</v>
      </c>
      <c r="AA83" s="121">
        <f>'2019'!AA17</f>
        <v>0</v>
      </c>
      <c r="AB83" s="122">
        <f>'2019'!AB17</f>
        <v>0</v>
      </c>
      <c r="AC83" s="121">
        <f>'2019'!AC17</f>
        <v>103.63025041152689</v>
      </c>
      <c r="AD83" s="121">
        <f>'2019'!AD17</f>
        <v>111.11984494319444</v>
      </c>
      <c r="AE83" s="123">
        <f t="shared" si="4"/>
        <v>0.26208024559595205</v>
      </c>
      <c r="AF83" s="123">
        <f t="shared" si="5"/>
        <v>0</v>
      </c>
      <c r="AG83" s="123">
        <f t="shared" ref="AG83:AJ83" si="167">IF(V83&gt;V$2,(V$2/V83),V83/V$2)</f>
        <v>0.38114754098360659</v>
      </c>
      <c r="AH83" s="123">
        <f t="shared" si="167"/>
        <v>0.58394482758620692</v>
      </c>
      <c r="AI83" s="123">
        <f t="shared" si="167"/>
        <v>0.86419753086419759</v>
      </c>
      <c r="AJ83" s="123">
        <f t="shared" si="167"/>
        <v>0.52258064516129032</v>
      </c>
      <c r="AK83" s="123">
        <f t="shared" si="7"/>
        <v>0</v>
      </c>
      <c r="AL83" s="123">
        <f t="shared" si="14"/>
        <v>0.43565846503187555</v>
      </c>
      <c r="AM83" s="123">
        <f t="shared" si="15"/>
        <v>0.96107723429437741</v>
      </c>
      <c r="AN83" s="123">
        <f t="shared" ref="AN83:AP83" si="168">IF(J83&gt;J$2,(J$2/J83),J83/J$2)</f>
        <v>0.98701298701298701</v>
      </c>
      <c r="AO83" s="123">
        <f t="shared" si="168"/>
        <v>0.95294117647058818</v>
      </c>
      <c r="AP83" s="123">
        <f t="shared" si="168"/>
        <v>0.99787685774946921</v>
      </c>
      <c r="AQ83" s="123">
        <f t="shared" si="9"/>
        <v>0.97472706388185548</v>
      </c>
      <c r="AR83" s="123">
        <f t="shared" si="10"/>
        <v>0.62433247462936847</v>
      </c>
      <c r="AS83" s="124">
        <f>'2019'!C17</f>
        <v>5.7285714285714286</v>
      </c>
    </row>
    <row r="84" spans="1:45" ht="15.75" customHeight="1" x14ac:dyDescent="0.2">
      <c r="A84" s="110" t="str">
        <f t="shared" si="2"/>
        <v>Cameron Latu</v>
      </c>
      <c r="B84" s="30">
        <f t="shared" si="3"/>
        <v>80</v>
      </c>
      <c r="C84" s="30"/>
      <c r="D84" s="30">
        <f>'2023'!A12</f>
        <v>10</v>
      </c>
      <c r="E84" s="30">
        <v>2023</v>
      </c>
      <c r="F84" s="31" t="str">
        <f>'2023'!B12</f>
        <v>Cameron Latu</v>
      </c>
      <c r="G84" s="31" t="str">
        <f>'2023'!D12</f>
        <v>Alabama</v>
      </c>
      <c r="H84" s="32" t="str">
        <f>'2023'!H12</f>
        <v>RS SR</v>
      </c>
      <c r="I84" s="32">
        <f>'2023'!I12</f>
        <v>23.186301369863013</v>
      </c>
      <c r="J84" s="120">
        <f>'2023'!J12</f>
        <v>76</v>
      </c>
      <c r="K84" s="120">
        <f>'2023'!K12</f>
        <v>242</v>
      </c>
      <c r="L84" s="32">
        <f>'2023'!L12</f>
        <v>4.78</v>
      </c>
      <c r="M84" s="120">
        <f>'2023'!M12</f>
        <v>3</v>
      </c>
      <c r="N84" s="41">
        <f>'2023'!N12</f>
        <v>0</v>
      </c>
      <c r="O84" s="41">
        <f>'2023'!O12</f>
        <v>0</v>
      </c>
      <c r="P84" s="41">
        <f>'2023'!P12</f>
        <v>0</v>
      </c>
      <c r="Q84" s="41">
        <f>'2023'!Q12</f>
        <v>8.6381684548449772E-2</v>
      </c>
      <c r="R84" s="41">
        <f>'2023'!R12</f>
        <v>0.12142741805264008</v>
      </c>
      <c r="S84" s="42">
        <f>'2023'!S12</f>
        <v>0.12142741805264008</v>
      </c>
      <c r="T84" s="42">
        <f>'2023'!T12</f>
        <v>0.12142741805264008</v>
      </c>
      <c r="U84" s="121" t="str">
        <f>'2023'!U12</f>
        <v>N/A</v>
      </c>
      <c r="V84" s="121">
        <f>'2023'!V12</f>
        <v>1.31</v>
      </c>
      <c r="W84" s="121">
        <f>'2023'!W12</f>
        <v>12.533333333333333</v>
      </c>
      <c r="X84" s="121">
        <f>'2023'!X12</f>
        <v>7.6</v>
      </c>
      <c r="Y84" s="121">
        <f>'2023'!Y12</f>
        <v>9.8000000000000007</v>
      </c>
      <c r="Z84" s="121">
        <f>'2023'!Z12</f>
        <v>0</v>
      </c>
      <c r="AA84" s="121">
        <f>'2023'!AA12</f>
        <v>0</v>
      </c>
      <c r="AB84" s="122">
        <f>'2023'!AB12</f>
        <v>9.0999999999999998E-2</v>
      </c>
      <c r="AC84" s="121">
        <f>'2023'!AC12</f>
        <v>92.711535760579707</v>
      </c>
      <c r="AD84" s="121">
        <f>'2023'!AD12</f>
        <v>97.481713619449138</v>
      </c>
      <c r="AE84" s="123">
        <f t="shared" si="4"/>
        <v>0.41198035258333482</v>
      </c>
      <c r="AF84" s="123">
        <f t="shared" si="5"/>
        <v>0</v>
      </c>
      <c r="AG84" s="123">
        <f t="shared" ref="AG84:AJ84" si="169">IF(V84&gt;V$2,(V$2/V84),V84/V$2)</f>
        <v>0.53688524590163933</v>
      </c>
      <c r="AH84" s="123">
        <f t="shared" si="169"/>
        <v>0.72606896551724132</v>
      </c>
      <c r="AI84" s="123">
        <f t="shared" si="169"/>
        <v>0.92105263157894746</v>
      </c>
      <c r="AJ84" s="123">
        <f t="shared" si="169"/>
        <v>0.63225806451612909</v>
      </c>
      <c r="AK84" s="123">
        <f t="shared" si="7"/>
        <v>0.95604395604395598</v>
      </c>
      <c r="AL84" s="123">
        <f t="shared" si="14"/>
        <v>0.53804087668288203</v>
      </c>
      <c r="AM84" s="123">
        <f t="shared" si="15"/>
        <v>0.93086979327514718</v>
      </c>
      <c r="AN84" s="123">
        <f t="shared" ref="AN84:AP84" si="170">IF(J84&gt;J$2,(J$2/J84),J84/J$2)</f>
        <v>1</v>
      </c>
      <c r="AO84" s="123">
        <f t="shared" si="170"/>
        <v>0.99588477366255146</v>
      </c>
      <c r="AP84" s="123">
        <f t="shared" si="170"/>
        <v>0.98326359832635979</v>
      </c>
      <c r="AQ84" s="123">
        <f t="shared" si="9"/>
        <v>0.97750454131601461</v>
      </c>
      <c r="AR84" s="123">
        <f t="shared" si="10"/>
        <v>0.69185315930447844</v>
      </c>
      <c r="AS84" s="124">
        <f>'2023'!C12</f>
        <v>5.6499999999999995</v>
      </c>
    </row>
    <row r="85" spans="1:45" ht="15.75" customHeight="1" x14ac:dyDescent="0.2">
      <c r="A85" s="110" t="str">
        <f t="shared" si="2"/>
        <v>Cole Hikutini</v>
      </c>
      <c r="B85" s="30">
        <f t="shared" si="3"/>
        <v>81</v>
      </c>
      <c r="C85" s="30"/>
      <c r="D85" s="30">
        <f>'2017'!A17</f>
        <v>15</v>
      </c>
      <c r="E85" s="30">
        <v>2017</v>
      </c>
      <c r="F85" s="31" t="str">
        <f>'2017'!B17</f>
        <v>Cole Hikutini</v>
      </c>
      <c r="G85" s="31" t="str">
        <f>'2017'!D17</f>
        <v>Louisville</v>
      </c>
      <c r="H85" s="32" t="str">
        <f>'2017'!H17</f>
        <v>SR</v>
      </c>
      <c r="I85" s="32">
        <f>'2017'!I17</f>
        <v>22.893150684931506</v>
      </c>
      <c r="J85" s="30">
        <f>'2017'!J17</f>
        <v>76</v>
      </c>
      <c r="K85" s="30">
        <f>'2017'!K17</f>
        <v>247</v>
      </c>
      <c r="L85" s="32">
        <f>'2017'!L17</f>
        <v>4.8499999999999996</v>
      </c>
      <c r="M85" s="120">
        <f>'2017'!M17</f>
        <v>0</v>
      </c>
      <c r="N85" s="41">
        <f>'2017'!N17</f>
        <v>0</v>
      </c>
      <c r="O85" s="41">
        <f>'2017'!O17</f>
        <v>0</v>
      </c>
      <c r="P85" s="41">
        <f>'2017'!P17</f>
        <v>0</v>
      </c>
      <c r="Q85" s="41">
        <f>'2017'!Q17</f>
        <v>0.14198286413708691</v>
      </c>
      <c r="R85" s="41">
        <f>'2017'!R17</f>
        <v>0.17582417582417584</v>
      </c>
      <c r="S85" s="42">
        <f>'2017'!S17</f>
        <v>0.17582417582417584</v>
      </c>
      <c r="T85" s="42">
        <f>'2017'!T17</f>
        <v>0.16703296703296705</v>
      </c>
      <c r="U85" s="121">
        <f>'2017'!U17</f>
        <v>22.252054794520546</v>
      </c>
      <c r="V85" s="121">
        <f>'2017'!V17</f>
        <v>2.5</v>
      </c>
      <c r="W85" s="121">
        <f>'2017'!W17</f>
        <v>13.28</v>
      </c>
      <c r="X85" s="121">
        <f>'2017'!X17</f>
        <v>8</v>
      </c>
      <c r="Y85" s="121">
        <f>'2017'!Y17</f>
        <v>10.7</v>
      </c>
      <c r="Z85" s="121">
        <f>'2017'!Z17</f>
        <v>0</v>
      </c>
      <c r="AA85" s="121">
        <f>'2017'!AA17</f>
        <v>0</v>
      </c>
      <c r="AB85" s="122">
        <f>'2017'!AB17</f>
        <v>9.0999999999999998E-2</v>
      </c>
      <c r="AC85" s="121">
        <f>'2017'!AC17</f>
        <v>89.281194998070774</v>
      </c>
      <c r="AD85" s="121">
        <f>'2017'!AD17</f>
        <v>93.87487555895612</v>
      </c>
      <c r="AE85" s="123">
        <f t="shared" si="4"/>
        <v>0.5667113882092969</v>
      </c>
      <c r="AF85" s="123">
        <f t="shared" si="5"/>
        <v>0.9194779610933268</v>
      </c>
      <c r="AG85" s="123">
        <f t="shared" ref="AG85:AJ85" si="171">IF(V85&gt;V$2,(V$2/V85),V85/V$2)</f>
        <v>0.97599999999999998</v>
      </c>
      <c r="AH85" s="123">
        <f t="shared" si="171"/>
        <v>0.76932413793103438</v>
      </c>
      <c r="AI85" s="123">
        <f t="shared" si="171"/>
        <v>0.875</v>
      </c>
      <c r="AJ85" s="123">
        <f t="shared" si="171"/>
        <v>0.69032258064516128</v>
      </c>
      <c r="AK85" s="123">
        <f t="shared" si="7"/>
        <v>0.95604395604395598</v>
      </c>
      <c r="AL85" s="123">
        <f t="shared" si="14"/>
        <v>0.79947267797980315</v>
      </c>
      <c r="AM85" s="123">
        <f t="shared" si="15"/>
        <v>0.89642747096580488</v>
      </c>
      <c r="AN85" s="123">
        <f t="shared" ref="AN85:AP85" si="172">IF(J85&gt;J$2,(J$2/J85),J85/J$2)</f>
        <v>1</v>
      </c>
      <c r="AO85" s="123">
        <f t="shared" si="172"/>
        <v>0.98380566801619429</v>
      </c>
      <c r="AP85" s="123">
        <f t="shared" si="172"/>
        <v>0.96907216494845372</v>
      </c>
      <c r="AQ85" s="123">
        <f t="shared" si="9"/>
        <v>0.96232632598261325</v>
      </c>
      <c r="AR85" s="123">
        <f t="shared" si="10"/>
        <v>0.85647145478078657</v>
      </c>
      <c r="AS85" s="124">
        <f>'2017'!C17</f>
        <v>5.6142857142857139</v>
      </c>
    </row>
    <row r="86" spans="1:45" ht="15.75" customHeight="1" x14ac:dyDescent="0.2">
      <c r="A86" s="110" t="str">
        <f t="shared" si="2"/>
        <v>Jordan Thomas</v>
      </c>
      <c r="B86" s="30">
        <f t="shared" si="3"/>
        <v>82</v>
      </c>
      <c r="C86" s="30"/>
      <c r="D86" s="30">
        <f>'2018'!A12</f>
        <v>10</v>
      </c>
      <c r="E86" s="30">
        <v>2018</v>
      </c>
      <c r="F86" s="31" t="str">
        <f>'2018'!B12</f>
        <v>Jordan Thomas</v>
      </c>
      <c r="G86" s="31" t="str">
        <f>'2018'!D12</f>
        <v>Mississippi State</v>
      </c>
      <c r="H86" s="32" t="str">
        <f>'2018'!H12</f>
        <v>SR</v>
      </c>
      <c r="I86" s="32">
        <f>'2018'!I12</f>
        <v>21.745205479452054</v>
      </c>
      <c r="J86" s="30">
        <f>'2018'!J12</f>
        <v>77</v>
      </c>
      <c r="K86" s="30">
        <f>'2018'!K12</f>
        <v>265</v>
      </c>
      <c r="L86" s="32">
        <f>'2018'!L12</f>
        <v>4.74</v>
      </c>
      <c r="M86" s="30">
        <f>'2018'!M12</f>
        <v>5</v>
      </c>
      <c r="N86" s="41">
        <f>'2018'!N12</f>
        <v>0</v>
      </c>
      <c r="O86" s="41">
        <f>'2018'!O12</f>
        <v>0</v>
      </c>
      <c r="P86" s="41">
        <f>'2018'!P12</f>
        <v>0</v>
      </c>
      <c r="Q86" s="41">
        <f>'2018'!Q12</f>
        <v>3.8149737720553176E-2</v>
      </c>
      <c r="R86" s="41">
        <f>'2018'!R12</f>
        <v>0.13131615737966845</v>
      </c>
      <c r="S86" s="42">
        <f>'2018'!S12</f>
        <v>0.13131615737966845</v>
      </c>
      <c r="T86" s="42">
        <f>'2018'!T12</f>
        <v>0.13131615737966845</v>
      </c>
      <c r="U86" s="121" t="str">
        <f>'2018'!U12</f>
        <v>N/A</v>
      </c>
      <c r="V86" s="121">
        <f>'2018'!V12</f>
        <v>1.85</v>
      </c>
      <c r="W86" s="121">
        <f>'2018'!W12</f>
        <v>11.954545454545455</v>
      </c>
      <c r="X86" s="121">
        <f>'2018'!X12</f>
        <v>5.2</v>
      </c>
      <c r="Y86" s="121">
        <f>'2018'!Y12</f>
        <v>13.4</v>
      </c>
      <c r="Z86" s="121">
        <f>'2018'!Z12</f>
        <v>0</v>
      </c>
      <c r="AA86" s="121">
        <f>'2018'!AA12</f>
        <v>0</v>
      </c>
      <c r="AB86" s="122">
        <f>'2018'!AB12</f>
        <v>0.154</v>
      </c>
      <c r="AC86" s="121">
        <f>'2018'!AC12</f>
        <v>104.99352165248401</v>
      </c>
      <c r="AD86" s="121">
        <f>'2018'!AD12</f>
        <v>112.58164290574979</v>
      </c>
      <c r="AE86" s="123">
        <f t="shared" si="4"/>
        <v>0.44553098208603681</v>
      </c>
      <c r="AF86" s="123">
        <f t="shared" si="5"/>
        <v>0</v>
      </c>
      <c r="AG86" s="123">
        <f t="shared" ref="AG86:AJ86" si="173">IF(V86&gt;V$2,(V$2/V86),V86/V$2)</f>
        <v>0.75819672131147542</v>
      </c>
      <c r="AH86" s="123">
        <f t="shared" si="173"/>
        <v>0.69253918495297806</v>
      </c>
      <c r="AI86" s="123">
        <f t="shared" si="173"/>
        <v>0.74285714285714288</v>
      </c>
      <c r="AJ86" s="123">
        <f t="shared" si="173"/>
        <v>0.86451612903225805</v>
      </c>
      <c r="AK86" s="123">
        <f t="shared" si="7"/>
        <v>0.56493506493506496</v>
      </c>
      <c r="AL86" s="123">
        <f t="shared" si="14"/>
        <v>0.58394002670664857</v>
      </c>
      <c r="AM86" s="123">
        <f t="shared" si="15"/>
        <v>0.94859828384837974</v>
      </c>
      <c r="AN86" s="123">
        <f t="shared" ref="AN86:AP86" si="174">IF(J86&gt;J$2,(J$2/J86),J86/J$2)</f>
        <v>0.98701298701298701</v>
      </c>
      <c r="AO86" s="123">
        <f t="shared" si="174"/>
        <v>0.91698113207547172</v>
      </c>
      <c r="AP86" s="123">
        <f t="shared" si="174"/>
        <v>0.99156118143459915</v>
      </c>
      <c r="AQ86" s="123">
        <f t="shared" si="9"/>
        <v>0.96103839609285946</v>
      </c>
      <c r="AR86" s="123">
        <f t="shared" si="10"/>
        <v>0.71592445599182231</v>
      </c>
      <c r="AS86" s="124">
        <f>'2018'!C12</f>
        <v>5.5785714285714283</v>
      </c>
    </row>
    <row r="87" spans="1:45" ht="15.75" customHeight="1" x14ac:dyDescent="0.2">
      <c r="A87" s="110" t="str">
        <f t="shared" si="2"/>
        <v>Durham Smythe</v>
      </c>
      <c r="B87" s="30">
        <f t="shared" si="3"/>
        <v>83</v>
      </c>
      <c r="C87" s="30"/>
      <c r="D87" s="30">
        <f>'2018'!A13</f>
        <v>11</v>
      </c>
      <c r="E87" s="30">
        <v>2018</v>
      </c>
      <c r="F87" s="31" t="str">
        <f>'2018'!B13</f>
        <v>Durham Smythe</v>
      </c>
      <c r="G87" s="31" t="str">
        <f>'2018'!D13</f>
        <v>Notre Dame</v>
      </c>
      <c r="H87" s="32" t="str">
        <f>'2018'!H13</f>
        <v>SR</v>
      </c>
      <c r="I87" s="32">
        <f>'2018'!I13</f>
        <v>22.728767123287671</v>
      </c>
      <c r="J87" s="30">
        <f>'2018'!J13</f>
        <v>77</v>
      </c>
      <c r="K87" s="30">
        <f>'2018'!K13</f>
        <v>253</v>
      </c>
      <c r="L87" s="32">
        <f>'2018'!L13</f>
        <v>4.8099999999999996</v>
      </c>
      <c r="M87" s="30">
        <f>'2018'!M13</f>
        <v>4</v>
      </c>
      <c r="N87" s="41">
        <f>'2018'!N13</f>
        <v>0</v>
      </c>
      <c r="O87" s="41">
        <f>'2018'!O13</f>
        <v>2.4518388791593695E-2</v>
      </c>
      <c r="P87" s="41">
        <f>'2018'!P13</f>
        <v>1.4184397163120567E-2</v>
      </c>
      <c r="Q87" s="41">
        <f>'2018'!Q13</f>
        <v>5.5053086905230038E-2</v>
      </c>
      <c r="R87" s="41">
        <f>'2018'!R13</f>
        <v>0.13638904415874789</v>
      </c>
      <c r="S87" s="42">
        <f>'2018'!S13</f>
        <v>0.13638904415874789</v>
      </c>
      <c r="T87" s="42">
        <f>'2018'!T13</f>
        <v>0.13638904415874789</v>
      </c>
      <c r="U87" s="121" t="str">
        <f>'2018'!U13</f>
        <v>N/A</v>
      </c>
      <c r="V87" s="121">
        <f>'2018'!V13</f>
        <v>1.06</v>
      </c>
      <c r="W87" s="121">
        <f>'2018'!W13</f>
        <v>16.266666666666666</v>
      </c>
      <c r="X87" s="121">
        <f>'2018'!X13</f>
        <v>5.0999999999999996</v>
      </c>
      <c r="Y87" s="121">
        <f>'2018'!Y13</f>
        <v>13.4</v>
      </c>
      <c r="Z87" s="121">
        <f>'2018'!Z13</f>
        <v>0</v>
      </c>
      <c r="AA87" s="121">
        <f>'2018'!AA13</f>
        <v>0</v>
      </c>
      <c r="AB87" s="122">
        <f>'2018'!AB13</f>
        <v>0</v>
      </c>
      <c r="AC87" s="121">
        <f>'2018'!AC13</f>
        <v>94.530120466044593</v>
      </c>
      <c r="AD87" s="121">
        <f>'2018'!AD13</f>
        <v>101.36202785321049</v>
      </c>
      <c r="AE87" s="123">
        <f t="shared" si="4"/>
        <v>0.46274233119793573</v>
      </c>
      <c r="AF87" s="123">
        <f t="shared" si="5"/>
        <v>0</v>
      </c>
      <c r="AG87" s="123">
        <f t="shared" ref="AG87:AJ87" si="175">IF(V87&gt;V$2,(V$2/V87),V87/V$2)</f>
        <v>0.43442622950819676</v>
      </c>
      <c r="AH87" s="123">
        <f t="shared" si="175"/>
        <v>0.94234482758620675</v>
      </c>
      <c r="AI87" s="123">
        <f t="shared" si="175"/>
        <v>0.72857142857142854</v>
      </c>
      <c r="AJ87" s="123">
        <f t="shared" si="175"/>
        <v>0.86451612903225805</v>
      </c>
      <c r="AK87" s="123">
        <f t="shared" si="7"/>
        <v>0</v>
      </c>
      <c r="AL87" s="123">
        <f t="shared" si="14"/>
        <v>0.57210015764933775</v>
      </c>
      <c r="AM87" s="123">
        <f t="shared" si="15"/>
        <v>0.94912928552647968</v>
      </c>
      <c r="AN87" s="123">
        <f t="shared" ref="AN87:AP87" si="176">IF(J87&gt;J$2,(J$2/J87),J87/J$2)</f>
        <v>0.98701298701298701</v>
      </c>
      <c r="AO87" s="123">
        <f t="shared" si="176"/>
        <v>0.96047430830039526</v>
      </c>
      <c r="AP87" s="123">
        <f t="shared" si="176"/>
        <v>0.9771309771309773</v>
      </c>
      <c r="AQ87" s="123">
        <f t="shared" si="9"/>
        <v>0.9684368894927099</v>
      </c>
      <c r="AR87" s="123">
        <f t="shared" si="10"/>
        <v>0.71081801379451792</v>
      </c>
      <c r="AS87" s="124">
        <f>'2018'!C13</f>
        <v>5.5214285714285714</v>
      </c>
    </row>
    <row r="88" spans="1:45" ht="15.75" customHeight="1" x14ac:dyDescent="0.2">
      <c r="A88" s="110" t="str">
        <f t="shared" si="2"/>
        <v>Noah Gray</v>
      </c>
      <c r="B88" s="30">
        <f t="shared" si="3"/>
        <v>84</v>
      </c>
      <c r="C88" s="30"/>
      <c r="D88" s="30">
        <f>'2021'!A11</f>
        <v>9</v>
      </c>
      <c r="E88" s="30">
        <v>2021</v>
      </c>
      <c r="F88" s="31" t="str">
        <f>'2021'!B11</f>
        <v>Noah Gray</v>
      </c>
      <c r="G88" s="31" t="str">
        <f>'2021'!D11</f>
        <v>Duke</v>
      </c>
      <c r="H88" s="32" t="str">
        <f>'2021'!H11</f>
        <v>SR</v>
      </c>
      <c r="I88" s="32">
        <f>'2021'!I11</f>
        <v>22.013698630136986</v>
      </c>
      <c r="J88" s="120">
        <f>'2021'!J11</f>
        <v>75</v>
      </c>
      <c r="K88" s="120">
        <f>'2021'!K11</f>
        <v>240</v>
      </c>
      <c r="L88" s="32">
        <f>'2021'!L11</f>
        <v>4.55</v>
      </c>
      <c r="M88" s="120">
        <f>'2021'!M11</f>
        <v>5</v>
      </c>
      <c r="N88" s="41">
        <f>'2021'!N11</f>
        <v>0</v>
      </c>
      <c r="O88" s="41">
        <f>'2021'!O11</f>
        <v>4.3345829428303652E-2</v>
      </c>
      <c r="P88" s="41">
        <f>'2021'!P11</f>
        <v>0.10564811052417716</v>
      </c>
      <c r="Q88" s="41">
        <f>'2021'!Q11</f>
        <v>0.18033091652723551</v>
      </c>
      <c r="R88" s="41">
        <f>'2021'!R11</f>
        <v>0.1280323450134771</v>
      </c>
      <c r="S88" s="42">
        <f>'2021'!S11</f>
        <v>0.15418163077035629</v>
      </c>
      <c r="T88" s="42">
        <f>'2021'!T11</f>
        <v>0.14647254923183847</v>
      </c>
      <c r="U88" s="121">
        <f>'2021'!U11</f>
        <v>20.350684931506848</v>
      </c>
      <c r="V88" s="121">
        <f>'2021'!V11</f>
        <v>1.36</v>
      </c>
      <c r="W88" s="121">
        <f>'2021'!W11</f>
        <v>9.8275862068965516</v>
      </c>
      <c r="X88" s="121">
        <f>'2021'!X11</f>
        <v>4.4000000000000004</v>
      </c>
      <c r="Y88" s="121">
        <f>'2021'!Y11</f>
        <v>9.1</v>
      </c>
      <c r="Z88" s="121">
        <f>'2021'!Z11</f>
        <v>0</v>
      </c>
      <c r="AA88" s="121">
        <f>'2021'!AA11</f>
        <v>0</v>
      </c>
      <c r="AB88" s="122">
        <f>'2021'!AB11</f>
        <v>6.5000000000000002E-2</v>
      </c>
      <c r="AC88" s="121">
        <f>'2021'!AC11</f>
        <v>111.99423066387163</v>
      </c>
      <c r="AD88" s="121">
        <f>'2021'!AD11</f>
        <v>115.44005824518077</v>
      </c>
      <c r="AE88" s="123">
        <f t="shared" si="4"/>
        <v>0.49695376418325055</v>
      </c>
      <c r="AF88" s="123">
        <f t="shared" si="5"/>
        <v>0.99464381360471343</v>
      </c>
      <c r="AG88" s="123">
        <f t="shared" ref="AG88:AJ88" si="177">IF(V88&gt;V$2,(V$2/V88),V88/V$2)</f>
        <v>0.55737704918032793</v>
      </c>
      <c r="AH88" s="123">
        <f t="shared" si="177"/>
        <v>0.56932223543400706</v>
      </c>
      <c r="AI88" s="123">
        <f t="shared" si="177"/>
        <v>0.62857142857142867</v>
      </c>
      <c r="AJ88" s="123">
        <f t="shared" si="177"/>
        <v>0.58709677419354833</v>
      </c>
      <c r="AK88" s="123">
        <f t="shared" si="7"/>
        <v>0.74712643678160928</v>
      </c>
      <c r="AL88" s="123">
        <f t="shared" si="14"/>
        <v>0.63899417752787924</v>
      </c>
      <c r="AM88" s="123">
        <f t="shared" si="15"/>
        <v>0.889301831570803</v>
      </c>
      <c r="AN88" s="123">
        <f t="shared" ref="AN88:AP88" si="178">IF(J88&gt;J$2,(J$2/J88),J88/J$2)</f>
        <v>0.98684210526315785</v>
      </c>
      <c r="AO88" s="123">
        <f t="shared" si="178"/>
        <v>0.98765432098765427</v>
      </c>
      <c r="AP88" s="123">
        <f t="shared" si="178"/>
        <v>0.96808510638297862</v>
      </c>
      <c r="AQ88" s="123">
        <f t="shared" si="9"/>
        <v>0.95797084105114849</v>
      </c>
      <c r="AR88" s="123">
        <f t="shared" si="10"/>
        <v>0.7506360097610234</v>
      </c>
      <c r="AS88" s="124">
        <f>'2021'!C11</f>
        <v>5.3785714285714281</v>
      </c>
    </row>
    <row r="89" spans="1:45" ht="15.75" customHeight="1" x14ac:dyDescent="0.2">
      <c r="A89" s="110" t="str">
        <f t="shared" si="2"/>
        <v>Will Dissly</v>
      </c>
      <c r="B89" s="30">
        <f t="shared" si="3"/>
        <v>85</v>
      </c>
      <c r="C89" s="30"/>
      <c r="D89" s="30">
        <f>'2018'!A14</f>
        <v>12</v>
      </c>
      <c r="E89" s="30">
        <v>2018</v>
      </c>
      <c r="F89" s="31" t="str">
        <f>'2018'!B14</f>
        <v>Will Dissly</v>
      </c>
      <c r="G89" s="31" t="str">
        <f>'2018'!D14</f>
        <v>Washington</v>
      </c>
      <c r="H89" s="32" t="str">
        <f>'2018'!H14</f>
        <v>SR</v>
      </c>
      <c r="I89" s="32">
        <f>'2018'!I14</f>
        <v>21.813698630136987</v>
      </c>
      <c r="J89" s="30">
        <f>'2018'!J14</f>
        <v>76</v>
      </c>
      <c r="K89" s="30">
        <f>'2018'!K14</f>
        <v>262</v>
      </c>
      <c r="L89" s="32">
        <f>'2018'!L14</f>
        <v>4.87</v>
      </c>
      <c r="M89" s="30">
        <f>'2018'!M14</f>
        <v>4</v>
      </c>
      <c r="N89" s="41">
        <f>'2018'!N14</f>
        <v>0</v>
      </c>
      <c r="O89" s="41">
        <f>'2018'!O14</f>
        <v>0</v>
      </c>
      <c r="P89" s="41">
        <f>'2018'!P14</f>
        <v>0</v>
      </c>
      <c r="Q89" s="41">
        <f>'2018'!Q14</f>
        <v>3.026790314270994E-2</v>
      </c>
      <c r="R89" s="41">
        <f>'2018'!R14</f>
        <v>0.13006300630063006</v>
      </c>
      <c r="S89" s="42">
        <f>'2018'!S14</f>
        <v>0.13006300630063006</v>
      </c>
      <c r="T89" s="42">
        <f>'2018'!T14</f>
        <v>0.12355985598559854</v>
      </c>
      <c r="U89" s="121" t="str">
        <f>'2018'!U14</f>
        <v>N/A</v>
      </c>
      <c r="V89" s="121">
        <f>'2018'!V14</f>
        <v>1.4</v>
      </c>
      <c r="W89" s="121">
        <f>'2018'!W14</f>
        <v>13.761904761904763</v>
      </c>
      <c r="X89" s="121">
        <f>'2018'!X14</f>
        <v>7.8</v>
      </c>
      <c r="Y89" s="121">
        <f>'2018'!Y14</f>
        <v>7.3</v>
      </c>
      <c r="Z89" s="121">
        <f>'2018'!Z14</f>
        <v>0</v>
      </c>
      <c r="AA89" s="121">
        <f>'2018'!AA14</f>
        <v>0</v>
      </c>
      <c r="AB89" s="122">
        <f>'2018'!AB14</f>
        <v>0</v>
      </c>
      <c r="AC89" s="121">
        <f>'2018'!AC14</f>
        <v>93.156988830066751</v>
      </c>
      <c r="AD89" s="121">
        <f>'2018'!AD14</f>
        <v>97.950086063011923</v>
      </c>
      <c r="AE89" s="123">
        <f t="shared" si="4"/>
        <v>0.41921531273954482</v>
      </c>
      <c r="AF89" s="123">
        <f t="shared" si="5"/>
        <v>0</v>
      </c>
      <c r="AG89" s="123">
        <f t="shared" ref="AG89:AJ89" si="179">IF(V89&gt;V$2,(V$2/V89),V89/V$2)</f>
        <v>0.57377049180327866</v>
      </c>
      <c r="AH89" s="123">
        <f t="shared" si="179"/>
        <v>0.79724137931034489</v>
      </c>
      <c r="AI89" s="123">
        <f t="shared" si="179"/>
        <v>0.89743589743589747</v>
      </c>
      <c r="AJ89" s="123">
        <f t="shared" si="179"/>
        <v>0.47096774193548385</v>
      </c>
      <c r="AK89" s="123">
        <f t="shared" si="7"/>
        <v>0</v>
      </c>
      <c r="AL89" s="123">
        <f t="shared" si="14"/>
        <v>0.52643847053742487</v>
      </c>
      <c r="AM89" s="123">
        <f t="shared" si="15"/>
        <v>0.93534236298619167</v>
      </c>
      <c r="AN89" s="123">
        <f t="shared" ref="AN89:AP89" si="180">IF(J89&gt;J$2,(J$2/J89),J89/J$2)</f>
        <v>1</v>
      </c>
      <c r="AO89" s="123">
        <f t="shared" si="180"/>
        <v>0.9274809160305344</v>
      </c>
      <c r="AP89" s="123">
        <f t="shared" si="180"/>
        <v>0.96509240246406569</v>
      </c>
      <c r="AQ89" s="123">
        <f t="shared" si="9"/>
        <v>0.95697892037019794</v>
      </c>
      <c r="AR89" s="123">
        <f t="shared" si="10"/>
        <v>0.67712762797889547</v>
      </c>
      <c r="AS89" s="124">
        <f>'2018'!C14</f>
        <v>5.3571428571428568</v>
      </c>
    </row>
    <row r="90" spans="1:45" ht="15.75" customHeight="1" x14ac:dyDescent="0.2">
      <c r="A90" s="110" t="str">
        <f t="shared" si="2"/>
        <v>Nick Muse</v>
      </c>
      <c r="B90" s="30">
        <f t="shared" si="3"/>
        <v>86</v>
      </c>
      <c r="C90" s="30"/>
      <c r="D90" s="30">
        <f>'2022'!A16</f>
        <v>14</v>
      </c>
      <c r="E90" s="30">
        <v>2022</v>
      </c>
      <c r="F90" s="31" t="str">
        <f>'2022'!B16</f>
        <v>Nick Muse</v>
      </c>
      <c r="G90" s="31" t="str">
        <f>'2022'!D16</f>
        <v>South Carolina</v>
      </c>
      <c r="H90" s="32" t="str">
        <f>'2022'!H16</f>
        <v>RS SR</v>
      </c>
      <c r="I90" s="32">
        <f>'2022'!I16</f>
        <v>23.438356164383563</v>
      </c>
      <c r="J90" s="120">
        <f>'2022'!J16</f>
        <v>77</v>
      </c>
      <c r="K90" s="120">
        <f>'2022'!K16</f>
        <v>259</v>
      </c>
      <c r="L90" s="32">
        <f>'2022'!L16</f>
        <v>4.71</v>
      </c>
      <c r="M90" s="120">
        <f>'2022'!M16</f>
        <v>7</v>
      </c>
      <c r="N90" s="41">
        <f>'2022'!N16</f>
        <v>0</v>
      </c>
      <c r="O90" s="41">
        <f>'2022'!O16</f>
        <v>0</v>
      </c>
      <c r="P90" s="41">
        <f>'2022'!P16</f>
        <v>0.1015358910095752</v>
      </c>
      <c r="Q90" s="41">
        <f>'2022'!Q16</f>
        <v>0.25225546058879394</v>
      </c>
      <c r="R90" s="41">
        <f>'2022'!R16</f>
        <v>0.10030724742454365</v>
      </c>
      <c r="S90" s="42">
        <f>'2022'!S16</f>
        <v>0.17628135400666881</v>
      </c>
      <c r="T90" s="42">
        <f>'2022'!T16</f>
        <v>0.17628135400666881</v>
      </c>
      <c r="U90" s="121">
        <f>'2022'!U16</f>
        <v>21.794520547945204</v>
      </c>
      <c r="V90" s="121">
        <f>'2022'!V16</f>
        <v>1.63</v>
      </c>
      <c r="W90" s="121">
        <f>'2022'!W16</f>
        <v>11.1</v>
      </c>
      <c r="X90" s="121">
        <f>'2022'!X16</f>
        <v>6.3</v>
      </c>
      <c r="Y90" s="121">
        <f>'2022'!Y16</f>
        <v>10.199999999999999</v>
      </c>
      <c r="Z90" s="121">
        <f>'2022'!Z16</f>
        <v>0</v>
      </c>
      <c r="AA90" s="121">
        <f>'2022'!AA16</f>
        <v>0</v>
      </c>
      <c r="AB90" s="122">
        <f>'2022'!AB16</f>
        <v>9.0999999999999998E-2</v>
      </c>
      <c r="AC90" s="121">
        <f>'2022'!AC16</f>
        <v>105.25582296700182</v>
      </c>
      <c r="AD90" s="121">
        <f>'2022'!AD16</f>
        <v>112.86290133446023</v>
      </c>
      <c r="AE90" s="123">
        <f t="shared" si="4"/>
        <v>0.59808942281924826</v>
      </c>
      <c r="AF90" s="123">
        <f t="shared" si="5"/>
        <v>0.9387806411062225</v>
      </c>
      <c r="AG90" s="123">
        <f t="shared" ref="AG90:AJ90" si="181">IF(V90&gt;V$2,(V$2/V90),V90/V$2)</f>
        <v>0.66803278688524592</v>
      </c>
      <c r="AH90" s="123">
        <f t="shared" si="181"/>
        <v>0.64303448275862063</v>
      </c>
      <c r="AI90" s="123">
        <f t="shared" si="181"/>
        <v>0.9</v>
      </c>
      <c r="AJ90" s="123">
        <f t="shared" si="181"/>
        <v>0.65806451612903216</v>
      </c>
      <c r="AK90" s="123">
        <f t="shared" si="7"/>
        <v>0.95604395604395598</v>
      </c>
      <c r="AL90" s="123">
        <f t="shared" si="14"/>
        <v>0.73433364161639492</v>
      </c>
      <c r="AM90" s="123">
        <f t="shared" si="15"/>
        <v>0.94623434264504347</v>
      </c>
      <c r="AN90" s="123">
        <f t="shared" ref="AN90:AP90" si="182">IF(J90&gt;J$2,(J$2/J90),J90/J$2)</f>
        <v>0.98701298701298701</v>
      </c>
      <c r="AO90" s="123">
        <f t="shared" si="182"/>
        <v>0.93822393822393824</v>
      </c>
      <c r="AP90" s="123">
        <f t="shared" si="182"/>
        <v>0.99787685774946921</v>
      </c>
      <c r="AQ90" s="123">
        <f t="shared" si="9"/>
        <v>0.96733703140785954</v>
      </c>
      <c r="AR90" s="123">
        <f t="shared" si="10"/>
        <v>0.81588482804340756</v>
      </c>
      <c r="AS90" s="124">
        <f>'2022'!C15</f>
        <v>5.3357142857142863</v>
      </c>
    </row>
    <row r="91" spans="1:45" ht="15.75" customHeight="1" x14ac:dyDescent="0.2">
      <c r="A91" s="110" t="str">
        <f t="shared" si="2"/>
        <v>Pharaoh Brown</v>
      </c>
      <c r="B91" s="30">
        <f t="shared" si="3"/>
        <v>87</v>
      </c>
      <c r="C91" s="30"/>
      <c r="D91" s="30">
        <f>'2017'!A18</f>
        <v>16</v>
      </c>
      <c r="E91" s="30">
        <v>2017</v>
      </c>
      <c r="F91" s="31" t="str">
        <f>'2017'!B18</f>
        <v>Pharaoh Brown</v>
      </c>
      <c r="G91" s="31" t="str">
        <f>'2017'!D18</f>
        <v>Oregon</v>
      </c>
      <c r="H91" s="32" t="str">
        <f>'2017'!H18</f>
        <v>RS SR</v>
      </c>
      <c r="I91" s="32">
        <f>'2017'!I18</f>
        <v>22.997260273972604</v>
      </c>
      <c r="J91" s="30">
        <f>'2017'!J18</f>
        <v>78</v>
      </c>
      <c r="K91" s="30">
        <f>'2017'!K18</f>
        <v>255</v>
      </c>
      <c r="L91" s="32">
        <f>'2017'!L18</f>
        <v>4.83</v>
      </c>
      <c r="M91" s="120">
        <f>'2017'!M18</f>
        <v>0</v>
      </c>
      <c r="N91" s="41">
        <f>'2017'!N18</f>
        <v>1.5751575157515754E-2</v>
      </c>
      <c r="O91" s="41">
        <f>'2017'!O18</f>
        <v>7.0325900514579764E-2</v>
      </c>
      <c r="P91" s="41">
        <f>'2017'!P18</f>
        <v>0.14933333333333335</v>
      </c>
      <c r="Q91" s="41">
        <f>'2017'!Q18</f>
        <v>0</v>
      </c>
      <c r="R91" s="41">
        <f>'2017'!R18</f>
        <v>0.17841437366503327</v>
      </c>
      <c r="S91" s="42">
        <f>'2017'!S18</f>
        <v>0.17841437366503327</v>
      </c>
      <c r="T91" s="42">
        <f>'2017'!T18</f>
        <v>0.16949365498178159</v>
      </c>
      <c r="U91" s="121">
        <f>'2017'!U18</f>
        <v>22.356164383561644</v>
      </c>
      <c r="V91" s="121">
        <f>'2017'!V18</f>
        <v>1.87</v>
      </c>
      <c r="W91" s="121">
        <f>'2017'!W18</f>
        <v>12.909090909090908</v>
      </c>
      <c r="X91" s="121">
        <f>'2017'!X18</f>
        <v>8</v>
      </c>
      <c r="Y91" s="121">
        <f>'2017'!Y18</f>
        <v>10.3</v>
      </c>
      <c r="Z91" s="121">
        <f>'2017'!Z18</f>
        <v>0</v>
      </c>
      <c r="AA91" s="121">
        <f>'2017'!AA18</f>
        <v>0</v>
      </c>
      <c r="AB91" s="122">
        <f>'2017'!AB18</f>
        <v>0.10800000000000001</v>
      </c>
      <c r="AC91" s="121">
        <f>'2017'!AC18</f>
        <v>93.709075453529806</v>
      </c>
      <c r="AD91" s="121">
        <f>'2017'!AD18</f>
        <v>102.44542028716813</v>
      </c>
      <c r="AE91" s="123">
        <f t="shared" si="4"/>
        <v>0.57506003882715584</v>
      </c>
      <c r="AF91" s="123">
        <f t="shared" si="5"/>
        <v>0.91519607843137252</v>
      </c>
      <c r="AG91" s="123">
        <f t="shared" ref="AG91:AJ91" si="183">IF(V91&gt;V$2,(V$2/V91),V91/V$2)</f>
        <v>0.76639344262295084</v>
      </c>
      <c r="AH91" s="123">
        <f t="shared" si="183"/>
        <v>0.74783699059561115</v>
      </c>
      <c r="AI91" s="123">
        <f t="shared" si="183"/>
        <v>0.875</v>
      </c>
      <c r="AJ91" s="123">
        <f t="shared" si="183"/>
        <v>0.6645161290322581</v>
      </c>
      <c r="AK91" s="123">
        <f t="shared" si="7"/>
        <v>0.80555555555555536</v>
      </c>
      <c r="AL91" s="123">
        <f t="shared" si="14"/>
        <v>0.75733377991822481</v>
      </c>
      <c r="AM91" s="123">
        <f t="shared" si="15"/>
        <v>0.94088558645711096</v>
      </c>
      <c r="AN91" s="123">
        <f t="shared" ref="AN91:AP91" si="184">IF(J91&gt;J$2,(J$2/J91),J91/J$2)</f>
        <v>0.97435897435897434</v>
      </c>
      <c r="AO91" s="123">
        <f t="shared" si="184"/>
        <v>0.95294117647058818</v>
      </c>
      <c r="AP91" s="123">
        <f t="shared" si="184"/>
        <v>0.97308488612836441</v>
      </c>
      <c r="AQ91" s="123">
        <f t="shared" si="9"/>
        <v>0.9603176558537595</v>
      </c>
      <c r="AR91" s="123">
        <f t="shared" si="10"/>
        <v>0.82837813649566194</v>
      </c>
      <c r="AS91" s="124">
        <f>'2017'!C18</f>
        <v>5.3071428571428569</v>
      </c>
    </row>
    <row r="92" spans="1:45" ht="15.75" customHeight="1" x14ac:dyDescent="0.2">
      <c r="A92" s="110" t="str">
        <f t="shared" si="2"/>
        <v>Tommy Sweeney</v>
      </c>
      <c r="B92" s="30">
        <f t="shared" si="3"/>
        <v>88</v>
      </c>
      <c r="C92" s="30"/>
      <c r="D92" s="30">
        <f>'2019'!A18</f>
        <v>16</v>
      </c>
      <c r="E92" s="30">
        <v>2019</v>
      </c>
      <c r="F92" s="31" t="str">
        <f>'2019'!B18</f>
        <v>Tommy Sweeney</v>
      </c>
      <c r="G92" s="31" t="str">
        <f>'2019'!D18</f>
        <v>Boston College</v>
      </c>
      <c r="H92" s="32" t="str">
        <f>'2018'!H18</f>
        <v>JR</v>
      </c>
      <c r="I92" s="32">
        <f>'2018'!I18</f>
        <v>22.410958904109588</v>
      </c>
      <c r="J92" s="30">
        <f>'2019'!J18</f>
        <v>76</v>
      </c>
      <c r="K92" s="30">
        <f>'2019'!K18</f>
        <v>251</v>
      </c>
      <c r="L92" s="32">
        <f>'2019'!L18</f>
        <v>4.83</v>
      </c>
      <c r="M92" s="30">
        <f>'2019'!M18</f>
        <v>7</v>
      </c>
      <c r="N92" s="41">
        <f>'2019'!N18</f>
        <v>0</v>
      </c>
      <c r="O92" s="41">
        <f>'2019'!O18</f>
        <v>0.15329125338142469</v>
      </c>
      <c r="P92" s="41">
        <f>'2019'!P18</f>
        <v>0.22316348463775443</v>
      </c>
      <c r="Q92" s="41">
        <f>'2019'!Q18</f>
        <v>0.25656444177189813</v>
      </c>
      <c r="R92" s="41">
        <f>'2019'!R18</f>
        <v>0.14694084364311952</v>
      </c>
      <c r="S92" s="42">
        <f>'2019'!S18</f>
        <v>0.20175264270750881</v>
      </c>
      <c r="T92" s="42">
        <f>'2019'!T18</f>
        <v>0.19166501057213337</v>
      </c>
      <c r="U92" s="121">
        <f>'2019'!U18</f>
        <v>20.18082191780822</v>
      </c>
      <c r="V92" s="121">
        <f>'2019'!V18</f>
        <v>1.48</v>
      </c>
      <c r="W92" s="121">
        <f>'2019'!W18</f>
        <v>10.875</v>
      </c>
      <c r="X92" s="121">
        <f>'2019'!X18</f>
        <v>8.3000000000000007</v>
      </c>
      <c r="Y92" s="121">
        <f>'2019'!Y18</f>
        <v>9.9</v>
      </c>
      <c r="Z92" s="121">
        <f>'2019'!Z18</f>
        <v>0</v>
      </c>
      <c r="AA92" s="121">
        <f>'2019'!AA18</f>
        <v>0</v>
      </c>
      <c r="AB92" s="122">
        <f>'2019'!AB18</f>
        <v>5.9000000000000004E-2</v>
      </c>
      <c r="AC92" s="121">
        <f>'2019'!AC18</f>
        <v>92.239129171905816</v>
      </c>
      <c r="AD92" s="121">
        <f>'2019'!AD18</f>
        <v>96.985000848904889</v>
      </c>
      <c r="AE92" s="123">
        <f t="shared" si="4"/>
        <v>0.65028327127210372</v>
      </c>
      <c r="AF92" s="123">
        <f t="shared" si="5"/>
        <v>0.98634172469201942</v>
      </c>
      <c r="AG92" s="123">
        <f t="shared" ref="AG92:AJ92" si="185">IF(V92&gt;V$2,(V$2/V92),V92/V$2)</f>
        <v>0.60655737704918034</v>
      </c>
      <c r="AH92" s="123">
        <f t="shared" si="185"/>
        <v>0.63</v>
      </c>
      <c r="AI92" s="123">
        <f t="shared" si="185"/>
        <v>0.84337349397590355</v>
      </c>
      <c r="AJ92" s="123">
        <f t="shared" si="185"/>
        <v>0.63870967741935492</v>
      </c>
      <c r="AK92" s="123">
        <f t="shared" si="7"/>
        <v>0.67816091954022995</v>
      </c>
      <c r="AL92" s="123">
        <f t="shared" si="14"/>
        <v>0.72587759073476033</v>
      </c>
      <c r="AM92" s="123">
        <f t="shared" si="15"/>
        <v>0.92612659686562693</v>
      </c>
      <c r="AN92" s="123">
        <f t="shared" ref="AN92:AP92" si="186">IF(J92&gt;J$2,(J$2/J92),J92/J$2)</f>
        <v>1</v>
      </c>
      <c r="AO92" s="123">
        <f t="shared" si="186"/>
        <v>0.96812749003984067</v>
      </c>
      <c r="AP92" s="123">
        <f t="shared" si="186"/>
        <v>0.97308488612836441</v>
      </c>
      <c r="AQ92" s="123">
        <f t="shared" si="9"/>
        <v>0.96683474325845808</v>
      </c>
      <c r="AR92" s="123">
        <f t="shared" si="10"/>
        <v>0.81021259411805446</v>
      </c>
      <c r="AS92" s="124">
        <f>'2019'!C18</f>
        <v>5.2714285714285722</v>
      </c>
    </row>
    <row r="93" spans="1:45" ht="15.75" customHeight="1" x14ac:dyDescent="0.2">
      <c r="A93" s="110" t="str">
        <f t="shared" si="2"/>
        <v>Jalen Wydermyer</v>
      </c>
      <c r="B93" s="30">
        <f t="shared" si="3"/>
        <v>89</v>
      </c>
      <c r="C93" s="30"/>
      <c r="D93" s="30">
        <f>'2022'!A15</f>
        <v>13</v>
      </c>
      <c r="E93" s="30">
        <v>2022</v>
      </c>
      <c r="F93" s="31" t="str">
        <f>'2022'!B15</f>
        <v>Jalen Wydermyer</v>
      </c>
      <c r="G93" s="31" t="str">
        <f>'2022'!D15</f>
        <v>Texas A&amp;M</v>
      </c>
      <c r="H93" s="32" t="str">
        <f>'2022'!H15</f>
        <v>JR</v>
      </c>
      <c r="I93" s="32">
        <f>'2022'!I15</f>
        <v>21.367123287671234</v>
      </c>
      <c r="J93" s="120">
        <f>'2022'!J15</f>
        <v>76</v>
      </c>
      <c r="K93" s="120">
        <f>'2022'!K15</f>
        <v>255</v>
      </c>
      <c r="L93" s="32">
        <f>'2022'!L15</f>
        <v>5.03</v>
      </c>
      <c r="M93" s="120">
        <f>'2022'!M15</f>
        <v>0</v>
      </c>
      <c r="N93" s="41">
        <f>'2022'!N15</f>
        <v>0</v>
      </c>
      <c r="O93" s="41">
        <f>'2022'!O15</f>
        <v>0</v>
      </c>
      <c r="P93" s="41">
        <f>'2022'!P15</f>
        <v>0.15824129141886151</v>
      </c>
      <c r="Q93" s="41">
        <f>'2022'!Q15</f>
        <v>0.21614694574967963</v>
      </c>
      <c r="R93" s="41">
        <f>'2022'!R15</f>
        <v>0.20573665707893898</v>
      </c>
      <c r="S93" s="42">
        <f>'2022'!S15</f>
        <v>0.21094180141430929</v>
      </c>
      <c r="T93" s="42">
        <f>'2022'!T15</f>
        <v>0.21094180141430929</v>
      </c>
      <c r="U93" s="121">
        <f>'2022'!U15</f>
        <v>18.706849315068492</v>
      </c>
      <c r="V93" s="121">
        <f>'2022'!V15</f>
        <v>1.68</v>
      </c>
      <c r="W93" s="121">
        <f>'2022'!W15</f>
        <v>12.875</v>
      </c>
      <c r="X93" s="121">
        <f>'2022'!X15</f>
        <v>4.8</v>
      </c>
      <c r="Y93" s="121">
        <f>'2022'!Y15</f>
        <v>9.8000000000000007</v>
      </c>
      <c r="Z93" s="121">
        <f>'2022'!Z15</f>
        <v>0</v>
      </c>
      <c r="AA93" s="121">
        <f>'2022'!AA15</f>
        <v>0</v>
      </c>
      <c r="AB93" s="122">
        <f>'2022'!AB15</f>
        <v>0.16699999999999998</v>
      </c>
      <c r="AC93" s="121">
        <f>'2022'!AC15</f>
        <v>79.67062715415986</v>
      </c>
      <c r="AD93" s="121">
        <f>'2022'!AD15</f>
        <v>83.76982644511375</v>
      </c>
      <c r="AE93" s="123">
        <f t="shared" si="4"/>
        <v>0.71568579086114781</v>
      </c>
      <c r="AF93" s="123">
        <f t="shared" si="5"/>
        <v>0.91430101767541505</v>
      </c>
      <c r="AG93" s="123">
        <f t="shared" ref="AG93:AJ93" si="187">IF(V93&gt;V$2,(V$2/V93),V93/V$2)</f>
        <v>0.68852459016393441</v>
      </c>
      <c r="AH93" s="123">
        <f t="shared" si="187"/>
        <v>0.74586206896551721</v>
      </c>
      <c r="AI93" s="123">
        <f t="shared" si="187"/>
        <v>0.68571428571428572</v>
      </c>
      <c r="AJ93" s="123">
        <f t="shared" si="187"/>
        <v>0.63225806451612909</v>
      </c>
      <c r="AK93" s="123">
        <f t="shared" si="7"/>
        <v>0.52095808383233533</v>
      </c>
      <c r="AL93" s="123">
        <f t="shared" si="14"/>
        <v>0.73039096964940475</v>
      </c>
      <c r="AM93" s="123">
        <f t="shared" si="15"/>
        <v>0.79993260407867917</v>
      </c>
      <c r="AN93" s="123">
        <f t="shared" ref="AN93:AP93" si="188">IF(J93&gt;J$2,(J$2/J93),J93/J$2)</f>
        <v>1</v>
      </c>
      <c r="AO93" s="123">
        <f t="shared" si="188"/>
        <v>0.95294117647058818</v>
      </c>
      <c r="AP93" s="123">
        <f t="shared" si="188"/>
        <v>0.93439363817097409</v>
      </c>
      <c r="AQ93" s="123">
        <f t="shared" si="9"/>
        <v>0.92181685468006025</v>
      </c>
      <c r="AR93" s="123">
        <f t="shared" si="10"/>
        <v>0.79739002941013415</v>
      </c>
      <c r="AS93" s="124">
        <f>'2022'!C16</f>
        <v>5.2357142857142858</v>
      </c>
    </row>
    <row r="94" spans="1:45" ht="15.75" customHeight="1" x14ac:dyDescent="0.2">
      <c r="A94" s="110" t="str">
        <f t="shared" si="2"/>
        <v>Zack Kuntz</v>
      </c>
      <c r="B94" s="30">
        <f t="shared" si="3"/>
        <v>90</v>
      </c>
      <c r="C94" s="30"/>
      <c r="D94" s="30">
        <f>'2023'!A13</f>
        <v>11</v>
      </c>
      <c r="E94" s="30">
        <v>2023</v>
      </c>
      <c r="F94" s="31" t="str">
        <f>'2023'!B13</f>
        <v>Zack Kuntz</v>
      </c>
      <c r="G94" s="31" t="str">
        <f>'2023'!D13</f>
        <v>Old Dominion</v>
      </c>
      <c r="H94" s="32" t="str">
        <f>'2023'!H13</f>
        <v>RS SR</v>
      </c>
      <c r="I94" s="32">
        <f>'2023'!I13</f>
        <v>23.906849315068492</v>
      </c>
      <c r="J94" s="120">
        <f>'2023'!J13</f>
        <v>79</v>
      </c>
      <c r="K94" s="120">
        <f>'2023'!K13</f>
        <v>255</v>
      </c>
      <c r="L94" s="32">
        <f>'2023'!L13</f>
        <v>4.55</v>
      </c>
      <c r="M94" s="120">
        <f>'2023'!M13</f>
        <v>7</v>
      </c>
      <c r="N94" s="41">
        <f>'2023'!N13</f>
        <v>3.669724770642202E-2</v>
      </c>
      <c r="O94" s="41">
        <f>'2023'!O13</f>
        <v>4.0668775417984637E-2</v>
      </c>
      <c r="P94" s="41">
        <f>'2023'!P13</f>
        <v>0</v>
      </c>
      <c r="Q94" s="41">
        <f>'2023'!Q13</f>
        <v>0.24781549921214724</v>
      </c>
      <c r="R94" s="41">
        <f>'2023'!R13</f>
        <v>0.11650485436893204</v>
      </c>
      <c r="S94" s="42">
        <f>'2023'!S13</f>
        <v>0.18216017679053964</v>
      </c>
      <c r="T94" s="42">
        <f>'2023'!T13</f>
        <v>0.10929610607432379</v>
      </c>
      <c r="U94" s="121">
        <f>'2023'!U13</f>
        <v>22.243835616438357</v>
      </c>
      <c r="V94" s="121">
        <f>'2023'!V13</f>
        <v>2.16</v>
      </c>
      <c r="W94" s="121">
        <f>'2023'!W13</f>
        <v>12</v>
      </c>
      <c r="X94" s="121">
        <f>'2023'!X13</f>
        <v>3.8</v>
      </c>
      <c r="Y94" s="121">
        <f>'2023'!Y13</f>
        <v>9.6</v>
      </c>
      <c r="Z94" s="121">
        <f>'2023'!Z13</f>
        <v>0</v>
      </c>
      <c r="AA94" s="121">
        <f>'2023'!AA13</f>
        <v>0</v>
      </c>
      <c r="AB94" s="122">
        <f>'2023'!AB13</f>
        <v>7.6999999999999999E-2</v>
      </c>
      <c r="AC94" s="121">
        <f>'2023'!AC13</f>
        <v>118.99387008036362</v>
      </c>
      <c r="AD94" s="121">
        <f>'2023'!AD13</f>
        <v>132.59715860810951</v>
      </c>
      <c r="AE94" s="123">
        <f t="shared" si="4"/>
        <v>0.37082109657446083</v>
      </c>
      <c r="AF94" s="123">
        <f t="shared" si="5"/>
        <v>0.91981771154083003</v>
      </c>
      <c r="AG94" s="123">
        <f t="shared" ref="AG94:AJ94" si="189">IF(V94&gt;V$2,(V$2/V94),V94/V$2)</f>
        <v>0.88524590163934436</v>
      </c>
      <c r="AH94" s="123">
        <f t="shared" si="189"/>
        <v>0.69517241379310346</v>
      </c>
      <c r="AI94" s="123">
        <f t="shared" si="189"/>
        <v>0.54285714285714282</v>
      </c>
      <c r="AJ94" s="123">
        <f t="shared" si="189"/>
        <v>0.61935483870967745</v>
      </c>
      <c r="AK94" s="123">
        <f t="shared" si="7"/>
        <v>0.88505747126436785</v>
      </c>
      <c r="AL94" s="123">
        <f t="shared" si="14"/>
        <v>0.67221151751909314</v>
      </c>
      <c r="AM94" s="123">
        <f t="shared" si="15"/>
        <v>0.83698995912546159</v>
      </c>
      <c r="AN94" s="123">
        <f t="shared" ref="AN94:AP94" si="190">IF(J94&gt;J$2,(J$2/J94),J94/J$2)</f>
        <v>0.96202531645569622</v>
      </c>
      <c r="AO94" s="123">
        <f t="shared" si="190"/>
        <v>0.95294117647058818</v>
      </c>
      <c r="AP94" s="123">
        <f t="shared" si="190"/>
        <v>0.96808510638297862</v>
      </c>
      <c r="AQ94" s="123">
        <f t="shared" si="9"/>
        <v>0.93001038960868121</v>
      </c>
      <c r="AR94" s="123">
        <f t="shared" si="10"/>
        <v>0.76244112275044895</v>
      </c>
      <c r="AS94" s="124">
        <f>'2023'!C13</f>
        <v>5.2071428571428573</v>
      </c>
    </row>
    <row r="95" spans="1:45" ht="15.75" customHeight="1" x14ac:dyDescent="0.2">
      <c r="A95" s="110" t="str">
        <f t="shared" si="2"/>
        <v>Cole Turner</v>
      </c>
      <c r="B95" s="30">
        <f t="shared" si="3"/>
        <v>91</v>
      </c>
      <c r="C95" s="30"/>
      <c r="D95" s="30">
        <f>'2022'!A17</f>
        <v>15</v>
      </c>
      <c r="E95" s="30">
        <v>2022</v>
      </c>
      <c r="F95" s="31" t="str">
        <f>'2022'!B17</f>
        <v>Cole Turner</v>
      </c>
      <c r="G95" s="31" t="str">
        <f>'2022'!D17</f>
        <v>Nevada</v>
      </c>
      <c r="H95" s="32" t="str">
        <f>'2022'!H17</f>
        <v>SR</v>
      </c>
      <c r="I95" s="32">
        <f>'2022'!I17</f>
        <v>22.13150684931507</v>
      </c>
      <c r="J95" s="120">
        <f>'2022'!J17</f>
        <v>78</v>
      </c>
      <c r="K95" s="120">
        <f>'2022'!K17</f>
        <v>246</v>
      </c>
      <c r="L95" s="32">
        <f>'2022'!L17</f>
        <v>4.76</v>
      </c>
      <c r="M95" s="120">
        <f>'2022'!M17</f>
        <v>5</v>
      </c>
      <c r="N95" s="41">
        <f>'2022'!N17</f>
        <v>0</v>
      </c>
      <c r="O95" s="41">
        <f>'2022'!O17</f>
        <v>6.6355810616929689E-2</v>
      </c>
      <c r="P95" s="41">
        <f>'2022'!P17</f>
        <v>5.1061273528233884E-2</v>
      </c>
      <c r="Q95" s="41">
        <f>'2022'!Q17</f>
        <v>0.21066193112573556</v>
      </c>
      <c r="R95" s="41">
        <f>'2022'!R17</f>
        <v>0.177774276561105</v>
      </c>
      <c r="S95" s="42">
        <f>'2022'!S17</f>
        <v>0.19421810384342028</v>
      </c>
      <c r="T95" s="42">
        <f>'2022'!T17</f>
        <v>0.14760575892099942</v>
      </c>
      <c r="U95" s="121">
        <f>'2022'!U17</f>
        <v>20.487671232876714</v>
      </c>
      <c r="V95" s="121">
        <f>'2022'!V17</f>
        <v>1.75</v>
      </c>
      <c r="W95" s="121">
        <f>'2022'!W17</f>
        <v>10.919354838709678</v>
      </c>
      <c r="X95" s="121">
        <f>'2022'!X17</f>
        <v>3</v>
      </c>
      <c r="Y95" s="121">
        <f>'2022'!Y17</f>
        <v>11.5</v>
      </c>
      <c r="Z95" s="121">
        <f>'2022'!Z17</f>
        <v>0</v>
      </c>
      <c r="AA95" s="121">
        <f>'2022'!AA17</f>
        <v>0</v>
      </c>
      <c r="AB95" s="122">
        <f>'2022'!AB17</f>
        <v>4.5999999999999999E-2</v>
      </c>
      <c r="AC95" s="121">
        <f>'2022'!AC17</f>
        <v>95.837900661205353</v>
      </c>
      <c r="AD95" s="121">
        <f>'2022'!AD17</f>
        <v>104.77271240975864</v>
      </c>
      <c r="AE95" s="123">
        <f t="shared" si="4"/>
        <v>0.50079853116239348</v>
      </c>
      <c r="AF95" s="123">
        <f t="shared" si="5"/>
        <v>0.99866274404921085</v>
      </c>
      <c r="AG95" s="123">
        <f t="shared" ref="AG95:AJ95" si="191">IF(V95&gt;V$2,(V$2/V95),V95/V$2)</f>
        <v>0.71721311475409832</v>
      </c>
      <c r="AH95" s="123">
        <f t="shared" si="191"/>
        <v>0.63256952169076752</v>
      </c>
      <c r="AI95" s="123">
        <f t="shared" si="191"/>
        <v>0.42857142857142855</v>
      </c>
      <c r="AJ95" s="123">
        <f t="shared" si="191"/>
        <v>0.74193548387096775</v>
      </c>
      <c r="AK95" s="123">
        <f t="shared" si="7"/>
        <v>0.52873563218390807</v>
      </c>
      <c r="AL95" s="123">
        <f t="shared" si="14"/>
        <v>0.6699584706831444</v>
      </c>
      <c r="AM95" s="123">
        <f t="shared" si="15"/>
        <v>0.96226004719417979</v>
      </c>
      <c r="AN95" s="123">
        <f t="shared" ref="AN95:AP95" si="192">IF(J95&gt;J$2,(J$2/J95),J95/J$2)</f>
        <v>0.97435897435897434</v>
      </c>
      <c r="AO95" s="123">
        <f t="shared" si="192"/>
        <v>0.98780487804878048</v>
      </c>
      <c r="AP95" s="123">
        <f t="shared" si="192"/>
        <v>0.98739495798319332</v>
      </c>
      <c r="AQ95" s="123">
        <f t="shared" si="9"/>
        <v>0.97795471439628201</v>
      </c>
      <c r="AR95" s="123">
        <f t="shared" si="10"/>
        <v>0.77775715598274253</v>
      </c>
      <c r="AS95" s="124">
        <f>'2022'!C17</f>
        <v>5.1714285714285717</v>
      </c>
    </row>
    <row r="96" spans="1:45" ht="15.75" customHeight="1" x14ac:dyDescent="0.2">
      <c r="A96" s="110" t="str">
        <f t="shared" si="2"/>
        <v>Andrew Ogletree</v>
      </c>
      <c r="B96" s="30">
        <f t="shared" si="3"/>
        <v>92</v>
      </c>
      <c r="C96" s="30"/>
      <c r="D96" s="30">
        <f>'2022'!A19</f>
        <v>16</v>
      </c>
      <c r="E96" s="30">
        <v>2022</v>
      </c>
      <c r="F96" s="31" t="str">
        <f>'2022'!B19</f>
        <v>Andrew Ogletree</v>
      </c>
      <c r="G96" s="31" t="str">
        <f>'2022'!D19</f>
        <v>Youngstown State</v>
      </c>
      <c r="H96" s="32" t="str">
        <f>'2022'!H19</f>
        <v>SR</v>
      </c>
      <c r="I96" s="32">
        <f>'2022'!I19</f>
        <v>23.767123287671232</v>
      </c>
      <c r="J96" s="120">
        <f>'2022'!J19</f>
        <v>77</v>
      </c>
      <c r="K96" s="120">
        <f>'2022'!K19</f>
        <v>261</v>
      </c>
      <c r="L96" s="32">
        <f>'2022'!L19</f>
        <v>4.76</v>
      </c>
      <c r="M96" s="120">
        <f>'2022'!M19</f>
        <v>6</v>
      </c>
      <c r="N96" s="41">
        <f>'2022'!N19</f>
        <v>0</v>
      </c>
      <c r="O96" s="41">
        <f>'2022'!O19</f>
        <v>0</v>
      </c>
      <c r="P96" s="41">
        <f>'2022'!P19</f>
        <v>0</v>
      </c>
      <c r="Q96" s="41">
        <f>'2022'!Q19</f>
        <v>0.155049786628734</v>
      </c>
      <c r="R96" s="41">
        <f>'2022'!R19</f>
        <v>0.210604929051531</v>
      </c>
      <c r="S96" s="42">
        <f>'2022'!S19</f>
        <v>0.210604929051531</v>
      </c>
      <c r="T96" s="42">
        <f>'2022'!T19</f>
        <v>0.1263629574309186</v>
      </c>
      <c r="U96" s="121">
        <f>'2022'!U19</f>
        <v>22.123287671232877</v>
      </c>
      <c r="V96" s="121">
        <f>'2022'!V19</f>
        <v>2.06</v>
      </c>
      <c r="W96" s="121">
        <f>'2022'!W19</f>
        <v>10.071428571428571</v>
      </c>
      <c r="X96" s="121">
        <f>'2022'!X19</f>
        <v>7.47</v>
      </c>
      <c r="Y96" s="121">
        <f>'2022'!Y19</f>
        <v>0</v>
      </c>
      <c r="Z96" s="121">
        <f>'2022'!Z19</f>
        <v>0</v>
      </c>
      <c r="AA96" s="121">
        <f>'2022'!AA19</f>
        <v>0</v>
      </c>
      <c r="AB96" s="122">
        <f>'2022'!AB19</f>
        <v>0</v>
      </c>
      <c r="AC96" s="121">
        <f>'2022'!AC19</f>
        <v>101.68167509176665</v>
      </c>
      <c r="AD96" s="121">
        <f>'2022'!AD19</f>
        <v>109.03044164124304</v>
      </c>
      <c r="AE96" s="123">
        <f t="shared" si="4"/>
        <v>0.42872570784050285</v>
      </c>
      <c r="AF96" s="123">
        <f t="shared" si="5"/>
        <v>0.92482972136222907</v>
      </c>
      <c r="AG96" s="123">
        <f t="shared" ref="AG96:AJ96" si="193">IF(V96&gt;V$2,(V$2/V96),V96/V$2)</f>
        <v>0.84426229508196726</v>
      </c>
      <c r="AH96" s="123">
        <f t="shared" si="193"/>
        <v>0.58344827586206893</v>
      </c>
      <c r="AI96" s="123">
        <f t="shared" si="193"/>
        <v>0.93708165997322623</v>
      </c>
      <c r="AJ96" s="123">
        <f t="shared" si="193"/>
        <v>0</v>
      </c>
      <c r="AK96" s="123">
        <f t="shared" si="7"/>
        <v>0</v>
      </c>
      <c r="AL96" s="123">
        <f t="shared" si="14"/>
        <v>0.61972461001999901</v>
      </c>
      <c r="AM96" s="123">
        <f t="shared" si="15"/>
        <v>0.97949482406597921</v>
      </c>
      <c r="AN96" s="123">
        <f t="shared" ref="AN96:AP96" si="194">IF(J96&gt;J$2,(J$2/J96),J96/J$2)</f>
        <v>0.98701298701298701</v>
      </c>
      <c r="AO96" s="123">
        <f t="shared" si="194"/>
        <v>0.93103448275862066</v>
      </c>
      <c r="AP96" s="123">
        <f t="shared" si="194"/>
        <v>0.98739495798319332</v>
      </c>
      <c r="AQ96" s="123">
        <f t="shared" si="9"/>
        <v>0.97123431295519502</v>
      </c>
      <c r="AR96" s="123">
        <f t="shared" si="10"/>
        <v>0.74275300604731753</v>
      </c>
      <c r="AS96" s="124">
        <f>'2022'!C19</f>
        <v>5.1428571428571432</v>
      </c>
    </row>
    <row r="97" spans="1:45" ht="15.75" customHeight="1" x14ac:dyDescent="0.2">
      <c r="A97" s="110" t="str">
        <f t="shared" si="2"/>
        <v>Sean McKeon</v>
      </c>
      <c r="B97" s="30">
        <f t="shared" si="3"/>
        <v>93</v>
      </c>
      <c r="C97" s="30"/>
      <c r="D97" s="30">
        <f>'2020'!A15</f>
        <v>13</v>
      </c>
      <c r="E97" s="30">
        <v>2020</v>
      </c>
      <c r="F97" s="31" t="str">
        <f>'2020'!B15</f>
        <v>Sean McKeon</v>
      </c>
      <c r="G97" s="31" t="str">
        <f>'2020'!D15</f>
        <v>Michigan</v>
      </c>
      <c r="H97" s="32" t="str">
        <f>'2020'!H15</f>
        <v>SR</v>
      </c>
      <c r="I97" s="32">
        <f>'2020'!I15</f>
        <v>22.334246575342465</v>
      </c>
      <c r="J97" s="30">
        <f>'2020'!J15</f>
        <v>77</v>
      </c>
      <c r="K97" s="30">
        <f>'2020'!K15</f>
        <v>242</v>
      </c>
      <c r="L97" s="32">
        <f>'2020'!L15</f>
        <v>4.72</v>
      </c>
      <c r="M97" s="30">
        <f>'2020'!M15</f>
        <v>0</v>
      </c>
      <c r="N97" s="41">
        <f>'2020'!N15</f>
        <v>0</v>
      </c>
      <c r="O97" s="41">
        <f>'2020'!O15</f>
        <v>4.716981132075472E-2</v>
      </c>
      <c r="P97" s="41">
        <f>'2020'!P15</f>
        <v>0.14408099688473522</v>
      </c>
      <c r="Q97" s="41">
        <f>'2020'!Q15</f>
        <v>8.0800052983641305E-2</v>
      </c>
      <c r="R97" s="41">
        <f>'2020'!R15</f>
        <v>0.13385737069947595</v>
      </c>
      <c r="S97" s="42">
        <f>'2020'!S15</f>
        <v>0.1389691837921056</v>
      </c>
      <c r="T97" s="42">
        <f>'2020'!T15</f>
        <v>0.1389691837921056</v>
      </c>
      <c r="U97" s="121" t="str">
        <f>'2020'!U15</f>
        <v>N/A</v>
      </c>
      <c r="V97" s="121">
        <f>'2020'!V15</f>
        <v>1.57</v>
      </c>
      <c r="W97" s="121">
        <f>'2020'!W15</f>
        <v>18.076923076923077</v>
      </c>
      <c r="X97" s="121">
        <f>'2020'!X15</f>
        <v>7.1</v>
      </c>
      <c r="Y97" s="121">
        <f>'2020'!Y15</f>
        <v>11.6</v>
      </c>
      <c r="Z97" s="121">
        <f>'2020'!Z15</f>
        <v>0</v>
      </c>
      <c r="AA97" s="121">
        <f>'2020'!AA15</f>
        <v>0</v>
      </c>
      <c r="AB97" s="122">
        <f>'2020'!AB15</f>
        <v>7.0999999999999994E-2</v>
      </c>
      <c r="AC97" s="121">
        <f>'2020'!AC15</f>
        <v>97.51633420841388</v>
      </c>
      <c r="AD97" s="121">
        <f>'2020'!AD15</f>
        <v>104.56406207296378</v>
      </c>
      <c r="AE97" s="123">
        <f t="shared" si="4"/>
        <v>0.47149625887680757</v>
      </c>
      <c r="AF97" s="123">
        <f t="shared" si="5"/>
        <v>0</v>
      </c>
      <c r="AG97" s="123">
        <f t="shared" ref="AG97:AJ97" si="195">IF(V97&gt;V$2,(V$2/V97),V97/V$2)</f>
        <v>0.64344262295081966</v>
      </c>
      <c r="AH97" s="123">
        <f t="shared" si="195"/>
        <v>0.95491388044579539</v>
      </c>
      <c r="AI97" s="123">
        <f t="shared" si="195"/>
        <v>0.9859154929577465</v>
      </c>
      <c r="AJ97" s="123">
        <f t="shared" si="195"/>
        <v>0.74838709677419357</v>
      </c>
      <c r="AK97" s="123">
        <f t="shared" si="7"/>
        <v>0.81609195402298851</v>
      </c>
      <c r="AL97" s="123">
        <f t="shared" si="14"/>
        <v>0.63402589200089376</v>
      </c>
      <c r="AM97" s="123">
        <f t="shared" si="15"/>
        <v>0.97911235231779303</v>
      </c>
      <c r="AN97" s="123">
        <f t="shared" ref="AN97:AP97" si="196">IF(J97&gt;J$2,(J$2/J97),J97/J$2)</f>
        <v>0.98701298701298701</v>
      </c>
      <c r="AO97" s="123">
        <f t="shared" si="196"/>
        <v>0.99588477366255146</v>
      </c>
      <c r="AP97" s="123">
        <f t="shared" si="196"/>
        <v>0.9957627118644069</v>
      </c>
      <c r="AQ97" s="123">
        <f t="shared" si="9"/>
        <v>0.9894432062144346</v>
      </c>
      <c r="AR97" s="123">
        <f t="shared" si="10"/>
        <v>0.758421951975633</v>
      </c>
      <c r="AS97" s="124">
        <f>'2020'!C15</f>
        <v>5.1357142857142861</v>
      </c>
    </row>
    <row r="98" spans="1:45" ht="15.75" customHeight="1" x14ac:dyDescent="0.2">
      <c r="A98" s="110" t="str">
        <f t="shared" si="2"/>
        <v>Tommy Tremble</v>
      </c>
      <c r="B98" s="30">
        <f t="shared" si="3"/>
        <v>94</v>
      </c>
      <c r="C98" s="30"/>
      <c r="D98" s="30">
        <f>'2021'!A12</f>
        <v>10</v>
      </c>
      <c r="E98" s="30">
        <v>2021</v>
      </c>
      <c r="F98" s="31" t="str">
        <f>'2021'!B12</f>
        <v>Tommy Tremble</v>
      </c>
      <c r="G98" s="31" t="str">
        <f>'2021'!D12</f>
        <v>Notre Dame</v>
      </c>
      <c r="H98" s="32" t="str">
        <f>'2021'!H12</f>
        <v>JR</v>
      </c>
      <c r="I98" s="32">
        <f>'2021'!I12</f>
        <v>20.920547945205481</v>
      </c>
      <c r="J98" s="120">
        <f>'2021'!J12</f>
        <v>75</v>
      </c>
      <c r="K98" s="120">
        <f>'2021'!K12</f>
        <v>241</v>
      </c>
      <c r="L98" s="32">
        <f>'2021'!L12</f>
        <v>4.5999999999999996</v>
      </c>
      <c r="M98" s="120">
        <f>'2021'!M12</f>
        <v>3</v>
      </c>
      <c r="N98" s="41">
        <f>'2021'!N12</f>
        <v>0</v>
      </c>
      <c r="O98" s="41">
        <f>'2021'!O12</f>
        <v>0</v>
      </c>
      <c r="P98" s="41">
        <f>'2021'!P12</f>
        <v>0</v>
      </c>
      <c r="Q98" s="41">
        <f>'2021'!Q12</f>
        <v>8.0623843510441454E-2</v>
      </c>
      <c r="R98" s="41">
        <f>'2021'!R12</f>
        <v>9.182813816343724E-2</v>
      </c>
      <c r="S98" s="42">
        <f>'2021'!S12</f>
        <v>9.182813816343724E-2</v>
      </c>
      <c r="T98" s="42">
        <f>'2021'!T12</f>
        <v>9.182813816343724E-2</v>
      </c>
      <c r="U98" s="121" t="str">
        <f>'2021'!U12</f>
        <v>N/A</v>
      </c>
      <c r="V98" s="121">
        <f>'2021'!V12</f>
        <v>1.25</v>
      </c>
      <c r="W98" s="121">
        <f>'2021'!W12</f>
        <v>11.473684210526315</v>
      </c>
      <c r="X98" s="121">
        <f>'2021'!X12</f>
        <v>4.9000000000000004</v>
      </c>
      <c r="Y98" s="121">
        <f>'2021'!Y12</f>
        <v>8.8000000000000007</v>
      </c>
      <c r="Z98" s="121">
        <f>'2021'!Z12</f>
        <v>0</v>
      </c>
      <c r="AA98" s="121">
        <f>'2021'!AA12</f>
        <v>0</v>
      </c>
      <c r="AB98" s="122">
        <f>'2021'!AB12</f>
        <v>9.5000000000000001E-2</v>
      </c>
      <c r="AC98" s="121">
        <f>'2021'!AC12</f>
        <v>107.65041577181331</v>
      </c>
      <c r="AD98" s="121">
        <f>'2021'!AD12</f>
        <v>110.9625932795925</v>
      </c>
      <c r="AE98" s="123">
        <f t="shared" si="4"/>
        <v>0.31155557240987986</v>
      </c>
      <c r="AF98" s="123">
        <f t="shared" si="5"/>
        <v>0</v>
      </c>
      <c r="AG98" s="123">
        <f t="shared" ref="AG98:AJ98" si="197">IF(V98&gt;V$2,(V$2/V98),V98/V$2)</f>
        <v>0.51229508196721307</v>
      </c>
      <c r="AH98" s="123">
        <f t="shared" si="197"/>
        <v>0.664682395644283</v>
      </c>
      <c r="AI98" s="123">
        <f t="shared" si="197"/>
        <v>0.70000000000000007</v>
      </c>
      <c r="AJ98" s="123">
        <f t="shared" si="197"/>
        <v>0.56774193548387097</v>
      </c>
      <c r="AK98" s="123">
        <f t="shared" si="7"/>
        <v>0.91578947368421049</v>
      </c>
      <c r="AL98" s="123">
        <f t="shared" si="14"/>
        <v>0.45937916425087449</v>
      </c>
      <c r="AM98" s="123">
        <f t="shared" si="15"/>
        <v>0.92518615688265615</v>
      </c>
      <c r="AN98" s="123">
        <f t="shared" ref="AN98:AP98" si="198">IF(J98&gt;J$2,(J$2/J98),J98/J$2)</f>
        <v>0.98684210526315785</v>
      </c>
      <c r="AO98" s="123">
        <f t="shared" si="198"/>
        <v>0.99176954732510292</v>
      </c>
      <c r="AP98" s="123">
        <f t="shared" si="198"/>
        <v>0.97872340425531901</v>
      </c>
      <c r="AQ98" s="123">
        <f t="shared" si="9"/>
        <v>0.97063030343155898</v>
      </c>
      <c r="AR98" s="123">
        <f t="shared" si="10"/>
        <v>0.63831706296411406</v>
      </c>
      <c r="AS98" s="124">
        <f>'2021'!C12</f>
        <v>5.1214285714285719</v>
      </c>
    </row>
    <row r="99" spans="1:45" ht="15.75" customHeight="1" x14ac:dyDescent="0.2">
      <c r="A99" s="110" t="str">
        <f t="shared" si="2"/>
        <v>Jeremy Ruckert</v>
      </c>
      <c r="B99" s="30">
        <f t="shared" si="3"/>
        <v>95</v>
      </c>
      <c r="C99" s="30"/>
      <c r="D99" s="30">
        <f>'2022'!A18</f>
        <v>17</v>
      </c>
      <c r="E99" s="30">
        <v>2022</v>
      </c>
      <c r="F99" s="31" t="str">
        <f>'2022'!B18</f>
        <v>Jeremy Ruckert</v>
      </c>
      <c r="G99" s="31" t="str">
        <f>'2022'!D18</f>
        <v>Ohio State</v>
      </c>
      <c r="H99" s="32" t="str">
        <f>'2022'!H18</f>
        <v>SR</v>
      </c>
      <c r="I99" s="32">
        <f>'2022'!I18</f>
        <v>21.726027397260275</v>
      </c>
      <c r="J99" s="120">
        <f>'2022'!J18</f>
        <v>77</v>
      </c>
      <c r="K99" s="120">
        <f>'2022'!K18</f>
        <v>250</v>
      </c>
      <c r="L99" s="32">
        <f>'2022'!L18</f>
        <v>4.76</v>
      </c>
      <c r="M99" s="120">
        <f>'2022'!M18</f>
        <v>3</v>
      </c>
      <c r="N99" s="41">
        <f>'2022'!N18</f>
        <v>0</v>
      </c>
      <c r="O99" s="41">
        <f>'2022'!O18</f>
        <v>3.6241984945637025E-2</v>
      </c>
      <c r="P99" s="41">
        <f>'2022'!P18</f>
        <v>5.9968748680265214E-2</v>
      </c>
      <c r="Q99" s="41">
        <f>'2022'!Q18</f>
        <v>0.11504761904761905</v>
      </c>
      <c r="R99" s="41">
        <f>'2022'!R18</f>
        <v>7.3748776820449183E-2</v>
      </c>
      <c r="S99" s="42">
        <f>'2022'!S18</f>
        <v>9.4398197934034117E-2</v>
      </c>
      <c r="T99" s="42">
        <f>'2022'!T18</f>
        <v>9.4398197934034117E-2</v>
      </c>
      <c r="U99" s="121" t="str">
        <f>'2022'!U18</f>
        <v>N/A</v>
      </c>
      <c r="V99" s="121">
        <f>'2022'!V18</f>
        <v>1.22</v>
      </c>
      <c r="W99" s="121">
        <f>'2022'!W18</f>
        <v>11.884615384615385</v>
      </c>
      <c r="X99" s="121">
        <f>'2022'!X18</f>
        <v>5.7</v>
      </c>
      <c r="Y99" s="121">
        <f>'2022'!Y18</f>
        <v>9.4</v>
      </c>
      <c r="Z99" s="121">
        <f>'2022'!Z18</f>
        <v>0</v>
      </c>
      <c r="AA99" s="121">
        <f>'2022'!AA18</f>
        <v>0</v>
      </c>
      <c r="AB99" s="122">
        <f>'2022'!AB18</f>
        <v>3.7000000000000005E-2</v>
      </c>
      <c r="AC99" s="121">
        <f>'2022'!AC18</f>
        <v>97.396240509355039</v>
      </c>
      <c r="AD99" s="121">
        <f>'2022'!AD18</f>
        <v>104.43528892839373</v>
      </c>
      <c r="AE99" s="123">
        <f t="shared" si="4"/>
        <v>0.32027530101344565</v>
      </c>
      <c r="AF99" s="123">
        <f t="shared" si="5"/>
        <v>0</v>
      </c>
      <c r="AG99" s="123">
        <f t="shared" ref="AG99:AJ99" si="199">IF(V99&gt;V$2,(V$2/V99),V99/V$2)</f>
        <v>0.5</v>
      </c>
      <c r="AH99" s="123">
        <f t="shared" si="199"/>
        <v>0.68848806366047743</v>
      </c>
      <c r="AI99" s="123">
        <f t="shared" si="199"/>
        <v>0.81428571428571428</v>
      </c>
      <c r="AJ99" s="123">
        <f t="shared" si="199"/>
        <v>0.6064516129032258</v>
      </c>
      <c r="AK99" s="123">
        <f t="shared" si="7"/>
        <v>0.42528735632183917</v>
      </c>
      <c r="AL99" s="123">
        <f t="shared" si="14"/>
        <v>0.48825011531047718</v>
      </c>
      <c r="AM99" s="123">
        <f t="shared" si="15"/>
        <v>0.97790655202660548</v>
      </c>
      <c r="AN99" s="123">
        <f t="shared" ref="AN99:AP99" si="200">IF(J99&gt;J$2,(J$2/J99),J99/J$2)</f>
        <v>0.98701298701298701</v>
      </c>
      <c r="AO99" s="123">
        <f t="shared" si="200"/>
        <v>0.97199999999999998</v>
      </c>
      <c r="AP99" s="123">
        <f t="shared" si="200"/>
        <v>0.98739495798319332</v>
      </c>
      <c r="AQ99" s="123">
        <f t="shared" si="9"/>
        <v>0.98107862425569647</v>
      </c>
      <c r="AR99" s="123">
        <f t="shared" si="10"/>
        <v>0.66074009344130391</v>
      </c>
      <c r="AS99" s="124">
        <f>'2022'!C18</f>
        <v>5.1142857142857148</v>
      </c>
    </row>
    <row r="100" spans="1:45" ht="15.75" customHeight="1" x14ac:dyDescent="0.2">
      <c r="A100" s="110" t="str">
        <f t="shared" si="2"/>
        <v>Nick Eubanks</v>
      </c>
      <c r="B100" s="30">
        <f t="shared" si="3"/>
        <v>96</v>
      </c>
      <c r="C100" s="30"/>
      <c r="D100" s="30">
        <f>'2021'!A13</f>
        <v>11</v>
      </c>
      <c r="E100" s="30">
        <v>2021</v>
      </c>
      <c r="F100" s="31" t="str">
        <f>'2021'!B13</f>
        <v>Nick Eubanks</v>
      </c>
      <c r="G100" s="31" t="str">
        <f>'2021'!D13</f>
        <v>Michigan</v>
      </c>
      <c r="H100" s="32" t="str">
        <f>'2021'!H13</f>
        <v>RS SR</v>
      </c>
      <c r="I100" s="32">
        <f>'2021'!I13</f>
        <v>24.452054794520549</v>
      </c>
      <c r="J100" s="120">
        <f>'2021'!J13</f>
        <v>76</v>
      </c>
      <c r="K100" s="120">
        <f>'2021'!K13</f>
        <v>256</v>
      </c>
      <c r="L100" s="32">
        <f>'2021'!L13</f>
        <v>4.6900000000000004</v>
      </c>
      <c r="M100" s="120">
        <f>'2021'!M13</f>
        <v>0</v>
      </c>
      <c r="N100" s="41">
        <f>'2021'!N13</f>
        <v>0</v>
      </c>
      <c r="O100" s="41">
        <f>'2021'!O13</f>
        <v>0.35672514619883039</v>
      </c>
      <c r="P100" s="41">
        <f>'2021'!P13</f>
        <v>0.1213104620615052</v>
      </c>
      <c r="Q100" s="41">
        <f>'2021'!Q13</f>
        <v>8.4396597554492275E-2</v>
      </c>
      <c r="R100" s="41">
        <f>'2021'!R13</f>
        <v>9.348781462245305E-2</v>
      </c>
      <c r="S100" s="42">
        <f>'2021'!S13</f>
        <v>0.22510648041064171</v>
      </c>
      <c r="T100" s="42">
        <f>'2021'!T13</f>
        <v>0.22510648041064171</v>
      </c>
      <c r="U100" s="121">
        <f>'2021'!U13</f>
        <v>20.789041095890411</v>
      </c>
      <c r="V100" s="121">
        <f>'2021'!V13</f>
        <v>1.0900000000000001</v>
      </c>
      <c r="W100" s="121">
        <f>'2021'!W13</f>
        <v>11.7</v>
      </c>
      <c r="X100" s="121">
        <f>'2021'!X13</f>
        <v>4.0999999999999996</v>
      </c>
      <c r="Y100" s="121">
        <f>'2021'!Y13</f>
        <v>10.1</v>
      </c>
      <c r="Z100" s="121">
        <f>'2021'!Z13</f>
        <v>0</v>
      </c>
      <c r="AA100" s="121">
        <f>'2021'!AA13</f>
        <v>0</v>
      </c>
      <c r="AB100" s="122">
        <f>'2021'!AB13</f>
        <v>0</v>
      </c>
      <c r="AC100" s="121">
        <f>'2021'!AC13</f>
        <v>105.82263957725021</v>
      </c>
      <c r="AD100" s="121">
        <f>'2021'!AD13</f>
        <v>111.26740767581894</v>
      </c>
      <c r="AE100" s="123">
        <f t="shared" si="4"/>
        <v>0.76374387807674693</v>
      </c>
      <c r="AF100" s="123">
        <f t="shared" si="5"/>
        <v>0.98418555614127567</v>
      </c>
      <c r="AG100" s="123">
        <f t="shared" ref="AG100:AJ100" si="201">IF(V100&gt;V$2,(V$2/V100),V100/V$2)</f>
        <v>0.44672131147540989</v>
      </c>
      <c r="AH100" s="123">
        <f t="shared" si="201"/>
        <v>0.67779310344827581</v>
      </c>
      <c r="AI100" s="123">
        <f t="shared" si="201"/>
        <v>0.58571428571428563</v>
      </c>
      <c r="AJ100" s="123">
        <f t="shared" si="201"/>
        <v>0.65161290322580645</v>
      </c>
      <c r="AK100" s="123">
        <f t="shared" si="7"/>
        <v>0</v>
      </c>
      <c r="AL100" s="123">
        <f t="shared" si="14"/>
        <v>0.6849618396803</v>
      </c>
      <c r="AM100" s="123">
        <f t="shared" si="15"/>
        <v>0.94116603831299028</v>
      </c>
      <c r="AN100" s="123">
        <f t="shared" ref="AN100:AP100" si="202">IF(J100&gt;J$2,(J$2/J100),J100/J$2)</f>
        <v>1</v>
      </c>
      <c r="AO100" s="123">
        <f t="shared" si="202"/>
        <v>0.94921875</v>
      </c>
      <c r="AP100" s="123">
        <f t="shared" si="202"/>
        <v>0.99787234042553197</v>
      </c>
      <c r="AQ100" s="123">
        <f t="shared" si="9"/>
        <v>0.97206428218463048</v>
      </c>
      <c r="AR100" s="123">
        <f t="shared" si="10"/>
        <v>0.78544769455681562</v>
      </c>
      <c r="AS100" s="124">
        <f>'2021'!C13</f>
        <v>5.0428571428571427</v>
      </c>
    </row>
    <row r="101" spans="1:45" ht="15.75" customHeight="1" x14ac:dyDescent="0.2">
      <c r="A101" s="110" t="str">
        <f t="shared" si="2"/>
        <v>Ryan Izzo</v>
      </c>
      <c r="B101" s="30">
        <f t="shared" si="3"/>
        <v>97</v>
      </c>
      <c r="C101" s="30"/>
      <c r="D101" s="30">
        <f>'2018'!A15</f>
        <v>13</v>
      </c>
      <c r="E101" s="30">
        <v>2018</v>
      </c>
      <c r="F101" s="31" t="str">
        <f>'2018'!B15</f>
        <v>Ryan Izzo</v>
      </c>
      <c r="G101" s="31" t="str">
        <f>'2018'!D15</f>
        <v>Florida State</v>
      </c>
      <c r="H101" s="32" t="str">
        <f>'2018'!H15</f>
        <v>RS JR</v>
      </c>
      <c r="I101" s="32">
        <f>'2018'!I15</f>
        <v>22.361643835616437</v>
      </c>
      <c r="J101" s="30">
        <f>'2018'!J15</f>
        <v>77</v>
      </c>
      <c r="K101" s="30">
        <f>'2018'!K15</f>
        <v>256</v>
      </c>
      <c r="L101" s="32">
        <f>'2018'!L15</f>
        <v>4.9400000000000004</v>
      </c>
      <c r="M101" s="30">
        <f>'2018'!M15</f>
        <v>6</v>
      </c>
      <c r="N101" s="41">
        <f>'2018'!N15</f>
        <v>0</v>
      </c>
      <c r="O101" s="41">
        <f>'2018'!O15</f>
        <v>2.3079459281239695E-2</v>
      </c>
      <c r="P101" s="41">
        <f>'2018'!P15</f>
        <v>9.1217096690122484E-2</v>
      </c>
      <c r="Q101" s="41">
        <f>'2018'!Q15</f>
        <v>8.595229079893979E-2</v>
      </c>
      <c r="R101" s="41">
        <f>'2018'!R15</f>
        <v>0.1800883452259599</v>
      </c>
      <c r="S101" s="42">
        <f>'2018'!S15</f>
        <v>0.1800883452259599</v>
      </c>
      <c r="T101" s="42">
        <f>'2018'!T15</f>
        <v>0.1710839279646619</v>
      </c>
      <c r="U101" s="121">
        <f>'2018'!U15</f>
        <v>21.723287671232878</v>
      </c>
      <c r="V101" s="121">
        <f>'2018'!V15</f>
        <v>1.06</v>
      </c>
      <c r="W101" s="121">
        <f>'2018'!W15</f>
        <v>15.9</v>
      </c>
      <c r="X101" s="121">
        <f>'2018'!X15</f>
        <v>6.8</v>
      </c>
      <c r="Y101" s="121">
        <f>'2018'!Y15</f>
        <v>9.6999999999999993</v>
      </c>
      <c r="Z101" s="121">
        <f>'2018'!Z15</f>
        <v>0</v>
      </c>
      <c r="AA101" s="121">
        <f>'2018'!AA15</f>
        <v>0</v>
      </c>
      <c r="AB101" s="122">
        <f>'2018'!AB15</f>
        <v>0</v>
      </c>
      <c r="AC101" s="121">
        <f>'2018'!AC15</f>
        <v>85.973016571886475</v>
      </c>
      <c r="AD101" s="121">
        <f>'2018'!AD15</f>
        <v>92.186482545680377</v>
      </c>
      <c r="AE101" s="123">
        <f t="shared" si="4"/>
        <v>0.58045553545137585</v>
      </c>
      <c r="AF101" s="123">
        <f t="shared" si="5"/>
        <v>0.94185899861268751</v>
      </c>
      <c r="AG101" s="123">
        <f t="shared" ref="AG101:AJ101" si="203">IF(V101&gt;V$2,(V$2/V101),V101/V$2)</f>
        <v>0.43442622950819676</v>
      </c>
      <c r="AH101" s="123">
        <f t="shared" si="203"/>
        <v>0.92110344827586199</v>
      </c>
      <c r="AI101" s="123">
        <f t="shared" si="203"/>
        <v>0.97142857142857142</v>
      </c>
      <c r="AJ101" s="123">
        <f t="shared" si="203"/>
        <v>0.62580645161290316</v>
      </c>
      <c r="AK101" s="123">
        <f t="shared" si="7"/>
        <v>0</v>
      </c>
      <c r="AL101" s="123">
        <f t="shared" si="14"/>
        <v>0.74584653914826615</v>
      </c>
      <c r="AM101" s="123">
        <f t="shared" si="15"/>
        <v>0.86321171909160432</v>
      </c>
      <c r="AN101" s="123">
        <f t="shared" ref="AN101:AP101" si="204">IF(J101&gt;J$2,(J$2/J101),J101/J$2)</f>
        <v>0.98701298701298701</v>
      </c>
      <c r="AO101" s="123">
        <f t="shared" si="204"/>
        <v>0.94921875</v>
      </c>
      <c r="AP101" s="123">
        <f t="shared" si="204"/>
        <v>0.95141700404858298</v>
      </c>
      <c r="AQ101" s="123">
        <f t="shared" si="9"/>
        <v>0.93771511503829363</v>
      </c>
      <c r="AR101" s="123">
        <f t="shared" si="10"/>
        <v>0.81300054070977579</v>
      </c>
      <c r="AS101" s="124">
        <f>'2018'!C15</f>
        <v>4.8999999999999995</v>
      </c>
    </row>
    <row r="102" spans="1:45" ht="15.75" customHeight="1" x14ac:dyDescent="0.2">
      <c r="A102" s="110" t="str">
        <f t="shared" si="2"/>
        <v>Marshon Ford</v>
      </c>
      <c r="B102" s="30">
        <f t="shared" si="3"/>
        <v>98</v>
      </c>
      <c r="C102" s="30"/>
      <c r="D102" s="30">
        <f>'2023'!A14</f>
        <v>12</v>
      </c>
      <c r="E102" s="30">
        <v>2023</v>
      </c>
      <c r="F102" s="31" t="str">
        <f>'2023'!B14</f>
        <v>Marshon Ford</v>
      </c>
      <c r="G102" s="31" t="str">
        <f>'2023'!D14</f>
        <v>Louisville</v>
      </c>
      <c r="H102" s="32" t="str">
        <f>'2023'!H14</f>
        <v>RS SR</v>
      </c>
      <c r="I102" s="32">
        <f>'2023'!I14</f>
        <v>22.860273972602741</v>
      </c>
      <c r="J102" s="120">
        <f>'2023'!J14</f>
        <v>74</v>
      </c>
      <c r="K102" s="120">
        <f>'2023'!K14</f>
        <v>240</v>
      </c>
      <c r="L102" s="32">
        <f>'2023'!L14</f>
        <v>4.79</v>
      </c>
      <c r="M102" s="120">
        <f>'2023'!M14</f>
        <v>0</v>
      </c>
      <c r="N102" s="41">
        <f>'2023'!N14</f>
        <v>0</v>
      </c>
      <c r="O102" s="41">
        <f>'2023'!O14</f>
        <v>0.13853306765347759</v>
      </c>
      <c r="P102" s="41">
        <f>'2023'!P14</f>
        <v>0.12653562653562653</v>
      </c>
      <c r="Q102" s="41">
        <f>'2023'!Q14</f>
        <v>0.17824036428687592</v>
      </c>
      <c r="R102" s="41">
        <f>'2023'!R14</f>
        <v>0.16245554931686318</v>
      </c>
      <c r="S102" s="42">
        <f>'2023'!S14</f>
        <v>0.17034795680186954</v>
      </c>
      <c r="T102" s="42">
        <f>'2023'!T14</f>
        <v>0.16183055896177606</v>
      </c>
      <c r="U102" s="121">
        <f>'2023'!U14</f>
        <v>21.197260273972603</v>
      </c>
      <c r="V102" s="121">
        <f>'2023'!V14</f>
        <v>1.99</v>
      </c>
      <c r="W102" s="121">
        <f>'2023'!W14</f>
        <v>13.151515151515152</v>
      </c>
      <c r="X102" s="121">
        <f>'2023'!X14</f>
        <v>6.6</v>
      </c>
      <c r="Y102" s="121">
        <f>'2023'!Y14</f>
        <v>9.1</v>
      </c>
      <c r="Z102" s="121">
        <f>'2023'!Z14</f>
        <v>0</v>
      </c>
      <c r="AA102" s="121">
        <f>'2023'!AA14</f>
        <v>0</v>
      </c>
      <c r="AB102" s="122">
        <f>'2023'!AB14</f>
        <v>0.10800000000000001</v>
      </c>
      <c r="AC102" s="121">
        <f>'2023'!AC14</f>
        <v>91.179915149156685</v>
      </c>
      <c r="AD102" s="121">
        <f>'2023'!AD14</f>
        <v>92.111902982474277</v>
      </c>
      <c r="AE102" s="123">
        <f t="shared" si="4"/>
        <v>0.54906059775501492</v>
      </c>
      <c r="AF102" s="123">
        <f t="shared" si="5"/>
        <v>0.96523200206798498</v>
      </c>
      <c r="AG102" s="123">
        <f t="shared" ref="AG102:AJ102" si="205">IF(V102&gt;V$2,(V$2/V102),V102/V$2)</f>
        <v>0.81557377049180324</v>
      </c>
      <c r="AH102" s="123">
        <f t="shared" si="205"/>
        <v>0.76188087774294666</v>
      </c>
      <c r="AI102" s="123">
        <f t="shared" si="205"/>
        <v>0.94285714285714284</v>
      </c>
      <c r="AJ102" s="123">
        <f t="shared" si="205"/>
        <v>0.58709677419354833</v>
      </c>
      <c r="AK102" s="123">
        <f t="shared" si="7"/>
        <v>0.80555555555555536</v>
      </c>
      <c r="AL102" s="123">
        <f t="shared" si="14"/>
        <v>0.77028352751807361</v>
      </c>
      <c r="AM102" s="123">
        <f t="shared" si="15"/>
        <v>0.91549156282911981</v>
      </c>
      <c r="AN102" s="123">
        <f t="shared" ref="AN102:AP102" si="206">IF(J102&gt;J$2,(J$2/J102),J102/J$2)</f>
        <v>0.97368421052631582</v>
      </c>
      <c r="AO102" s="123">
        <f t="shared" si="206"/>
        <v>0.98765432098765427</v>
      </c>
      <c r="AP102" s="123">
        <f t="shared" si="206"/>
        <v>0.98121085594989566</v>
      </c>
      <c r="AQ102" s="123">
        <f t="shared" si="9"/>
        <v>0.96451023757324639</v>
      </c>
      <c r="AR102" s="123">
        <f t="shared" si="10"/>
        <v>0.83826287603738403</v>
      </c>
      <c r="AS102" s="124">
        <f>'2023'!C14</f>
        <v>4.75</v>
      </c>
    </row>
    <row r="103" spans="1:45" ht="15.75" customHeight="1" x14ac:dyDescent="0.2">
      <c r="A103" s="110" t="str">
        <f t="shared" si="2"/>
        <v>Blake Jarwin</v>
      </c>
      <c r="B103" s="30">
        <f t="shared" si="3"/>
        <v>99</v>
      </c>
      <c r="C103" s="30"/>
      <c r="D103" s="30">
        <f>'2017'!A19</f>
        <v>17</v>
      </c>
      <c r="E103" s="30">
        <v>2017</v>
      </c>
      <c r="F103" s="31" t="str">
        <f>'2017'!B19</f>
        <v>Blake Jarwin</v>
      </c>
      <c r="G103" s="31" t="str">
        <f>'2017'!D19</f>
        <v>Oregon State</v>
      </c>
      <c r="H103" s="32" t="str">
        <f>'2017'!H19</f>
        <v>SR</v>
      </c>
      <c r="I103" s="32">
        <f>'2017'!I19</f>
        <v>22.797260273972604</v>
      </c>
      <c r="J103" s="30">
        <f>'2017'!J19</f>
        <v>77</v>
      </c>
      <c r="K103" s="30">
        <f>'2017'!K19</f>
        <v>246</v>
      </c>
      <c r="L103" s="32">
        <f>'2017'!L19</f>
        <v>4.7300000000000004</v>
      </c>
      <c r="M103" s="120">
        <f>'2017'!M19</f>
        <v>0</v>
      </c>
      <c r="N103" s="41">
        <f>'2017'!N19</f>
        <v>0</v>
      </c>
      <c r="O103" s="41">
        <f>'2017'!O19</f>
        <v>0</v>
      </c>
      <c r="P103" s="41">
        <f>'2017'!P19</f>
        <v>6.3111949982305071E-2</v>
      </c>
      <c r="Q103" s="41">
        <f>'2017'!Q19</f>
        <v>6.3231408078520207E-2</v>
      </c>
      <c r="R103" s="41">
        <f>'2017'!R19</f>
        <v>0.11056247316444826</v>
      </c>
      <c r="S103" s="42">
        <f>'2017'!S19</f>
        <v>0.11056247316444826</v>
      </c>
      <c r="T103" s="42">
        <f>'2017'!T19</f>
        <v>0.10503434950622584</v>
      </c>
      <c r="U103" s="121" t="str">
        <f>'2017'!U19</f>
        <v>N/A</v>
      </c>
      <c r="V103" s="121">
        <f>'2017'!V19</f>
        <v>1.53</v>
      </c>
      <c r="W103" s="121">
        <f>'2017'!W19</f>
        <v>16.263157894736842</v>
      </c>
      <c r="X103" s="121">
        <f>'2017'!X19</f>
        <v>9.6</v>
      </c>
      <c r="Y103" s="121">
        <f>'2017'!Y19</f>
        <v>14.2</v>
      </c>
      <c r="Z103" s="121">
        <f>'2017'!Z19</f>
        <v>0</v>
      </c>
      <c r="AA103" s="121">
        <f>'2017'!AA19</f>
        <v>0</v>
      </c>
      <c r="AB103" s="122">
        <f>'2017'!AB19</f>
        <v>0</v>
      </c>
      <c r="AC103" s="121">
        <f>'2017'!AC19</f>
        <v>98.292535903556441</v>
      </c>
      <c r="AD103" s="121">
        <f>'2017'!AD19</f>
        <v>105.39636163478451</v>
      </c>
      <c r="AE103" s="123">
        <f t="shared" si="4"/>
        <v>0.35636175945186638</v>
      </c>
      <c r="AF103" s="123">
        <f t="shared" si="5"/>
        <v>0</v>
      </c>
      <c r="AG103" s="123">
        <f t="shared" ref="AG103:AJ103" si="207">IF(V103&gt;V$2,(V$2/V103),V103/V$2)</f>
        <v>0.62704918032786883</v>
      </c>
      <c r="AH103" s="123">
        <f t="shared" si="207"/>
        <v>0.94214156079854805</v>
      </c>
      <c r="AI103" s="123">
        <f t="shared" si="207"/>
        <v>0.72916666666666674</v>
      </c>
      <c r="AJ103" s="123">
        <f t="shared" si="207"/>
        <v>0.91612903225806452</v>
      </c>
      <c r="AK103" s="123">
        <f t="shared" si="7"/>
        <v>0</v>
      </c>
      <c r="AL103" s="123">
        <f t="shared" si="14"/>
        <v>0.59514136658383576</v>
      </c>
      <c r="AM103" s="123">
        <f t="shared" si="15"/>
        <v>0.98690580224362634</v>
      </c>
      <c r="AN103" s="123">
        <f t="shared" ref="AN103:AP103" si="208">IF(J103&gt;J$2,(J$2/J103),J103/J$2)</f>
        <v>0.98701298701298701</v>
      </c>
      <c r="AO103" s="123">
        <f t="shared" si="208"/>
        <v>0.98780487804878048</v>
      </c>
      <c r="AP103" s="123">
        <f t="shared" si="208"/>
        <v>0.99365750528541219</v>
      </c>
      <c r="AQ103" s="123">
        <f t="shared" si="9"/>
        <v>0.98884529314770142</v>
      </c>
      <c r="AR103" s="123">
        <f t="shared" si="10"/>
        <v>0.73293774088118879</v>
      </c>
      <c r="AS103" s="124">
        <f>'2017'!C19</f>
        <v>4.7071428571428573</v>
      </c>
    </row>
    <row r="104" spans="1:45" ht="15.75" customHeight="1" x14ac:dyDescent="0.2">
      <c r="A104" s="110" t="str">
        <f t="shared" si="2"/>
        <v>Payne Durham</v>
      </c>
      <c r="B104" s="30">
        <f t="shared" si="3"/>
        <v>100</v>
      </c>
      <c r="C104" s="30"/>
      <c r="D104" s="30">
        <f>'2023'!A15</f>
        <v>13</v>
      </c>
      <c r="E104" s="30">
        <v>2023</v>
      </c>
      <c r="F104" s="31" t="str">
        <f>'2023'!B15</f>
        <v>Payne Durham</v>
      </c>
      <c r="G104" s="31" t="str">
        <f>'2023'!D15</f>
        <v>Purdue</v>
      </c>
      <c r="H104" s="32" t="str">
        <f>'2023'!H15</f>
        <v>SR</v>
      </c>
      <c r="I104" s="32">
        <f>'2023'!I15</f>
        <v>22.87945205479452</v>
      </c>
      <c r="J104" s="120">
        <f>'2023'!J15</f>
        <v>78</v>
      </c>
      <c r="K104" s="120">
        <f>'2023'!K15</f>
        <v>255</v>
      </c>
      <c r="L104" s="32">
        <f>'2023'!L15</f>
        <v>4.87</v>
      </c>
      <c r="M104" s="120">
        <f>'2023'!M15</f>
        <v>5</v>
      </c>
      <c r="N104" s="41">
        <f>'2023'!N15</f>
        <v>0</v>
      </c>
      <c r="O104" s="41">
        <f>'2023'!O15</f>
        <v>3.7800212049970042E-2</v>
      </c>
      <c r="P104" s="41">
        <f>'2023'!P15</f>
        <v>8.9536138079827396E-2</v>
      </c>
      <c r="Q104" s="41">
        <f>'2023'!Q15</f>
        <v>0.13140123804164322</v>
      </c>
      <c r="R104" s="41">
        <f>'2023'!R15</f>
        <v>0.15450833241364087</v>
      </c>
      <c r="S104" s="42">
        <f>'2023'!S15</f>
        <v>0.15450833241364087</v>
      </c>
      <c r="T104" s="42">
        <f>'2023'!T15</f>
        <v>0.15450833241364087</v>
      </c>
      <c r="U104" s="121">
        <f>'2023'!U15</f>
        <v>22.213698630136985</v>
      </c>
      <c r="V104" s="121">
        <f>'2023'!V15</f>
        <v>1.66</v>
      </c>
      <c r="W104" s="121">
        <f>'2023'!W15</f>
        <v>10</v>
      </c>
      <c r="X104" s="121">
        <f>'2023'!X15</f>
        <v>6.4</v>
      </c>
      <c r="Y104" s="121">
        <f>'2023'!Y15</f>
        <v>7.2</v>
      </c>
      <c r="Z104" s="121">
        <f>'2023'!Z15</f>
        <v>0</v>
      </c>
      <c r="AA104" s="121">
        <f>'2023'!AA15</f>
        <v>0</v>
      </c>
      <c r="AB104" s="122">
        <f>'2023'!AB15</f>
        <v>3.4000000000000002E-2</v>
      </c>
      <c r="AC104" s="121">
        <f>'2023'!AC15</f>
        <v>90.668061647584054</v>
      </c>
      <c r="AD104" s="121">
        <f>'2023'!AD15</f>
        <v>99.120897705535313</v>
      </c>
      <c r="AE104" s="123">
        <f t="shared" si="4"/>
        <v>0.52421766258127966</v>
      </c>
      <c r="AF104" s="123">
        <f t="shared" si="5"/>
        <v>0.92106561420818944</v>
      </c>
      <c r="AG104" s="123">
        <f t="shared" ref="AG104:AJ104" si="209">IF(V104&gt;V$2,(V$2/V104),V104/V$2)</f>
        <v>0.68032786885245899</v>
      </c>
      <c r="AH104" s="123">
        <f t="shared" si="209"/>
        <v>0.57931034482758614</v>
      </c>
      <c r="AI104" s="123">
        <f t="shared" si="209"/>
        <v>0.91428571428571437</v>
      </c>
      <c r="AJ104" s="123">
        <f t="shared" si="209"/>
        <v>0.46451612903225808</v>
      </c>
      <c r="AK104" s="123">
        <f t="shared" si="7"/>
        <v>0.3908045977011495</v>
      </c>
      <c r="AL104" s="123">
        <f t="shared" si="14"/>
        <v>0.68062055563124779</v>
      </c>
      <c r="AM104" s="123">
        <f t="shared" si="15"/>
        <v>0.91035229985297272</v>
      </c>
      <c r="AN104" s="123">
        <f t="shared" ref="AN104:AP104" si="210">IF(J104&gt;J$2,(J$2/J104),J104/J$2)</f>
        <v>0.97435897435897434</v>
      </c>
      <c r="AO104" s="123">
        <f t="shared" si="210"/>
        <v>0.95294117647058818</v>
      </c>
      <c r="AP104" s="123">
        <f t="shared" si="210"/>
        <v>0.96509240246406569</v>
      </c>
      <c r="AQ104" s="123">
        <f t="shared" si="9"/>
        <v>0.95068621328665026</v>
      </c>
      <c r="AR104" s="123">
        <f t="shared" si="10"/>
        <v>0.77514353581063866</v>
      </c>
      <c r="AS104" s="124">
        <f>'2023'!C15</f>
        <v>4.5428571428571427</v>
      </c>
    </row>
    <row r="105" spans="1:45" ht="15.75" customHeight="1" x14ac:dyDescent="0.2">
      <c r="A105" s="110" t="str">
        <f t="shared" si="2"/>
        <v>Josh Whyle</v>
      </c>
      <c r="B105" s="30">
        <f t="shared" si="3"/>
        <v>101</v>
      </c>
      <c r="C105" s="30"/>
      <c r="D105" s="30">
        <f>'2023'!A16</f>
        <v>14</v>
      </c>
      <c r="E105" s="30">
        <v>2023</v>
      </c>
      <c r="F105" s="31" t="str">
        <f>'2023'!B16</f>
        <v>Josh Whyle</v>
      </c>
      <c r="G105" s="31" t="str">
        <f>'2023'!D16</f>
        <v>Cincinnati</v>
      </c>
      <c r="H105" s="32" t="str">
        <f>'2023'!H16</f>
        <v>SR</v>
      </c>
      <c r="I105" s="32">
        <f>'2023'!I16</f>
        <v>23.649315068493152</v>
      </c>
      <c r="J105" s="120">
        <f>'2023'!J16</f>
        <v>79</v>
      </c>
      <c r="K105" s="120">
        <f>'2023'!K16</f>
        <v>248</v>
      </c>
      <c r="L105" s="32">
        <f>'2023'!L16</f>
        <v>4.6900000000000004</v>
      </c>
      <c r="M105" s="120">
        <f>'2023'!M16</f>
        <v>5</v>
      </c>
      <c r="N105" s="41">
        <f>'2023'!N16</f>
        <v>0</v>
      </c>
      <c r="O105" s="41">
        <f>'2023'!O16</f>
        <v>0.1398793198025233</v>
      </c>
      <c r="P105" s="41">
        <f>'2023'!P16</f>
        <v>0.14794635373009221</v>
      </c>
      <c r="Q105" s="41">
        <f>'2023'!Q16</f>
        <v>0.10524301569077689</v>
      </c>
      <c r="R105" s="41">
        <f>'2023'!R16</f>
        <v>0.11193517373987091</v>
      </c>
      <c r="S105" s="42">
        <f>'2023'!S16</f>
        <v>0.12994076373498156</v>
      </c>
      <c r="T105" s="42">
        <f>'2023'!T16</f>
        <v>0.11044964917473432</v>
      </c>
      <c r="U105" s="121" t="str">
        <f>'2023'!U16</f>
        <v>N/A</v>
      </c>
      <c r="V105" s="121">
        <f>'2023'!V16</f>
        <v>1.58</v>
      </c>
      <c r="W105" s="121">
        <f>'2023'!W16</f>
        <v>10.1875</v>
      </c>
      <c r="X105" s="121">
        <f>'2023'!X16</f>
        <v>6.3</v>
      </c>
      <c r="Y105" s="121">
        <f>'2023'!Y16</f>
        <v>8</v>
      </c>
      <c r="Z105" s="121">
        <f>'2023'!Z16</f>
        <v>0</v>
      </c>
      <c r="AA105" s="121">
        <f>'2023'!AA16</f>
        <v>0</v>
      </c>
      <c r="AB105" s="122">
        <f>'2023'!AB16</f>
        <v>0.03</v>
      </c>
      <c r="AC105" s="121">
        <f>'2023'!AC16</f>
        <v>102.51568209046114</v>
      </c>
      <c r="AD105" s="121">
        <f>'2023'!AD16</f>
        <v>114.23519672725202</v>
      </c>
      <c r="AE105" s="123">
        <f t="shared" si="4"/>
        <v>0.37473485098716836</v>
      </c>
      <c r="AF105" s="123">
        <f t="shared" si="5"/>
        <v>0</v>
      </c>
      <c r="AG105" s="123">
        <f t="shared" ref="AG105:AJ105" si="211">IF(V105&gt;V$2,(V$2/V105),V105/V$2)</f>
        <v>0.64754098360655743</v>
      </c>
      <c r="AH105" s="123">
        <f t="shared" si="211"/>
        <v>0.59017241379310337</v>
      </c>
      <c r="AI105" s="123">
        <f t="shared" si="211"/>
        <v>0.9</v>
      </c>
      <c r="AJ105" s="123">
        <f t="shared" si="211"/>
        <v>0.5161290322580645</v>
      </c>
      <c r="AK105" s="123">
        <f t="shared" si="7"/>
        <v>0.34482758620689657</v>
      </c>
      <c r="AL105" s="123">
        <f t="shared" si="14"/>
        <v>0.50476288010748227</v>
      </c>
      <c r="AM105" s="123">
        <f t="shared" si="15"/>
        <v>0.97152623309728026</v>
      </c>
      <c r="AN105" s="123">
        <f t="shared" ref="AN105:AP105" si="212">IF(J105&gt;J$2,(J$2/J105),J105/J$2)</f>
        <v>0.96202531645569622</v>
      </c>
      <c r="AO105" s="123">
        <f t="shared" si="212"/>
        <v>0.97983870967741937</v>
      </c>
      <c r="AP105" s="123">
        <f t="shared" si="212"/>
        <v>0.99787234042553197</v>
      </c>
      <c r="AQ105" s="123">
        <f t="shared" si="9"/>
        <v>0.97781564991398195</v>
      </c>
      <c r="AR105" s="123">
        <f t="shared" si="10"/>
        <v>0.67033134953975715</v>
      </c>
      <c r="AS105" s="124">
        <f>'2023'!C16</f>
        <v>4.3999999999999995</v>
      </c>
    </row>
    <row r="106" spans="1:45" ht="15.75" customHeight="1" x14ac:dyDescent="0.2">
      <c r="A106" s="110" t="str">
        <f t="shared" si="2"/>
        <v>Mason Schreck</v>
      </c>
      <c r="B106" s="30">
        <f t="shared" si="3"/>
        <v>102</v>
      </c>
      <c r="C106" s="30"/>
      <c r="D106" s="30">
        <f>'2017'!A20</f>
        <v>18</v>
      </c>
      <c r="E106" s="30">
        <v>2017</v>
      </c>
      <c r="F106" s="31" t="str">
        <f>'2017'!B20</f>
        <v>Mason Schreck</v>
      </c>
      <c r="G106" s="31" t="str">
        <f>'2017'!D20</f>
        <v>Buffalo</v>
      </c>
      <c r="H106" s="32" t="str">
        <f>'2017'!H20</f>
        <v>SR</v>
      </c>
      <c r="I106" s="32">
        <f>'2017'!I20</f>
        <v>23.493150684931507</v>
      </c>
      <c r="J106" s="30">
        <f>'2017'!J20</f>
        <v>76</v>
      </c>
      <c r="K106" s="30">
        <f>'2017'!K20</f>
        <v>253</v>
      </c>
      <c r="L106" s="32">
        <f>'2017'!L20</f>
        <v>4.76</v>
      </c>
      <c r="M106" s="120">
        <f>'2017'!M20</f>
        <v>7</v>
      </c>
      <c r="N106" s="41">
        <f>'2017'!N20</f>
        <v>0</v>
      </c>
      <c r="O106" s="41">
        <f>'2017'!O20</f>
        <v>5.3893532776066864E-2</v>
      </c>
      <c r="P106" s="41">
        <f>'2017'!P20</f>
        <v>6.8184742055834288E-2</v>
      </c>
      <c r="Q106" s="41">
        <f>'2017'!Q20</f>
        <v>9.3520374081496327E-2</v>
      </c>
      <c r="R106" s="41">
        <f>'2017'!R20</f>
        <v>0.27057356608478805</v>
      </c>
      <c r="S106" s="42">
        <f>'2017'!S20</f>
        <v>0.27057356608478805</v>
      </c>
      <c r="T106" s="42">
        <f>'2017'!T20</f>
        <v>0.18940149625935163</v>
      </c>
      <c r="U106" s="121">
        <f>'2017'!U20</f>
        <v>22.852054794520548</v>
      </c>
      <c r="V106" s="121">
        <f>'2017'!V20</f>
        <v>1.75</v>
      </c>
      <c r="W106" s="121">
        <f>'2017'!W20</f>
        <v>11.033898305084746</v>
      </c>
      <c r="X106" s="121">
        <f>'2017'!X20</f>
        <v>5</v>
      </c>
      <c r="Y106" s="121">
        <f>'2017'!Y20</f>
        <v>11.7</v>
      </c>
      <c r="Z106" s="121">
        <f>'2017'!Z20</f>
        <v>0</v>
      </c>
      <c r="AA106" s="121">
        <f>'2017'!AA20</f>
        <v>0</v>
      </c>
      <c r="AB106" s="122">
        <f>'2017'!AB20</f>
        <v>7.8E-2</v>
      </c>
      <c r="AC106" s="121">
        <f>'2017'!AC20</f>
        <v>98.564995395467292</v>
      </c>
      <c r="AD106" s="121">
        <f>'2017'!AD20</f>
        <v>103.63634444429773</v>
      </c>
      <c r="AE106" s="123">
        <f t="shared" si="4"/>
        <v>0.64260359365388253</v>
      </c>
      <c r="AF106" s="123">
        <f t="shared" si="5"/>
        <v>0.89533629061263631</v>
      </c>
      <c r="AG106" s="123">
        <f t="shared" ref="AG106:AJ106" si="213">IF(V106&gt;V$2,(V$2/V106),V106/V$2)</f>
        <v>0.71721311475409832</v>
      </c>
      <c r="AH106" s="123">
        <f t="shared" si="213"/>
        <v>0.63920514319111632</v>
      </c>
      <c r="AI106" s="123">
        <f t="shared" si="213"/>
        <v>0.7142857142857143</v>
      </c>
      <c r="AJ106" s="123">
        <f t="shared" si="213"/>
        <v>0.75483870967741928</v>
      </c>
      <c r="AK106" s="123">
        <f t="shared" si="7"/>
        <v>0.89655172413793105</v>
      </c>
      <c r="AL106" s="123">
        <f t="shared" si="14"/>
        <v>0.72724709436247792</v>
      </c>
      <c r="AM106" s="123">
        <f t="shared" si="15"/>
        <v>0.98964143065092469</v>
      </c>
      <c r="AN106" s="123">
        <f t="shared" ref="AN106:AP106" si="214">IF(J106&gt;J$2,(J$2/J106),J106/J$2)</f>
        <v>1</v>
      </c>
      <c r="AO106" s="123">
        <f t="shared" si="214"/>
        <v>0.96047430830039526</v>
      </c>
      <c r="AP106" s="123">
        <f t="shared" si="214"/>
        <v>0.98739495798319332</v>
      </c>
      <c r="AQ106" s="123">
        <f t="shared" si="9"/>
        <v>0.98437767423362832</v>
      </c>
      <c r="AR106" s="123">
        <f t="shared" si="10"/>
        <v>0.81724279731738059</v>
      </c>
      <c r="AS106" s="124">
        <f>'2017'!C20</f>
        <v>4.2928571428571427</v>
      </c>
    </row>
    <row r="107" spans="1:45" ht="15.75" customHeight="1" x14ac:dyDescent="0.2">
      <c r="A107" s="110" t="str">
        <f t="shared" si="2"/>
        <v>John Bates</v>
      </c>
      <c r="B107" s="30">
        <f t="shared" si="3"/>
        <v>103</v>
      </c>
      <c r="C107" s="30"/>
      <c r="D107" s="30">
        <f>'2021'!A14</f>
        <v>12</v>
      </c>
      <c r="E107" s="30">
        <v>2021</v>
      </c>
      <c r="F107" s="31" t="str">
        <f>'2021'!B14</f>
        <v>John Bates</v>
      </c>
      <c r="G107" s="31" t="str">
        <f>'2021'!D14</f>
        <v>Boise State</v>
      </c>
      <c r="H107" s="32" t="str">
        <f>'2021'!H14</f>
        <v>SR</v>
      </c>
      <c r="I107" s="32">
        <f>'2021'!I14</f>
        <v>23.493150684931507</v>
      </c>
      <c r="J107" s="120">
        <f>'2021'!J14</f>
        <v>77</v>
      </c>
      <c r="K107" s="120">
        <f>'2021'!K14</f>
        <v>250</v>
      </c>
      <c r="L107" s="32">
        <f>'2021'!L14</f>
        <v>4.84</v>
      </c>
      <c r="M107" s="120">
        <f>'2021'!M14</f>
        <v>4</v>
      </c>
      <c r="N107" s="41">
        <f>'2021'!N14</f>
        <v>0</v>
      </c>
      <c r="O107" s="41">
        <f>'2021'!O14</f>
        <v>6.4737242955064736E-2</v>
      </c>
      <c r="P107" s="41">
        <f>'2021'!P14</f>
        <v>7.5831702544031307E-2</v>
      </c>
      <c r="Q107" s="41">
        <f>'2021'!Q14</f>
        <v>9.4834473894466254E-2</v>
      </c>
      <c r="R107" s="41">
        <f>'2021'!R14</f>
        <v>0.16122364613476642</v>
      </c>
      <c r="S107" s="42">
        <f>'2021'!S14</f>
        <v>0.16122364613476642</v>
      </c>
      <c r="T107" s="42">
        <f>'2021'!T14</f>
        <v>0.12252997106242249</v>
      </c>
      <c r="U107" s="121">
        <f>'2021'!U14</f>
        <v>22.846575342465755</v>
      </c>
      <c r="V107" s="121">
        <f>'2021'!V14</f>
        <v>1.83</v>
      </c>
      <c r="W107" s="121">
        <f>'2021'!W14</f>
        <v>9.75</v>
      </c>
      <c r="X107" s="121">
        <f>'2021'!X14</f>
        <v>5.2</v>
      </c>
      <c r="Y107" s="121">
        <f>'2021'!Y14</f>
        <v>8.4</v>
      </c>
      <c r="Z107" s="121">
        <f>'2021'!Z14</f>
        <v>0</v>
      </c>
      <c r="AA107" s="121">
        <f>'2021'!AA14</f>
        <v>0</v>
      </c>
      <c r="AB107" s="122">
        <f>'2021'!AB14</f>
        <v>0</v>
      </c>
      <c r="AC107" s="121">
        <f>'2021'!AC14</f>
        <v>91.114722697213566</v>
      </c>
      <c r="AD107" s="121">
        <f>'2021'!AD14</f>
        <v>97.69979149862553</v>
      </c>
      <c r="AE107" s="123">
        <f t="shared" si="4"/>
        <v>0.41572110722505057</v>
      </c>
      <c r="AF107" s="123">
        <f t="shared" si="5"/>
        <v>0.89555102530279396</v>
      </c>
      <c r="AG107" s="123">
        <f t="shared" ref="AG107:AJ107" si="215">IF(V107&gt;V$2,(V$2/V107),V107/V$2)</f>
        <v>0.75</v>
      </c>
      <c r="AH107" s="123">
        <f t="shared" si="215"/>
        <v>0.56482758620689655</v>
      </c>
      <c r="AI107" s="123">
        <f t="shared" si="215"/>
        <v>0.74285714285714288</v>
      </c>
      <c r="AJ107" s="123">
        <f t="shared" si="215"/>
        <v>0.54193548387096779</v>
      </c>
      <c r="AK107" s="123">
        <f t="shared" si="7"/>
        <v>0</v>
      </c>
      <c r="AL107" s="123">
        <f t="shared" si="14"/>
        <v>0.65181539091047525</v>
      </c>
      <c r="AM107" s="123">
        <f t="shared" si="15"/>
        <v>0.9148369982836666</v>
      </c>
      <c r="AN107" s="123">
        <f t="shared" ref="AN107:AP107" si="216">IF(J107&gt;J$2,(J$2/J107),J107/J$2)</f>
        <v>0.98701298701298701</v>
      </c>
      <c r="AO107" s="123">
        <f t="shared" si="216"/>
        <v>0.97199999999999998</v>
      </c>
      <c r="AP107" s="123">
        <f t="shared" si="216"/>
        <v>0.97107438016528935</v>
      </c>
      <c r="AQ107" s="123">
        <f t="shared" si="9"/>
        <v>0.96123109136548568</v>
      </c>
      <c r="AR107" s="123">
        <f t="shared" si="10"/>
        <v>0.76011088606972899</v>
      </c>
      <c r="AS107" s="124">
        <f>'2021'!C14</f>
        <v>4.2642857142857142</v>
      </c>
    </row>
    <row r="108" spans="1:45" ht="15.75" customHeight="1" x14ac:dyDescent="0.2">
      <c r="A108" s="110" t="str">
        <f t="shared" si="2"/>
        <v>Travis Vokolek</v>
      </c>
      <c r="B108" s="30">
        <f t="shared" si="3"/>
        <v>104</v>
      </c>
      <c r="C108" s="30"/>
      <c r="D108" s="30">
        <f>'2023'!A17</f>
        <v>15</v>
      </c>
      <c r="E108" s="30">
        <v>2023</v>
      </c>
      <c r="F108" s="31" t="str">
        <f>'2023'!B17</f>
        <v>Travis Vokolek</v>
      </c>
      <c r="G108" s="31" t="str">
        <f>'2023'!D17</f>
        <v>Nebraska</v>
      </c>
      <c r="H108" s="32" t="str">
        <f>'2023'!H17</f>
        <v>RS SR</v>
      </c>
      <c r="I108" s="32">
        <f>'2023'!I17</f>
        <v>24.912328767123288</v>
      </c>
      <c r="J108" s="120">
        <f>'2023'!J17</f>
        <v>78</v>
      </c>
      <c r="K108" s="120">
        <f>'2023'!K17</f>
        <v>259</v>
      </c>
      <c r="L108" s="32">
        <f>'2023'!L17</f>
        <v>4.8600000000000003</v>
      </c>
      <c r="M108" s="120">
        <f>'2023'!M17</f>
        <v>0</v>
      </c>
      <c r="N108" s="41">
        <f>'2023'!N17</f>
        <v>0.19883293710827754</v>
      </c>
      <c r="O108" s="41">
        <f>'2023'!O17</f>
        <v>0</v>
      </c>
      <c r="P108" s="41">
        <f>'2023'!P17</f>
        <v>9.5739084692267232E-2</v>
      </c>
      <c r="Q108" s="41">
        <f>'2023'!Q17</f>
        <v>6.8103818103818117E-2</v>
      </c>
      <c r="R108" s="41">
        <f>'2023'!R17</f>
        <v>0.10869565217391304</v>
      </c>
      <c r="S108" s="42">
        <f>'2023'!S17</f>
        <v>0.15376429464109528</v>
      </c>
      <c r="T108" s="42">
        <f>'2023'!T17</f>
        <v>0.15376429464109528</v>
      </c>
      <c r="U108" s="121">
        <f>'2023'!U17</f>
        <v>20.257534246575343</v>
      </c>
      <c r="V108" s="121">
        <f>'2023'!V17</f>
        <v>1.05</v>
      </c>
      <c r="W108" s="121">
        <f>'2023'!W17</f>
        <v>12</v>
      </c>
      <c r="X108" s="121">
        <f>'2023'!X17</f>
        <v>6.9</v>
      </c>
      <c r="Y108" s="121">
        <f>'2023'!Y17</f>
        <v>7.2</v>
      </c>
      <c r="Z108" s="121">
        <f>'2023'!Z17</f>
        <v>0</v>
      </c>
      <c r="AA108" s="121">
        <f>'2023'!AA17</f>
        <v>0</v>
      </c>
      <c r="AB108" s="122">
        <f>'2023'!AB17</f>
        <v>0.13</v>
      </c>
      <c r="AC108" s="121">
        <f>'2023'!AC17</f>
        <v>92.850593201905269</v>
      </c>
      <c r="AD108" s="121">
        <f>'2023'!AD17</f>
        <v>101.50690313020009</v>
      </c>
      <c r="AE108" s="123">
        <f t="shared" si="4"/>
        <v>0.52169328259540393</v>
      </c>
      <c r="AF108" s="123">
        <f t="shared" si="5"/>
        <v>0.99009105516871998</v>
      </c>
      <c r="AG108" s="123">
        <f t="shared" ref="AG108:AJ108" si="217">IF(V108&gt;V$2,(V$2/V108),V108/V$2)</f>
        <v>0.43032786885245905</v>
      </c>
      <c r="AH108" s="123">
        <f t="shared" si="217"/>
        <v>0.69517241379310346</v>
      </c>
      <c r="AI108" s="123">
        <f t="shared" si="217"/>
        <v>0.98571428571428577</v>
      </c>
      <c r="AJ108" s="123">
        <f t="shared" si="217"/>
        <v>0.46451612903225808</v>
      </c>
      <c r="AK108" s="123">
        <f t="shared" si="7"/>
        <v>0.66923076923076918</v>
      </c>
      <c r="AL108" s="123">
        <f t="shared" si="14"/>
        <v>0.6812525058593718</v>
      </c>
      <c r="AM108" s="123">
        <f t="shared" si="15"/>
        <v>0.9322659989425236</v>
      </c>
      <c r="AN108" s="123">
        <f t="shared" ref="AN108:AP108" si="218">IF(J108&gt;J$2,(J$2/J108),J108/J$2)</f>
        <v>0.97435897435897434</v>
      </c>
      <c r="AO108" s="123">
        <f t="shared" si="218"/>
        <v>0.93822393822393824</v>
      </c>
      <c r="AP108" s="123">
        <f t="shared" si="218"/>
        <v>0.96707818930041145</v>
      </c>
      <c r="AQ108" s="123">
        <f t="shared" si="9"/>
        <v>0.95298177520646199</v>
      </c>
      <c r="AR108" s="123">
        <f t="shared" si="10"/>
        <v>0.7763577501308534</v>
      </c>
      <c r="AS108" s="124">
        <f>'2023'!C17</f>
        <v>4.1285714285714281</v>
      </c>
    </row>
    <row r="109" spans="1:45" ht="15.75" customHeight="1" x14ac:dyDescent="0.2">
      <c r="A109" s="110" t="str">
        <f t="shared" si="2"/>
        <v>Alize Mack</v>
      </c>
      <c r="B109" s="30">
        <f t="shared" si="3"/>
        <v>105</v>
      </c>
      <c r="C109" s="30"/>
      <c r="D109" s="30">
        <f>'2019'!A19</f>
        <v>17</v>
      </c>
      <c r="E109" s="30">
        <v>2019</v>
      </c>
      <c r="F109" s="31" t="str">
        <f>'2019'!B19</f>
        <v>Alize Mack</v>
      </c>
      <c r="G109" s="31" t="str">
        <f>'2019'!D19</f>
        <v>Notre Dame</v>
      </c>
      <c r="H109" s="32" t="str">
        <f>'2018'!H19</f>
        <v>SR</v>
      </c>
      <c r="I109" s="32">
        <f>'2018'!I19</f>
        <v>22.482191780821918</v>
      </c>
      <c r="J109" s="30">
        <f>'2019'!J19</f>
        <v>76</v>
      </c>
      <c r="K109" s="30">
        <f>'2019'!K19</f>
        <v>249</v>
      </c>
      <c r="L109" s="32">
        <f>'2019'!L19</f>
        <v>4.7</v>
      </c>
      <c r="M109" s="30">
        <f>'2019'!M19</f>
        <v>7</v>
      </c>
      <c r="N109" s="41">
        <f>'2019'!N19</f>
        <v>0</v>
      </c>
      <c r="O109" s="41">
        <f>'2019'!O19</f>
        <v>0.12250161186331399</v>
      </c>
      <c r="P109" s="41">
        <f>'2019'!P19</f>
        <v>0</v>
      </c>
      <c r="Q109" s="41">
        <f>'2019'!Q19</f>
        <v>0.15464877957890813</v>
      </c>
      <c r="R109" s="41">
        <f>'2019'!R19</f>
        <v>0.11650485436893204</v>
      </c>
      <c r="S109" s="42">
        <f>'2019'!S19</f>
        <v>0.1355768169739201</v>
      </c>
      <c r="T109" s="42">
        <f>'2019'!T19</f>
        <v>0.1355768169739201</v>
      </c>
      <c r="U109" s="121">
        <f>'2019'!U19</f>
        <v>20.438356164383563</v>
      </c>
      <c r="V109" s="121">
        <f>'2019'!V19</f>
        <v>1.25</v>
      </c>
      <c r="W109" s="121">
        <f>'2019'!W19</f>
        <v>10</v>
      </c>
      <c r="X109" s="121">
        <f>'2019'!X19</f>
        <v>4.5</v>
      </c>
      <c r="Y109" s="121">
        <f>'2019'!Y19</f>
        <v>8</v>
      </c>
      <c r="Z109" s="121">
        <f>'2019'!Z19</f>
        <v>0</v>
      </c>
      <c r="AA109" s="121">
        <f>'2019'!AA19</f>
        <v>0</v>
      </c>
      <c r="AB109" s="122">
        <f>'2019'!AB19</f>
        <v>5.2999999999999999E-2</v>
      </c>
      <c r="AC109" s="121">
        <f>'2019'!AC19</f>
        <v>102.05585160177475</v>
      </c>
      <c r="AD109" s="121">
        <f>'2019'!AD19</f>
        <v>107.30681157870832</v>
      </c>
      <c r="AE109" s="123">
        <f t="shared" si="4"/>
        <v>0.45998659738304015</v>
      </c>
      <c r="AF109" s="123">
        <f t="shared" si="5"/>
        <v>0.99892876272094278</v>
      </c>
      <c r="AG109" s="123">
        <f t="shared" ref="AG109:AJ109" si="219">IF(V109&gt;V$2,(V$2/V109),V109/V$2)</f>
        <v>0.51229508196721307</v>
      </c>
      <c r="AH109" s="123">
        <f t="shared" si="219"/>
        <v>0.57931034482758614</v>
      </c>
      <c r="AI109" s="123">
        <f t="shared" si="219"/>
        <v>0.6428571428571429</v>
      </c>
      <c r="AJ109" s="123">
        <f t="shared" si="219"/>
        <v>0.5161290322580645</v>
      </c>
      <c r="AK109" s="123">
        <f t="shared" si="7"/>
        <v>0.60919540229885061</v>
      </c>
      <c r="AL109" s="123">
        <f t="shared" si="14"/>
        <v>0.61825116033566485</v>
      </c>
      <c r="AM109" s="123">
        <f t="shared" si="15"/>
        <v>0.97590361445783136</v>
      </c>
      <c r="AN109" s="123">
        <f t="shared" ref="AN109:AP109" si="220">IF(J109&gt;J$2,(J$2/J109),J109/J$2)</f>
        <v>1</v>
      </c>
      <c r="AO109" s="123">
        <f t="shared" si="220"/>
        <v>0.97590361445783136</v>
      </c>
      <c r="AP109" s="123">
        <f t="shared" si="220"/>
        <v>1</v>
      </c>
      <c r="AQ109" s="123">
        <f t="shared" si="9"/>
        <v>0.98795180722891573</v>
      </c>
      <c r="AR109" s="123">
        <f t="shared" si="10"/>
        <v>0.74764638674830264</v>
      </c>
      <c r="AS109" s="124">
        <f>'2019'!C19</f>
        <v>4.0357142857142856</v>
      </c>
    </row>
    <row r="110" spans="1:45" ht="15.75" customHeight="1" x14ac:dyDescent="0.2">
      <c r="A110" s="110" t="str">
        <f t="shared" si="2"/>
        <v>Brayden Willis</v>
      </c>
      <c r="B110" s="30">
        <f t="shared" si="3"/>
        <v>106</v>
      </c>
      <c r="C110" s="30"/>
      <c r="D110" s="30">
        <f>'2023'!A18</f>
        <v>16</v>
      </c>
      <c r="E110" s="30">
        <v>2023</v>
      </c>
      <c r="F110" s="31" t="str">
        <f>'2023'!B18</f>
        <v>Brayden Willis</v>
      </c>
      <c r="G110" s="31" t="str">
        <f>'2023'!D18</f>
        <v>Oklahoma</v>
      </c>
      <c r="H110" s="32" t="str">
        <f>'2023'!H18</f>
        <v>RS SR</v>
      </c>
      <c r="I110" s="32">
        <f>'2023'!I18</f>
        <v>23.473972602739725</v>
      </c>
      <c r="J110" s="120">
        <f>'2023'!J18</f>
        <v>76</v>
      </c>
      <c r="K110" s="120">
        <f>'2023'!K18</f>
        <v>241</v>
      </c>
      <c r="L110" s="32">
        <f>'2023'!L18</f>
        <v>4.75</v>
      </c>
      <c r="M110" s="120">
        <f>'2023'!M18</f>
        <v>7</v>
      </c>
      <c r="N110" s="41">
        <f>'2023'!N18</f>
        <v>4.4905543511923197E-2</v>
      </c>
      <c r="O110" s="41">
        <f>'2023'!O18</f>
        <v>4.707464694014795E-2</v>
      </c>
      <c r="P110" s="41">
        <f>'2023'!P18</f>
        <v>8.7301587301587297E-2</v>
      </c>
      <c r="Q110" s="41">
        <f>'2023'!Q18</f>
        <v>8.9997289238275949E-2</v>
      </c>
      <c r="R110" s="41">
        <f>'2023'!R18</f>
        <v>0.15197292887787783</v>
      </c>
      <c r="S110" s="42">
        <f>'2023'!S18</f>
        <v>0.15197292887787783</v>
      </c>
      <c r="T110" s="42">
        <f>'2023'!T18</f>
        <v>0.14437428243398392</v>
      </c>
      <c r="U110" s="121">
        <f>'2023'!U18</f>
        <v>22.80821917808219</v>
      </c>
      <c r="V110" s="121">
        <f>'2023'!V18</f>
        <v>1.37</v>
      </c>
      <c r="W110" s="121">
        <f>'2023'!W18</f>
        <v>12.897435897435898</v>
      </c>
      <c r="X110" s="121">
        <f>'2023'!X18</f>
        <v>7.2</v>
      </c>
      <c r="Y110" s="121">
        <f>'2023'!Y18</f>
        <v>6.8</v>
      </c>
      <c r="Z110" s="121">
        <f>'2023'!Z18</f>
        <v>0</v>
      </c>
      <c r="AA110" s="121">
        <f>'2023'!AA18</f>
        <v>0</v>
      </c>
      <c r="AB110" s="122">
        <f>'2023'!AB18</f>
        <v>7.0999999999999994E-2</v>
      </c>
      <c r="AC110" s="121">
        <f>'2023'!AC18</f>
        <v>94.683128582500132</v>
      </c>
      <c r="AD110" s="121">
        <f>'2023'!AD18</f>
        <v>99.554748493307073</v>
      </c>
      <c r="AE110" s="123">
        <f t="shared" si="4"/>
        <v>0.48983474025062212</v>
      </c>
      <c r="AF110" s="123">
        <f t="shared" si="5"/>
        <v>0.89705705705705707</v>
      </c>
      <c r="AG110" s="123">
        <f t="shared" ref="AG110:AJ110" si="221">IF(V110&gt;V$2,(V$2/V110),V110/V$2)</f>
        <v>0.56147540983606559</v>
      </c>
      <c r="AH110" s="123">
        <f t="shared" si="221"/>
        <v>0.74716180371352781</v>
      </c>
      <c r="AI110" s="123">
        <f t="shared" si="221"/>
        <v>0.97222222222222221</v>
      </c>
      <c r="AJ110" s="123">
        <f t="shared" si="221"/>
        <v>0.43870967741935485</v>
      </c>
      <c r="AK110" s="123">
        <f t="shared" si="7"/>
        <v>0.81609195402298851</v>
      </c>
      <c r="AL110" s="123">
        <f t="shared" si="14"/>
        <v>0.68441015174980835</v>
      </c>
      <c r="AM110" s="123">
        <f t="shared" si="15"/>
        <v>0.95066556289008852</v>
      </c>
      <c r="AN110" s="123">
        <f t="shared" ref="AN110:AP110" si="222">IF(J110&gt;J$2,(J$2/J110),J110/J$2)</f>
        <v>1</v>
      </c>
      <c r="AO110" s="123">
        <f t="shared" si="222"/>
        <v>0.99176954732510292</v>
      </c>
      <c r="AP110" s="123">
        <f t="shared" si="222"/>
        <v>0.98947368421052639</v>
      </c>
      <c r="AQ110" s="123">
        <f t="shared" si="9"/>
        <v>0.9829771986064294</v>
      </c>
      <c r="AR110" s="123">
        <f t="shared" si="10"/>
        <v>0.78890861814962565</v>
      </c>
      <c r="AS110" s="124">
        <f>'2023'!C18</f>
        <v>4.0071428571428571</v>
      </c>
    </row>
    <row r="111" spans="1:45" ht="15.75" customHeight="1" x14ac:dyDescent="0.2">
      <c r="A111" s="110" t="str">
        <f t="shared" si="2"/>
        <v>Tony Poljan</v>
      </c>
      <c r="B111" s="30">
        <f t="shared" si="3"/>
        <v>107</v>
      </c>
      <c r="C111" s="30"/>
      <c r="D111" s="30">
        <f>'2021'!A15</f>
        <v>13</v>
      </c>
      <c r="E111" s="30">
        <v>2021</v>
      </c>
      <c r="F111" s="31" t="str">
        <f>'2021'!B15</f>
        <v>Tony Poljan</v>
      </c>
      <c r="G111" s="31" t="str">
        <f>'2021'!D15</f>
        <v>Virginia</v>
      </c>
      <c r="H111" s="32" t="str">
        <f>'2021'!H15</f>
        <v>SR</v>
      </c>
      <c r="I111" s="32">
        <f>'2021'!I15</f>
        <v>24.027397260273972</v>
      </c>
      <c r="J111" s="120">
        <f>'2021'!J15</f>
        <v>79</v>
      </c>
      <c r="K111" s="120">
        <f>'2021'!K15</f>
        <v>265</v>
      </c>
      <c r="L111" s="32">
        <f>'2021'!L15</f>
        <v>4.9000000000000004</v>
      </c>
      <c r="M111" s="120">
        <f>'2021'!M15</f>
        <v>0</v>
      </c>
      <c r="N111" s="41">
        <f>'2021'!N15</f>
        <v>0</v>
      </c>
      <c r="O111" s="41">
        <f>'2021'!O15</f>
        <v>3.4486436520069684E-2</v>
      </c>
      <c r="P111" s="41">
        <f>'2021'!P15</f>
        <v>8.4488002703616089E-2</v>
      </c>
      <c r="Q111" s="41">
        <f>'2021'!Q15</f>
        <v>0.1638910917261433</v>
      </c>
      <c r="R111" s="41">
        <f>'2021'!R15</f>
        <v>0.15771297006907137</v>
      </c>
      <c r="S111" s="42">
        <f>'2021'!S15</f>
        <v>0.1638910917261433</v>
      </c>
      <c r="T111" s="42">
        <f>'2021'!T15</f>
        <v>0.15569653713983614</v>
      </c>
      <c r="U111" s="121">
        <f>'2021'!U15</f>
        <v>22.364383561643837</v>
      </c>
      <c r="V111" s="121">
        <f>'2021'!V15</f>
        <v>1.71</v>
      </c>
      <c r="W111" s="121">
        <f>'2021'!W15</f>
        <v>10.815789473684211</v>
      </c>
      <c r="X111" s="121">
        <f>'2021'!X15</f>
        <v>7.8</v>
      </c>
      <c r="Y111" s="121">
        <f>'2021'!Y15</f>
        <v>10.7</v>
      </c>
      <c r="Z111" s="121">
        <f>'2021'!Z15</f>
        <v>0</v>
      </c>
      <c r="AA111" s="121">
        <f>'2021'!AA15</f>
        <v>0</v>
      </c>
      <c r="AB111" s="122">
        <f>'2021'!AB15</f>
        <v>2.8999999999999998E-2</v>
      </c>
      <c r="AC111" s="121">
        <f>'2021'!AC15</f>
        <v>91.937258545438041</v>
      </c>
      <c r="AD111" s="121">
        <f>'2021'!AD15</f>
        <v>102.44745586567754</v>
      </c>
      <c r="AE111" s="123">
        <f t="shared" si="4"/>
        <v>0.5282490173600406</v>
      </c>
      <c r="AF111" s="123">
        <f t="shared" si="5"/>
        <v>0.9148597329413205</v>
      </c>
      <c r="AG111" s="123">
        <f t="shared" ref="AG111:AJ111" si="223">IF(V111&gt;V$2,(V$2/V111),V111/V$2)</f>
        <v>0.70081967213114749</v>
      </c>
      <c r="AH111" s="123">
        <f t="shared" si="223"/>
        <v>0.62656987295825772</v>
      </c>
      <c r="AI111" s="123">
        <f t="shared" si="223"/>
        <v>0.89743589743589747</v>
      </c>
      <c r="AJ111" s="123">
        <f t="shared" si="223"/>
        <v>0.69032258064516128</v>
      </c>
      <c r="AK111" s="123">
        <f t="shared" si="7"/>
        <v>0.33333333333333331</v>
      </c>
      <c r="AL111" s="123">
        <f t="shared" si="14"/>
        <v>0.72637612891197068</v>
      </c>
      <c r="AM111" s="123">
        <f t="shared" si="15"/>
        <v>0.92309566608284321</v>
      </c>
      <c r="AN111" s="123">
        <f t="shared" ref="AN111:AP111" si="224">IF(J111&gt;J$2,(J$2/J111),J111/J$2)</f>
        <v>0.96202531645569622</v>
      </c>
      <c r="AO111" s="123">
        <f t="shared" si="224"/>
        <v>0.91698113207547172</v>
      </c>
      <c r="AP111" s="123">
        <f t="shared" si="224"/>
        <v>0.95918367346938771</v>
      </c>
      <c r="AQ111" s="123">
        <f t="shared" si="9"/>
        <v>0.94032144702084974</v>
      </c>
      <c r="AR111" s="123">
        <f t="shared" si="10"/>
        <v>0.80125699025007835</v>
      </c>
      <c r="AS111" s="124">
        <f>'2021'!C15</f>
        <v>3.8142857142857141</v>
      </c>
    </row>
    <row r="112" spans="1:45" ht="15.75" customHeight="1" x14ac:dyDescent="0.2">
      <c r="A112" s="110" t="str">
        <f t="shared" si="2"/>
        <v>Ko Kieft</v>
      </c>
      <c r="B112" s="30">
        <f t="shared" si="3"/>
        <v>108</v>
      </c>
      <c r="C112" s="30"/>
      <c r="D112" s="30">
        <f>'2022'!A20</f>
        <v>18</v>
      </c>
      <c r="E112" s="30">
        <v>2022</v>
      </c>
      <c r="F112" s="31" t="str">
        <f>'2022'!B20</f>
        <v>Ko Kieft</v>
      </c>
      <c r="G112" s="31" t="str">
        <f>'2022'!D20</f>
        <v>Minnesota</v>
      </c>
      <c r="H112" s="32" t="str">
        <f>'2022'!H20</f>
        <v>SR</v>
      </c>
      <c r="I112" s="32">
        <f>'2022'!I20</f>
        <v>24.284931506849315</v>
      </c>
      <c r="J112" s="120">
        <f>'2022'!J20</f>
        <v>76</v>
      </c>
      <c r="K112" s="120">
        <f>'2022'!K20</f>
        <v>259</v>
      </c>
      <c r="L112" s="32">
        <f>'2022'!L20</f>
        <v>4.9800000000000004</v>
      </c>
      <c r="M112" s="120">
        <f>'2022'!M20</f>
        <v>6</v>
      </c>
      <c r="N112" s="41">
        <f>'2022'!N20</f>
        <v>6.7406819984139568E-2</v>
      </c>
      <c r="O112" s="41">
        <f>'2022'!O20</f>
        <v>9.099616858237547E-2</v>
      </c>
      <c r="P112" s="41">
        <f>'2022'!P20</f>
        <v>0</v>
      </c>
      <c r="Q112" s="41">
        <f>'2022'!Q20</f>
        <v>0.14565544952285284</v>
      </c>
      <c r="R112" s="41">
        <f>'2022'!R20</f>
        <v>0.12469135802469136</v>
      </c>
      <c r="S112" s="42">
        <f>'2022'!S20</f>
        <v>0.1351734037737721</v>
      </c>
      <c r="T112" s="42">
        <f>'2022'!T20</f>
        <v>0.1351734037737721</v>
      </c>
      <c r="U112" s="121" t="str">
        <f>'2022'!U20</f>
        <v>N/A</v>
      </c>
      <c r="V112" s="121">
        <f>'2022'!V20</f>
        <v>1.38</v>
      </c>
      <c r="W112" s="121">
        <f>'2022'!W20</f>
        <v>14.428571428571429</v>
      </c>
      <c r="X112" s="121">
        <f>'2022'!X20</f>
        <v>6</v>
      </c>
      <c r="Y112" s="121">
        <f>'2022'!Y20</f>
        <v>13</v>
      </c>
      <c r="Z112" s="121">
        <f>'2022'!Z20</f>
        <v>0</v>
      </c>
      <c r="AA112" s="121">
        <f>'2022'!AA20</f>
        <v>0</v>
      </c>
      <c r="AB112" s="122">
        <f>'2022'!AB20</f>
        <v>0</v>
      </c>
      <c r="AC112" s="121">
        <f>'2022'!AC20</f>
        <v>84.219447633786132</v>
      </c>
      <c r="AD112" s="121">
        <f>'2022'!AD20</f>
        <v>88.552692047149819</v>
      </c>
      <c r="AE112" s="123">
        <f t="shared" si="4"/>
        <v>0.45861789239779788</v>
      </c>
      <c r="AF112" s="123">
        <f t="shared" si="5"/>
        <v>0</v>
      </c>
      <c r="AG112" s="123">
        <f t="shared" ref="AG112:AJ112" si="225">IF(V112&gt;V$2,(V$2/V112),V112/V$2)</f>
        <v>0.56557377049180324</v>
      </c>
      <c r="AH112" s="123">
        <f t="shared" si="225"/>
        <v>0.83586206896551718</v>
      </c>
      <c r="AI112" s="123">
        <f t="shared" si="225"/>
        <v>0.8571428571428571</v>
      </c>
      <c r="AJ112" s="123">
        <f t="shared" si="225"/>
        <v>0.83870967741935487</v>
      </c>
      <c r="AK112" s="123">
        <f t="shared" si="7"/>
        <v>0</v>
      </c>
      <c r="AL112" s="123">
        <f t="shared" si="14"/>
        <v>0.59265104440288841</v>
      </c>
      <c r="AM112" s="123">
        <f t="shared" si="15"/>
        <v>0.84560501738494098</v>
      </c>
      <c r="AN112" s="123">
        <f t="shared" ref="AN112:AP112" si="226">IF(J112&gt;J$2,(J$2/J112),J112/J$2)</f>
        <v>1</v>
      </c>
      <c r="AO112" s="123">
        <f t="shared" si="226"/>
        <v>0.93822393822393824</v>
      </c>
      <c r="AP112" s="123">
        <f t="shared" si="226"/>
        <v>0.94377510040160639</v>
      </c>
      <c r="AQ112" s="123">
        <f t="shared" si="9"/>
        <v>0.93190101400262138</v>
      </c>
      <c r="AR112" s="123">
        <f t="shared" si="10"/>
        <v>0.71138853376279498</v>
      </c>
      <c r="AS112" s="124">
        <f>'2022'!C20</f>
        <v>3.8000000000000003</v>
      </c>
    </row>
    <row r="113" spans="1:45" ht="15.75" customHeight="1" x14ac:dyDescent="0.2">
      <c r="A113" s="110" t="str">
        <f t="shared" si="2"/>
        <v>Jahleel Billingsley</v>
      </c>
      <c r="B113" s="30">
        <f t="shared" si="3"/>
        <v>109</v>
      </c>
      <c r="C113" s="30"/>
      <c r="D113" s="30">
        <f>'2023'!A19</f>
        <v>17</v>
      </c>
      <c r="E113" s="30">
        <v>2023</v>
      </c>
      <c r="F113" s="31" t="str">
        <f>'2023'!B19</f>
        <v>Jahleel Billingsley</v>
      </c>
      <c r="G113" s="31" t="str">
        <f>'2023'!D19</f>
        <v>Texas</v>
      </c>
      <c r="H113" s="32" t="str">
        <f>'2023'!H19</f>
        <v>SR</v>
      </c>
      <c r="I113" s="32">
        <f>'2023'!I19</f>
        <v>21.958904109589042</v>
      </c>
      <c r="J113" s="120">
        <f>'2023'!J19</f>
        <v>76</v>
      </c>
      <c r="K113" s="120">
        <f>'2023'!K19</f>
        <v>220</v>
      </c>
      <c r="L113" s="32">
        <f>'2023'!L19</f>
        <v>4.57</v>
      </c>
      <c r="M113" s="120">
        <f>'2023'!M19</f>
        <v>0</v>
      </c>
      <c r="N113" s="41">
        <f>'2023'!N19</f>
        <v>0</v>
      </c>
      <c r="O113" s="41">
        <f>'2023'!O19</f>
        <v>1.5585427625170466E-2</v>
      </c>
      <c r="P113" s="41">
        <f>'2023'!P19</f>
        <v>0.11446119486320491</v>
      </c>
      <c r="Q113" s="41">
        <f>'2023'!Q19</f>
        <v>7.5694855115316387E-2</v>
      </c>
      <c r="R113" s="41">
        <f>'2023'!R19</f>
        <v>3.9353769676884837E-2</v>
      </c>
      <c r="S113" s="42">
        <f>'2023'!S19</f>
        <v>7.6907482270044875E-2</v>
      </c>
      <c r="T113" s="42">
        <f>'2023'!T19</f>
        <v>7.3062108156542627E-2</v>
      </c>
      <c r="U113" s="121" t="str">
        <f>'2023'!U19</f>
        <v>N/A</v>
      </c>
      <c r="V113" s="121">
        <f>'2023'!V19</f>
        <v>2.5299999999999998</v>
      </c>
      <c r="W113" s="121">
        <f>'2023'!W19</f>
        <v>12.666666666666666</v>
      </c>
      <c r="X113" s="121">
        <f>'2023'!X19</f>
        <v>5</v>
      </c>
      <c r="Y113" s="121">
        <f>'2023'!Y19</f>
        <v>8.8000000000000007</v>
      </c>
      <c r="Z113" s="121">
        <f>'2023'!Z19</f>
        <v>0</v>
      </c>
      <c r="AA113" s="121">
        <f>'2023'!AA19</f>
        <v>0</v>
      </c>
      <c r="AB113" s="122">
        <f>'2023'!AB19</f>
        <v>0.25</v>
      </c>
      <c r="AC113" s="121">
        <f>'2023'!AC19</f>
        <v>100.8760053944435</v>
      </c>
      <c r="AD113" s="121">
        <f>'2023'!AD19</f>
        <v>106.06626012893975</v>
      </c>
      <c r="AE113" s="123">
        <f t="shared" si="4"/>
        <v>0.24788596810784067</v>
      </c>
      <c r="AF113" s="123">
        <f t="shared" si="5"/>
        <v>0</v>
      </c>
      <c r="AG113" s="123">
        <f t="shared" ref="AG113:AJ113" si="227">IF(V113&gt;V$2,(V$2/V113),V113/V$2)</f>
        <v>0.96442687747035583</v>
      </c>
      <c r="AH113" s="123">
        <f t="shared" si="227"/>
        <v>0.73379310344827575</v>
      </c>
      <c r="AI113" s="123">
        <f t="shared" si="227"/>
        <v>0.7142857142857143</v>
      </c>
      <c r="AJ113" s="123">
        <f t="shared" si="227"/>
        <v>0.56774193548387097</v>
      </c>
      <c r="AK113" s="123">
        <f t="shared" si="7"/>
        <v>0.34799999999999998</v>
      </c>
      <c r="AL113" s="123">
        <f t="shared" si="14"/>
        <v>0.53802226646600959</v>
      </c>
      <c r="AM113" s="123">
        <f t="shared" si="15"/>
        <v>0.98731778746891252</v>
      </c>
      <c r="AN113" s="123">
        <f t="shared" ref="AN113:AP113" si="228">IF(J113&gt;J$2,(J$2/J113),J113/J$2)</f>
        <v>1</v>
      </c>
      <c r="AO113" s="123">
        <f t="shared" si="228"/>
        <v>0.90534979423868311</v>
      </c>
      <c r="AP113" s="123">
        <f t="shared" si="228"/>
        <v>0.97234042553191491</v>
      </c>
      <c r="AQ113" s="123">
        <f t="shared" si="9"/>
        <v>0.96625200180987769</v>
      </c>
      <c r="AR113" s="123">
        <f t="shared" si="10"/>
        <v>0.68790267383636339</v>
      </c>
      <c r="AS113" s="124">
        <f>'2023'!C19</f>
        <v>3.785714285714286</v>
      </c>
    </row>
    <row r="114" spans="1:45" ht="15.75" customHeight="1" x14ac:dyDescent="0.2">
      <c r="A114" s="110" t="str">
        <f t="shared" si="2"/>
        <v>Stephen Sullivan</v>
      </c>
      <c r="B114" s="30">
        <f t="shared" si="3"/>
        <v>110</v>
      </c>
      <c r="C114" s="30"/>
      <c r="D114" s="30">
        <f>'2020'!A16</f>
        <v>14</v>
      </c>
      <c r="E114" s="30">
        <v>2020</v>
      </c>
      <c r="F114" s="31" t="str">
        <f>'2020'!B16</f>
        <v>Stephen Sullivan</v>
      </c>
      <c r="G114" s="31" t="str">
        <f>'2020'!D16</f>
        <v>LSU</v>
      </c>
      <c r="H114" s="32" t="str">
        <f>'2020'!H16</f>
        <v>SR</v>
      </c>
      <c r="I114" s="32">
        <f>'2020'!I16</f>
        <v>23.416438356164385</v>
      </c>
      <c r="J114" s="30">
        <f>'2020'!J16</f>
        <v>77</v>
      </c>
      <c r="K114" s="30">
        <f>'2020'!K16</f>
        <v>248</v>
      </c>
      <c r="L114" s="32">
        <f>'2020'!L16</f>
        <v>4.66</v>
      </c>
      <c r="M114" s="30">
        <f>'2020'!M16</f>
        <v>7</v>
      </c>
      <c r="N114" s="41">
        <f>'2020'!N16</f>
        <v>0</v>
      </c>
      <c r="O114" s="41">
        <f>'2020'!O16</f>
        <v>0</v>
      </c>
      <c r="P114" s="41">
        <f>'2020'!P16</f>
        <v>0.13452088452088451</v>
      </c>
      <c r="Q114" s="41">
        <f>'2020'!Q16</f>
        <v>0.1588621444201313</v>
      </c>
      <c r="R114" s="41">
        <f>'2020'!R16</f>
        <v>5.3950863213811415E-2</v>
      </c>
      <c r="S114" s="42">
        <f>'2020'!S16</f>
        <v>0.10640650381697137</v>
      </c>
      <c r="T114" s="42">
        <f>'2020'!T16</f>
        <v>0.10640650381697137</v>
      </c>
      <c r="U114" s="121">
        <f>'2020'!U16</f>
        <v>21.769863013698629</v>
      </c>
      <c r="V114" s="121">
        <f>'2020'!V16</f>
        <v>1.92</v>
      </c>
      <c r="W114" s="121">
        <f>'2020'!W16</f>
        <v>10.833333333333334</v>
      </c>
      <c r="X114" s="121">
        <f>'2020'!X16</f>
        <v>4.2</v>
      </c>
      <c r="Y114" s="121">
        <f>'2020'!Y16</f>
        <v>16.7</v>
      </c>
      <c r="Z114" s="121">
        <f>'2020'!Z16</f>
        <v>0</v>
      </c>
      <c r="AA114" s="121">
        <f>'2020'!AA16</f>
        <v>0</v>
      </c>
      <c r="AB114" s="122">
        <f>'2020'!AB16</f>
        <v>0</v>
      </c>
      <c r="AC114" s="121">
        <f>'2020'!AC16</f>
        <v>105.18117297406904</v>
      </c>
      <c r="AD114" s="121">
        <f>'2020'!AD16</f>
        <v>112.78285621629483</v>
      </c>
      <c r="AE114" s="123">
        <f t="shared" si="4"/>
        <v>0.36101722051498986</v>
      </c>
      <c r="AF114" s="123">
        <f t="shared" si="5"/>
        <v>0.93984394663981874</v>
      </c>
      <c r="AG114" s="123">
        <f t="shared" ref="AG114:AJ114" si="229">IF(V114&gt;V$2,(V$2/V114),V114/V$2)</f>
        <v>0.78688524590163933</v>
      </c>
      <c r="AH114" s="123">
        <f t="shared" si="229"/>
        <v>0.62758620689655176</v>
      </c>
      <c r="AI114" s="123">
        <f t="shared" si="229"/>
        <v>0.6</v>
      </c>
      <c r="AJ114" s="123">
        <f t="shared" si="229"/>
        <v>0.92814371257485029</v>
      </c>
      <c r="AK114" s="123">
        <f t="shared" si="7"/>
        <v>0</v>
      </c>
      <c r="AL114" s="123">
        <f t="shared" si="14"/>
        <v>0.70724605542130836</v>
      </c>
      <c r="AM114" s="123">
        <f t="shared" si="15"/>
        <v>0.94690591137729763</v>
      </c>
      <c r="AN114" s="123">
        <f t="shared" ref="AN114:AP114" si="230">IF(J114&gt;J$2,(J$2/J114),J114/J$2)</f>
        <v>0.98701298701298701</v>
      </c>
      <c r="AO114" s="123">
        <f t="shared" si="230"/>
        <v>0.97983870967741937</v>
      </c>
      <c r="AP114" s="123">
        <f t="shared" si="230"/>
        <v>0.99148936170212765</v>
      </c>
      <c r="AQ114" s="123">
        <f t="shared" si="9"/>
        <v>0.97631174244245789</v>
      </c>
      <c r="AR114" s="123">
        <f t="shared" si="10"/>
        <v>0.80141904587871071</v>
      </c>
      <c r="AS114" s="124">
        <f>'2020'!C16</f>
        <v>3.7642857142857147</v>
      </c>
    </row>
    <row r="115" spans="1:45" ht="15.75" customHeight="1" x14ac:dyDescent="0.2">
      <c r="A115" s="110" t="str">
        <f t="shared" si="2"/>
        <v>Michael Roberts</v>
      </c>
      <c r="B115" s="30">
        <f t="shared" si="3"/>
        <v>111</v>
      </c>
      <c r="C115" s="30"/>
      <c r="D115" s="30">
        <f>'2017'!A21</f>
        <v>19</v>
      </c>
      <c r="E115" s="30">
        <v>2017</v>
      </c>
      <c r="F115" s="31" t="str">
        <f>'2017'!B21</f>
        <v>Michael Roberts</v>
      </c>
      <c r="G115" s="31" t="str">
        <f>'2017'!D21</f>
        <v>Toledo</v>
      </c>
      <c r="H115" s="32" t="str">
        <f>'2017'!H21</f>
        <v>SR</v>
      </c>
      <c r="I115" s="32">
        <f>'2017'!I21</f>
        <v>22.989041095890411</v>
      </c>
      <c r="J115" s="30">
        <f>'2017'!J21</f>
        <v>76</v>
      </c>
      <c r="K115" s="30">
        <f>'2017'!K21</f>
        <v>270</v>
      </c>
      <c r="L115" s="32">
        <f>'2017'!L21</f>
        <v>4.8600000000000003</v>
      </c>
      <c r="M115" s="120">
        <f>'2017'!M21</f>
        <v>4</v>
      </c>
      <c r="N115" s="41">
        <f>'2017'!N21</f>
        <v>0</v>
      </c>
      <c r="O115" s="41">
        <f>'2017'!O21</f>
        <v>0</v>
      </c>
      <c r="P115" s="41">
        <f>'2017'!P21</f>
        <v>0.13877028181041845</v>
      </c>
      <c r="Q115" s="41">
        <f>'2017'!Q21</f>
        <v>8.4441250449155583E-2</v>
      </c>
      <c r="R115" s="41">
        <f>'2017'!R21</f>
        <v>0.12701363073110283</v>
      </c>
      <c r="S115" s="42">
        <f>'2017'!S21</f>
        <v>0.13289195627076064</v>
      </c>
      <c r="T115" s="42">
        <f>'2017'!T21</f>
        <v>9.3024369389532444E-2</v>
      </c>
      <c r="U115" s="121" t="str">
        <f>'2017'!U21</f>
        <v>N/A</v>
      </c>
      <c r="V115" s="121">
        <f>'2017'!V21</f>
        <v>1.47</v>
      </c>
      <c r="W115" s="121">
        <f>'2017'!W21</f>
        <v>11.844444444444445</v>
      </c>
      <c r="X115" s="121">
        <f>'2017'!X21</f>
        <v>4.4000000000000004</v>
      </c>
      <c r="Y115" s="121">
        <f>'2017'!Y21</f>
        <v>15.1</v>
      </c>
      <c r="Z115" s="121">
        <f>'2017'!Z21</f>
        <v>0</v>
      </c>
      <c r="AA115" s="121">
        <f>'2017'!AA21</f>
        <v>0</v>
      </c>
      <c r="AB115" s="122">
        <f>'2017'!AB21</f>
        <v>6.3E-2</v>
      </c>
      <c r="AC115" s="121">
        <f>'2017'!AC21</f>
        <v>96.794054689244874</v>
      </c>
      <c r="AD115" s="121">
        <f>'2017'!AD21</f>
        <v>101.77428560399534</v>
      </c>
      <c r="AE115" s="123">
        <f t="shared" si="4"/>
        <v>0.3156141595906124</v>
      </c>
      <c r="AF115" s="123">
        <f t="shared" si="5"/>
        <v>0</v>
      </c>
      <c r="AG115" s="123">
        <f t="shared" ref="AG115:AJ115" si="231">IF(V115&gt;V$2,(V$2/V115),V115/V$2)</f>
        <v>0.60245901639344257</v>
      </c>
      <c r="AH115" s="123">
        <f t="shared" si="231"/>
        <v>0.68616091954022984</v>
      </c>
      <c r="AI115" s="123">
        <f t="shared" si="231"/>
        <v>0.62857142857142867</v>
      </c>
      <c r="AJ115" s="123">
        <f t="shared" si="231"/>
        <v>0.97419354838709671</v>
      </c>
      <c r="AK115" s="123">
        <f t="shared" si="7"/>
        <v>0.72413793103448276</v>
      </c>
      <c r="AL115" s="123">
        <f t="shared" si="14"/>
        <v>0.53449984541380169</v>
      </c>
      <c r="AM115" s="123">
        <f t="shared" si="15"/>
        <v>0.97186030777792032</v>
      </c>
      <c r="AN115" s="123">
        <f t="shared" ref="AN115:AP115" si="232">IF(J115&gt;J$2,(J$2/J115),J115/J$2)</f>
        <v>1</v>
      </c>
      <c r="AO115" s="123">
        <f t="shared" si="232"/>
        <v>0.9</v>
      </c>
      <c r="AP115" s="123">
        <f t="shared" si="232"/>
        <v>0.96707818930041145</v>
      </c>
      <c r="AQ115" s="123">
        <f t="shared" si="9"/>
        <v>0.959734624269583</v>
      </c>
      <c r="AR115" s="123">
        <f t="shared" si="10"/>
        <v>0.6833320180133251</v>
      </c>
      <c r="AS115" s="124">
        <f>'2017'!C21</f>
        <v>3.7285714285714286</v>
      </c>
    </row>
    <row r="116" spans="1:45" ht="15.75" customHeight="1" x14ac:dyDescent="0.2">
      <c r="A116" s="110" t="str">
        <f t="shared" si="2"/>
        <v>Davis Allen</v>
      </c>
      <c r="B116" s="30">
        <f t="shared" si="3"/>
        <v>112</v>
      </c>
      <c r="C116" s="30"/>
      <c r="D116" s="30">
        <f>'2023'!A20</f>
        <v>18</v>
      </c>
      <c r="E116" s="30">
        <v>2023</v>
      </c>
      <c r="F116" s="31" t="str">
        <f>'2023'!B20</f>
        <v>Davis Allen</v>
      </c>
      <c r="G116" s="31" t="str">
        <f>'2023'!D20</f>
        <v>Clemson</v>
      </c>
      <c r="H116" s="32" t="str">
        <f>'2023'!H20</f>
        <v>SR</v>
      </c>
      <c r="I116" s="32">
        <f>'2023'!I20</f>
        <v>22.241095890410961</v>
      </c>
      <c r="J116" s="120">
        <f>'2023'!J20</f>
        <v>78</v>
      </c>
      <c r="K116" s="120">
        <f>'2023'!K20</f>
        <v>245</v>
      </c>
      <c r="L116" s="32">
        <f>'2023'!L20</f>
        <v>4.84</v>
      </c>
      <c r="M116" s="120">
        <f>'2023'!M20</f>
        <v>5</v>
      </c>
      <c r="N116" s="41">
        <f>'2023'!N20</f>
        <v>0</v>
      </c>
      <c r="O116" s="41">
        <f>'2023'!O20</f>
        <v>3.6767256330211585E-2</v>
      </c>
      <c r="P116" s="41">
        <f>'2023'!P20</f>
        <v>6.4431981218207909E-2</v>
      </c>
      <c r="Q116" s="41">
        <f>'2023'!Q20</f>
        <v>9.0655509065550921E-2</v>
      </c>
      <c r="R116" s="41">
        <f>'2023'!R20</f>
        <v>0.13615687238750923</v>
      </c>
      <c r="S116" s="42">
        <f>'2023'!S20</f>
        <v>0.13615687238750923</v>
      </c>
      <c r="T116" s="42">
        <f>'2023'!T20</f>
        <v>0.12934902876813376</v>
      </c>
      <c r="U116" s="121" t="str">
        <f>'2023'!U20</f>
        <v>N/A</v>
      </c>
      <c r="V116" s="121">
        <f>'2023'!V20</f>
        <v>1.57</v>
      </c>
      <c r="W116" s="121">
        <f>'2023'!W20</f>
        <v>11.358974358974359</v>
      </c>
      <c r="X116" s="121">
        <f>'2023'!X20</f>
        <v>5</v>
      </c>
      <c r="Y116" s="121">
        <f>'2023'!Y20</f>
        <v>9.1</v>
      </c>
      <c r="Z116" s="121">
        <f>'2023'!Z20</f>
        <v>0</v>
      </c>
      <c r="AA116" s="121">
        <f>'2023'!AA20</f>
        <v>0</v>
      </c>
      <c r="AB116" s="122">
        <f>'2023'!AB20</f>
        <v>2.5000000000000001E-2</v>
      </c>
      <c r="AC116" s="121">
        <f>'2023'!AC20</f>
        <v>89.292428243269299</v>
      </c>
      <c r="AD116" s="121">
        <f>'2023'!AD20</f>
        <v>97.617016234247316</v>
      </c>
      <c r="AE116" s="123">
        <f t="shared" si="4"/>
        <v>0.43885688531321815</v>
      </c>
      <c r="AF116" s="123">
        <f t="shared" si="5"/>
        <v>0</v>
      </c>
      <c r="AG116" s="123">
        <f t="shared" ref="AG116:AJ116" si="233">IF(V116&gt;V$2,(V$2/V116),V116/V$2)</f>
        <v>0.64344262295081966</v>
      </c>
      <c r="AH116" s="123">
        <f t="shared" si="233"/>
        <v>0.6580371352785146</v>
      </c>
      <c r="AI116" s="123">
        <f t="shared" si="233"/>
        <v>0.7142857142857143</v>
      </c>
      <c r="AJ116" s="123">
        <f t="shared" si="233"/>
        <v>0.58709677419354833</v>
      </c>
      <c r="AK116" s="123">
        <f t="shared" si="7"/>
        <v>0.2873563218390805</v>
      </c>
      <c r="AL116" s="123">
        <f t="shared" si="14"/>
        <v>0.50695318867030248</v>
      </c>
      <c r="AM116" s="123">
        <f t="shared" si="15"/>
        <v>0.89654025831799333</v>
      </c>
      <c r="AN116" s="123">
        <f t="shared" ref="AN116:AP116" si="234">IF(J116&gt;J$2,(J$2/J116),J116/J$2)</f>
        <v>0.97435897435897434</v>
      </c>
      <c r="AO116" s="123">
        <f t="shared" si="234"/>
        <v>0.99183673469387756</v>
      </c>
      <c r="AP116" s="123">
        <f t="shared" si="234"/>
        <v>0.97107438016528935</v>
      </c>
      <c r="AQ116" s="123">
        <f t="shared" si="9"/>
        <v>0.95845258688403356</v>
      </c>
      <c r="AR116" s="123">
        <f t="shared" si="10"/>
        <v>0.66497797804510839</v>
      </c>
      <c r="AS116" s="124">
        <f>'2023'!C20</f>
        <v>3.6999999999999997</v>
      </c>
    </row>
    <row r="117" spans="1:45" ht="15.75" customHeight="1" x14ac:dyDescent="0.2">
      <c r="A117" s="110" t="str">
        <f t="shared" si="2"/>
        <v>Teagan Quitoriano</v>
      </c>
      <c r="B117" s="30">
        <f t="shared" si="3"/>
        <v>113</v>
      </c>
      <c r="C117" s="30"/>
      <c r="D117" s="30">
        <f>'2022'!A21</f>
        <v>19</v>
      </c>
      <c r="E117" s="30">
        <v>2022</v>
      </c>
      <c r="F117" s="31" t="str">
        <f>'2022'!B21</f>
        <v>Teagan Quitoriano</v>
      </c>
      <c r="G117" s="31" t="str">
        <f>'2022'!D21</f>
        <v>Oregon State</v>
      </c>
      <c r="H117" s="32" t="str">
        <f>'2022'!H21</f>
        <v>RS JR</v>
      </c>
      <c r="I117" s="32">
        <f>'2022'!I21</f>
        <v>22.134246575342466</v>
      </c>
      <c r="J117" s="120">
        <f>'2022'!J21</f>
        <v>78</v>
      </c>
      <c r="K117" s="120">
        <f>'2022'!K21</f>
        <v>258</v>
      </c>
      <c r="L117" s="32">
        <f>'2022'!L21</f>
        <v>4.93</v>
      </c>
      <c r="M117" s="120">
        <f>'2022'!M21</f>
        <v>5</v>
      </c>
      <c r="N117" s="41">
        <f>'2022'!N21</f>
        <v>0</v>
      </c>
      <c r="O117" s="41">
        <f>'2022'!O21</f>
        <v>1.7388978063135368E-2</v>
      </c>
      <c r="P117" s="41">
        <f>'2022'!P21</f>
        <v>6.5333856004181373E-2</v>
      </c>
      <c r="Q117" s="41">
        <f>'2022'!Q21</f>
        <v>0.14592206972708627</v>
      </c>
      <c r="R117" s="41">
        <f>'2022'!R21</f>
        <v>8.9693616664571013E-2</v>
      </c>
      <c r="S117" s="42">
        <f>'2022'!S21</f>
        <v>0.11780784319582864</v>
      </c>
      <c r="T117" s="42">
        <f>'2022'!T21</f>
        <v>0.1119174510360372</v>
      </c>
      <c r="U117" s="121" t="str">
        <f>'2022'!U21</f>
        <v>N/A</v>
      </c>
      <c r="V117" s="121">
        <f>'2022'!V21</f>
        <v>1.57</v>
      </c>
      <c r="W117" s="121">
        <f>'2022'!W21</f>
        <v>11.263157894736842</v>
      </c>
      <c r="X117" s="121">
        <f>'2022'!X21</f>
        <v>7.4</v>
      </c>
      <c r="Y117" s="121">
        <f>'2022'!Y21</f>
        <v>9.6</v>
      </c>
      <c r="Z117" s="121">
        <f>'2022'!Z21</f>
        <v>0</v>
      </c>
      <c r="AA117" s="121">
        <f>'2022'!AA21</f>
        <v>0</v>
      </c>
      <c r="AB117" s="122">
        <f>'2022'!AB21</f>
        <v>0</v>
      </c>
      <c r="AC117" s="121">
        <f>'2022'!AC21</f>
        <v>87.349822039510073</v>
      </c>
      <c r="AD117" s="121">
        <f>'2022'!AD21</f>
        <v>95.493304010714979</v>
      </c>
      <c r="AE117" s="123">
        <f t="shared" si="4"/>
        <v>0.37971482616937879</v>
      </c>
      <c r="AF117" s="123">
        <f t="shared" si="5"/>
        <v>0</v>
      </c>
      <c r="AG117" s="123">
        <f t="shared" ref="AG117:AJ117" si="235">IF(V117&gt;V$2,(V$2/V117),V117/V$2)</f>
        <v>0.64344262295081966</v>
      </c>
      <c r="AH117" s="123">
        <f t="shared" si="235"/>
        <v>0.65248638838475503</v>
      </c>
      <c r="AI117" s="123">
        <f t="shared" si="235"/>
        <v>0.94594594594594594</v>
      </c>
      <c r="AJ117" s="123">
        <f t="shared" si="235"/>
        <v>0.61935483870967745</v>
      </c>
      <c r="AK117" s="123">
        <f t="shared" si="7"/>
        <v>0</v>
      </c>
      <c r="AL117" s="123">
        <f t="shared" si="14"/>
        <v>0.54015743702676289</v>
      </c>
      <c r="AM117" s="123">
        <f t="shared" si="15"/>
        <v>0.87703552872341295</v>
      </c>
      <c r="AN117" s="123">
        <f t="shared" ref="AN117:AP117" si="236">IF(J117&gt;J$2,(J$2/J117),J117/J$2)</f>
        <v>0.97435897435897434</v>
      </c>
      <c r="AO117" s="123">
        <f t="shared" si="236"/>
        <v>0.94186046511627908</v>
      </c>
      <c r="AP117" s="123">
        <f t="shared" si="236"/>
        <v>0.95334685598377289</v>
      </c>
      <c r="AQ117" s="123">
        <f t="shared" si="9"/>
        <v>0.93665045604560981</v>
      </c>
      <c r="AR117" s="123">
        <f t="shared" si="10"/>
        <v>0.67892999368335927</v>
      </c>
      <c r="AS117" s="124">
        <f>'2022'!C21</f>
        <v>3.6642857142857141</v>
      </c>
    </row>
    <row r="118" spans="1:45" ht="15.75" customHeight="1" x14ac:dyDescent="0.2">
      <c r="A118" s="110" t="str">
        <f t="shared" si="2"/>
        <v>Deon Yelder</v>
      </c>
      <c r="B118" s="30">
        <f t="shared" si="3"/>
        <v>114</v>
      </c>
      <c r="C118" s="30"/>
      <c r="D118" s="30">
        <f>'2018'!A16</f>
        <v>14</v>
      </c>
      <c r="E118" s="30">
        <v>2018</v>
      </c>
      <c r="F118" s="31" t="str">
        <f>'2018'!B16</f>
        <v>Deon Yelder</v>
      </c>
      <c r="G118" s="31" t="str">
        <f>'2018'!D16</f>
        <v>Western Kentucky</v>
      </c>
      <c r="H118" s="32" t="str">
        <f>'2018'!H16</f>
        <v>SR</v>
      </c>
      <c r="I118" s="32">
        <f>'2018'!I16</f>
        <v>23.156164383561645</v>
      </c>
      <c r="J118" s="30">
        <f>'2018'!J16</f>
        <v>76</v>
      </c>
      <c r="K118" s="30">
        <f>'2018'!K16</f>
        <v>255</v>
      </c>
      <c r="L118" s="32">
        <f>'2018'!L16</f>
        <v>4.72</v>
      </c>
      <c r="M118" s="30">
        <f>'2018'!M16</f>
        <v>7</v>
      </c>
      <c r="N118" s="41">
        <f>'2018'!N16</f>
        <v>0</v>
      </c>
      <c r="O118" s="41">
        <f>'2018'!O16</f>
        <v>0</v>
      </c>
      <c r="P118" s="41">
        <f>'2018'!P16</f>
        <v>0</v>
      </c>
      <c r="Q118" s="41">
        <f>'2018'!Q16</f>
        <v>0</v>
      </c>
      <c r="R118" s="41">
        <f>'2018'!R16</f>
        <v>0.17238805970149254</v>
      </c>
      <c r="S118" s="42">
        <f>'2018'!S16</f>
        <v>0.17238805970149254</v>
      </c>
      <c r="T118" s="42">
        <f>'2018'!T16</f>
        <v>0.12067164179104477</v>
      </c>
      <c r="U118" s="121">
        <f>'2018'!U16</f>
        <v>22.517808219178082</v>
      </c>
      <c r="V118" s="121">
        <f>'2018'!V16</f>
        <v>1.57</v>
      </c>
      <c r="W118" s="121">
        <f>'2018'!W16</f>
        <v>13.075471698113208</v>
      </c>
      <c r="X118" s="121">
        <f>'2018'!X16</f>
        <v>4.2</v>
      </c>
      <c r="Y118" s="121">
        <f>'2018'!Y16</f>
        <v>12</v>
      </c>
      <c r="Z118" s="121">
        <f>'2018'!Z16</f>
        <v>0</v>
      </c>
      <c r="AA118" s="121">
        <f>'2018'!AA16</f>
        <v>0</v>
      </c>
      <c r="AB118" s="122">
        <f>'2018'!AB16</f>
        <v>0.10199999999999999</v>
      </c>
      <c r="AC118" s="121">
        <f>'2018'!AC16</f>
        <v>102.75481497167578</v>
      </c>
      <c r="AD118" s="121">
        <f>'2018'!AD16</f>
        <v>108.04173789069537</v>
      </c>
      <c r="AE118" s="123">
        <f t="shared" si="4"/>
        <v>0.40941614611563926</v>
      </c>
      <c r="AF118" s="123">
        <f t="shared" si="5"/>
        <v>0.90862635357099397</v>
      </c>
      <c r="AG118" s="123">
        <f t="shared" ref="AG118:AJ118" si="237">IF(V118&gt;V$2,(V$2/V118),V118/V$2)</f>
        <v>0.64344262295081966</v>
      </c>
      <c r="AH118" s="123">
        <f t="shared" si="237"/>
        <v>0.75747560182173068</v>
      </c>
      <c r="AI118" s="123">
        <f t="shared" si="237"/>
        <v>0.6</v>
      </c>
      <c r="AJ118" s="123">
        <f t="shared" si="237"/>
        <v>0.77419354838709675</v>
      </c>
      <c r="AK118" s="123">
        <f t="shared" si="7"/>
        <v>0.8529411764705882</v>
      </c>
      <c r="AL118" s="123">
        <f t="shared" si="14"/>
        <v>0.68219237880771333</v>
      </c>
      <c r="AM118" s="123">
        <f t="shared" si="15"/>
        <v>0.96926527951218355</v>
      </c>
      <c r="AN118" s="123">
        <f t="shared" ref="AN118:AP118" si="238">IF(J118&gt;J$2,(J$2/J118),J118/J$2)</f>
        <v>1</v>
      </c>
      <c r="AO118" s="123">
        <f t="shared" si="238"/>
        <v>0.95294117647058818</v>
      </c>
      <c r="AP118" s="123">
        <f t="shared" si="238"/>
        <v>0.9957627118644069</v>
      </c>
      <c r="AQ118" s="123">
        <f t="shared" si="9"/>
        <v>0.97949229196179466</v>
      </c>
      <c r="AR118" s="123">
        <f t="shared" si="10"/>
        <v>0.78624734841164179</v>
      </c>
      <c r="AS118" s="124">
        <f>'2018'!C16</f>
        <v>3.6214285714285714</v>
      </c>
    </row>
    <row r="119" spans="1:45" ht="15.75" customHeight="1" x14ac:dyDescent="0.2">
      <c r="A119" s="110" t="str">
        <f t="shared" si="2"/>
        <v>Brock Wright</v>
      </c>
      <c r="B119" s="30">
        <f t="shared" si="3"/>
        <v>115</v>
      </c>
      <c r="C119" s="30"/>
      <c r="D119" s="30">
        <f>'2021'!A16</f>
        <v>14</v>
      </c>
      <c r="E119" s="30">
        <v>2021</v>
      </c>
      <c r="F119" s="31" t="str">
        <f>'2021'!B16</f>
        <v>Brock Wright</v>
      </c>
      <c r="G119" s="31" t="str">
        <f>'2021'!D16</f>
        <v>Notre Dame</v>
      </c>
      <c r="H119" s="32" t="str">
        <f>'2021'!H16</f>
        <v>SR</v>
      </c>
      <c r="I119" s="32">
        <f>'2021'!I16</f>
        <v>22.435616438356163</v>
      </c>
      <c r="J119" s="120">
        <f>'2021'!J16</f>
        <v>76</v>
      </c>
      <c r="K119" s="120">
        <f>'2021'!K16</f>
        <v>257</v>
      </c>
      <c r="L119" s="32">
        <f>'2021'!L16</f>
        <v>4.62</v>
      </c>
      <c r="M119" s="120">
        <f>'2021'!M16</f>
        <v>0</v>
      </c>
      <c r="N119" s="41">
        <f>'2021'!N16</f>
        <v>0</v>
      </c>
      <c r="O119" s="41">
        <f>'2021'!O16</f>
        <v>0</v>
      </c>
      <c r="P119" s="41">
        <f>'2021'!P16</f>
        <v>1.5533980582524271E-2</v>
      </c>
      <c r="Q119" s="41">
        <f>'2021'!Q16</f>
        <v>5.9476605868358449E-2</v>
      </c>
      <c r="R119" s="41">
        <f>'2021'!R16</f>
        <v>2.9486099410278011E-2</v>
      </c>
      <c r="S119" s="42">
        <f>'2021'!S16</f>
        <v>4.4481352639318232E-2</v>
      </c>
      <c r="T119" s="42">
        <f>'2021'!T16</f>
        <v>4.4481352639318232E-2</v>
      </c>
      <c r="U119" s="121" t="str">
        <f>'2021'!U16</f>
        <v>N/A</v>
      </c>
      <c r="V119" s="121">
        <f>'2021'!V16</f>
        <v>0.85</v>
      </c>
      <c r="W119" s="121">
        <f>'2021'!W16</f>
        <v>7</v>
      </c>
      <c r="X119" s="121">
        <f>'2021'!X16</f>
        <v>13.5</v>
      </c>
      <c r="Y119" s="121">
        <f>'2021'!Y16</f>
        <v>15</v>
      </c>
      <c r="Z119" s="121">
        <f>'2021'!Z16</f>
        <v>0</v>
      </c>
      <c r="AA119" s="121">
        <f>'2021'!AA16</f>
        <v>0</v>
      </c>
      <c r="AB119" s="122">
        <f>'2021'!AB16</f>
        <v>0.25</v>
      </c>
      <c r="AC119" s="121">
        <f>'2021'!AC16</f>
        <v>112.8223695559098</v>
      </c>
      <c r="AD119" s="121">
        <f>'2021'!AD16</f>
        <v>118.62728654736813</v>
      </c>
      <c r="AE119" s="123">
        <f t="shared" si="4"/>
        <v>0.15091684923898901</v>
      </c>
      <c r="AF119" s="123">
        <f t="shared" si="5"/>
        <v>0</v>
      </c>
      <c r="AG119" s="123">
        <f t="shared" ref="AG119:AJ119" si="239">IF(V119&gt;V$2,(V$2/V119),V119/V$2)</f>
        <v>0.34836065573770492</v>
      </c>
      <c r="AH119" s="123">
        <f t="shared" si="239"/>
        <v>0.40551724137931033</v>
      </c>
      <c r="AI119" s="123">
        <f t="shared" si="239"/>
        <v>0.51851851851851849</v>
      </c>
      <c r="AJ119" s="123">
        <f t="shared" si="239"/>
        <v>0.967741935483871</v>
      </c>
      <c r="AK119" s="123">
        <f t="shared" si="7"/>
        <v>0.34799999999999998</v>
      </c>
      <c r="AL119" s="123">
        <f t="shared" si="14"/>
        <v>0.39850920005973228</v>
      </c>
      <c r="AM119" s="123">
        <f t="shared" si="15"/>
        <v>0.88277417720240581</v>
      </c>
      <c r="AN119" s="123">
        <f t="shared" ref="AN119:AP119" si="240">IF(J119&gt;J$2,(J$2/J119),J119/J$2)</f>
        <v>1</v>
      </c>
      <c r="AO119" s="123">
        <f t="shared" si="240"/>
        <v>0.94552529182879375</v>
      </c>
      <c r="AP119" s="123">
        <f t="shared" si="240"/>
        <v>0.98297872340425529</v>
      </c>
      <c r="AQ119" s="123">
        <f t="shared" si="9"/>
        <v>0.95281954810886371</v>
      </c>
      <c r="AR119" s="123">
        <f t="shared" si="10"/>
        <v>0.59251782187692825</v>
      </c>
      <c r="AS119" s="124">
        <f>'2021'!C16</f>
        <v>3.5</v>
      </c>
    </row>
    <row r="120" spans="1:45" ht="15.75" customHeight="1" x14ac:dyDescent="0.2">
      <c r="A120" s="110" t="str">
        <f t="shared" si="2"/>
        <v>Dax Raymond</v>
      </c>
      <c r="B120" s="30">
        <f t="shared" si="3"/>
        <v>116</v>
      </c>
      <c r="C120" s="30"/>
      <c r="D120" s="30">
        <f>'2019'!A20</f>
        <v>18</v>
      </c>
      <c r="E120" s="30">
        <v>2019</v>
      </c>
      <c r="F120" s="31" t="str">
        <f>'2019'!B20</f>
        <v>Dax Raymond</v>
      </c>
      <c r="G120" s="31" t="str">
        <f>'2019'!D20</f>
        <v>Utah State</v>
      </c>
      <c r="H120" s="32" t="str">
        <f>'2018'!H20</f>
        <v>SR</v>
      </c>
      <c r="I120" s="32">
        <f>'2018'!I20</f>
        <v>23.394520547945206</v>
      </c>
      <c r="J120" s="30">
        <f>'2019'!J20</f>
        <v>77</v>
      </c>
      <c r="K120" s="30">
        <f>'2019'!K20</f>
        <v>255</v>
      </c>
      <c r="L120" s="32">
        <f>'2019'!L20</f>
        <v>4.7300000000000004</v>
      </c>
      <c r="M120" s="30">
        <f>'2019'!M20</f>
        <v>0</v>
      </c>
      <c r="N120" s="41">
        <f>'2019'!N20</f>
        <v>0</v>
      </c>
      <c r="O120" s="41">
        <f>'2019'!O20</f>
        <v>7.0072992700729933E-2</v>
      </c>
      <c r="P120" s="41">
        <f>'2019'!P20</f>
        <v>0</v>
      </c>
      <c r="Q120" s="41">
        <f>'2019'!Q20</f>
        <v>0.16703539823008851</v>
      </c>
      <c r="R120" s="41">
        <f>'2019'!R20</f>
        <v>0.11658735554044868</v>
      </c>
      <c r="S120" s="42">
        <f>'2019'!S20</f>
        <v>0.1418113768852686</v>
      </c>
      <c r="T120" s="42">
        <f>'2019'!T20</f>
        <v>0.10777664643280413</v>
      </c>
      <c r="U120" s="121">
        <f>'2019'!U20</f>
        <v>22.767123287671232</v>
      </c>
      <c r="V120" s="121">
        <f>'2019'!V20</f>
        <v>1.41</v>
      </c>
      <c r="W120" s="121">
        <f>'2019'!W20</f>
        <v>12.703703703703704</v>
      </c>
      <c r="X120" s="121">
        <f>'2019'!X20</f>
        <v>6.3</v>
      </c>
      <c r="Y120" s="121">
        <f>'2019'!Y20</f>
        <v>8.6</v>
      </c>
      <c r="Z120" s="121">
        <f>'2019'!Z20</f>
        <v>0</v>
      </c>
      <c r="AA120" s="121">
        <f>'2019'!AA20</f>
        <v>0</v>
      </c>
      <c r="AB120" s="122">
        <f>'2019'!AB20</f>
        <v>0.1</v>
      </c>
      <c r="AC120" s="121">
        <f>'2019'!AC20</f>
        <v>101.88860429027191</v>
      </c>
      <c r="AD120" s="121">
        <f>'2019'!AD20</f>
        <v>109.25232608483759</v>
      </c>
      <c r="AE120" s="123">
        <f t="shared" si="4"/>
        <v>0.36566585627627674</v>
      </c>
      <c r="AF120" s="123">
        <f t="shared" si="5"/>
        <v>0.89867629362214196</v>
      </c>
      <c r="AG120" s="123">
        <f t="shared" ref="AG120:AJ120" si="241">IF(V120&gt;V$2,(V$2/V120),V120/V$2)</f>
        <v>0.57786885245901642</v>
      </c>
      <c r="AH120" s="123">
        <f t="shared" si="241"/>
        <v>0.73593869731800765</v>
      </c>
      <c r="AI120" s="123">
        <f t="shared" si="241"/>
        <v>0.9</v>
      </c>
      <c r="AJ120" s="123">
        <f t="shared" si="241"/>
        <v>0.55483870967741933</v>
      </c>
      <c r="AK120" s="123">
        <f t="shared" si="7"/>
        <v>0.86999999999999988</v>
      </c>
      <c r="AL120" s="123">
        <f t="shared" si="14"/>
        <v>0.67216473489214368</v>
      </c>
      <c r="AM120" s="123">
        <f t="shared" si="15"/>
        <v>0.97750553311145205</v>
      </c>
      <c r="AN120" s="123">
        <f t="shared" ref="AN120:AP120" si="242">IF(J120&gt;J$2,(J$2/J120),J120/J$2)</f>
        <v>0.98701298701298701</v>
      </c>
      <c r="AO120" s="123">
        <f t="shared" si="242"/>
        <v>0.95294117647058818</v>
      </c>
      <c r="AP120" s="123">
        <f t="shared" si="242"/>
        <v>0.99365750528541219</v>
      </c>
      <c r="AQ120" s="123">
        <f t="shared" si="9"/>
        <v>0.97777930047010986</v>
      </c>
      <c r="AR120" s="123">
        <f t="shared" si="10"/>
        <v>0.77912983284443182</v>
      </c>
      <c r="AS120" s="124">
        <f>'2019'!C20</f>
        <v>3.0428571428571431</v>
      </c>
    </row>
    <row r="121" spans="1:45" ht="15.75" customHeight="1" x14ac:dyDescent="0.2">
      <c r="A121" s="110" t="str">
        <f t="shared" si="2"/>
        <v>Tyler Davis</v>
      </c>
      <c r="B121" s="30">
        <f t="shared" si="3"/>
        <v>117</v>
      </c>
      <c r="C121" s="30"/>
      <c r="D121" s="30">
        <f>'2020'!A17</f>
        <v>15</v>
      </c>
      <c r="E121" s="30">
        <v>2020</v>
      </c>
      <c r="F121" s="31" t="str">
        <f>'2020'!B17</f>
        <v>Tyler Davis</v>
      </c>
      <c r="G121" s="31" t="str">
        <f>'2020'!D17</f>
        <v>Georgia Tech</v>
      </c>
      <c r="H121" s="32" t="str">
        <f>'2020'!H17</f>
        <v>RS SR</v>
      </c>
      <c r="I121" s="32">
        <f>'2020'!I17</f>
        <v>23.073972602739726</v>
      </c>
      <c r="J121" s="30">
        <f>'2020'!J17</f>
        <v>76</v>
      </c>
      <c r="K121" s="30">
        <f>'2020'!K17</f>
        <v>250</v>
      </c>
      <c r="L121" s="32">
        <f>'2020'!L17</f>
        <v>4.71</v>
      </c>
      <c r="M121" s="30">
        <f>'2020'!M17</f>
        <v>6</v>
      </c>
      <c r="N121" s="41">
        <f>'2020'!N17</f>
        <v>0</v>
      </c>
      <c r="O121" s="41">
        <f>'2020'!O17</f>
        <v>8.7978950830455524E-2</v>
      </c>
      <c r="P121" s="41">
        <f>'2020'!P17</f>
        <v>8.2784971343663777E-2</v>
      </c>
      <c r="Q121" s="41">
        <f>'2020'!Q17</f>
        <v>0.14036395254953107</v>
      </c>
      <c r="R121" s="41">
        <f>'2020'!R17</f>
        <v>0.10048204222961504</v>
      </c>
      <c r="S121" s="42">
        <f>'2020'!S17</f>
        <v>0.12042299738957306</v>
      </c>
      <c r="T121" s="42">
        <f>'2020'!T17</f>
        <v>0.1144018475200944</v>
      </c>
      <c r="U121" s="121" t="str">
        <f>'2020'!U17</f>
        <v>N/A</v>
      </c>
      <c r="V121" s="121">
        <f>'2020'!V17</f>
        <v>1.45</v>
      </c>
      <c r="W121" s="121">
        <f>'2020'!W17</f>
        <v>8.7058823529411757</v>
      </c>
      <c r="X121" s="121">
        <f>'2020'!X17</f>
        <v>4.4000000000000004</v>
      </c>
      <c r="Y121" s="121">
        <f>'2020'!Y17</f>
        <v>8.5</v>
      </c>
      <c r="Z121" s="121">
        <f>'2020'!Z17</f>
        <v>0</v>
      </c>
      <c r="AA121" s="121">
        <f>'2020'!AA17</f>
        <v>0</v>
      </c>
      <c r="AB121" s="122">
        <f>'2020'!AB17</f>
        <v>5.5999999999999994E-2</v>
      </c>
      <c r="AC121" s="121">
        <f>'2020'!AC17</f>
        <v>101.59828471718322</v>
      </c>
      <c r="AD121" s="121">
        <f>'2020'!AD17</f>
        <v>106.82570204212722</v>
      </c>
      <c r="AE121" s="123">
        <f t="shared" si="4"/>
        <v>0.38814391538063892</v>
      </c>
      <c r="AF121" s="123">
        <f t="shared" si="5"/>
        <v>0</v>
      </c>
      <c r="AG121" s="123">
        <f t="shared" ref="AG121:AJ121" si="243">IF(V121&gt;V$2,(V$2/V121),V121/V$2)</f>
        <v>0.59426229508196726</v>
      </c>
      <c r="AH121" s="123">
        <f t="shared" si="243"/>
        <v>0.50434077079107498</v>
      </c>
      <c r="AI121" s="123">
        <f t="shared" si="243"/>
        <v>0.62857142857142867</v>
      </c>
      <c r="AJ121" s="123">
        <f t="shared" si="243"/>
        <v>0.54838709677419351</v>
      </c>
      <c r="AK121" s="123">
        <f t="shared" si="7"/>
        <v>0.64367816091954022</v>
      </c>
      <c r="AL121" s="123">
        <f t="shared" si="14"/>
        <v>0.44395091776655055</v>
      </c>
      <c r="AM121" s="123">
        <f t="shared" si="15"/>
        <v>0.98029877898026507</v>
      </c>
      <c r="AN121" s="123">
        <f t="shared" ref="AN121:AP121" si="244">IF(J121&gt;J$2,(J$2/J121),J121/J$2)</f>
        <v>1</v>
      </c>
      <c r="AO121" s="123">
        <f t="shared" si="244"/>
        <v>0.97199999999999998</v>
      </c>
      <c r="AP121" s="123">
        <f t="shared" si="244"/>
        <v>0.99787685774946921</v>
      </c>
      <c r="AQ121" s="123">
        <f t="shared" si="9"/>
        <v>0.98754390918243362</v>
      </c>
      <c r="AR121" s="123">
        <f t="shared" si="10"/>
        <v>0.63420846476210957</v>
      </c>
      <c r="AS121" s="124">
        <f>'2020'!C17</f>
        <v>2.8642857142857143</v>
      </c>
    </row>
    <row r="122" spans="1:45" ht="15.75" customHeight="1" x14ac:dyDescent="0.2">
      <c r="A122" s="110" t="str">
        <f t="shared" si="2"/>
        <v>Dalton Schultz</v>
      </c>
      <c r="B122" s="30">
        <f t="shared" si="3"/>
        <v>118</v>
      </c>
      <c r="C122" s="30"/>
      <c r="D122" s="30">
        <f>'2018'!A17</f>
        <v>15</v>
      </c>
      <c r="E122" s="30">
        <v>2018</v>
      </c>
      <c r="F122" s="31" t="str">
        <f>'2018'!B17</f>
        <v>Dalton Schultz</v>
      </c>
      <c r="G122" s="31" t="str">
        <f>'2018'!D17</f>
        <v>Stanford</v>
      </c>
      <c r="H122" s="32" t="str">
        <f>'2018'!H17</f>
        <v>SR</v>
      </c>
      <c r="I122" s="32">
        <f>'2018'!I17</f>
        <v>21.805479452054794</v>
      </c>
      <c r="J122" s="30">
        <f>'2018'!J17</f>
        <v>77</v>
      </c>
      <c r="K122" s="30">
        <f>'2018'!K17</f>
        <v>244</v>
      </c>
      <c r="L122" s="32">
        <f>'2018'!L17</f>
        <v>4.75</v>
      </c>
      <c r="M122" s="30">
        <f>'2018'!M17</f>
        <v>4</v>
      </c>
      <c r="N122" s="41">
        <f>'2018'!N17</f>
        <v>0</v>
      </c>
      <c r="O122" s="41">
        <f>'2018'!O17</f>
        <v>0</v>
      </c>
      <c r="P122" s="41">
        <f>'2018'!P17</f>
        <v>5.7601510859301229E-2</v>
      </c>
      <c r="Q122" s="41">
        <f>'2018'!Q17</f>
        <v>0.11378002528445007</v>
      </c>
      <c r="R122" s="41">
        <f>'2018'!R17</f>
        <v>9.9546186502708231E-2</v>
      </c>
      <c r="S122" s="42">
        <f>'2018'!S17</f>
        <v>0.10666310589357915</v>
      </c>
      <c r="T122" s="42">
        <f>'2018'!T17</f>
        <v>0.10132995059890018</v>
      </c>
      <c r="U122" s="121" t="str">
        <f>'2018'!U17</f>
        <v>N/A</v>
      </c>
      <c r="V122" s="121">
        <f>'2018'!V17</f>
        <v>0.82</v>
      </c>
      <c r="W122" s="121">
        <f>'2018'!W17</f>
        <v>9.2727272727272734</v>
      </c>
      <c r="X122" s="121">
        <f>'2018'!X17</f>
        <v>4</v>
      </c>
      <c r="Y122" s="121">
        <f>'2018'!Y17</f>
        <v>7.7</v>
      </c>
      <c r="Z122" s="121">
        <f>'2018'!Z17</f>
        <v>0</v>
      </c>
      <c r="AA122" s="121">
        <f>'2018'!AA17</f>
        <v>0</v>
      </c>
      <c r="AB122" s="122">
        <f>'2018'!AB17</f>
        <v>0</v>
      </c>
      <c r="AC122" s="121">
        <f>'2018'!AC17</f>
        <v>95.861756739128765</v>
      </c>
      <c r="AD122" s="121">
        <f>'2018'!AD17</f>
        <v>102.78990451661946</v>
      </c>
      <c r="AE122" s="123">
        <f t="shared" si="4"/>
        <v>0.34379343186634737</v>
      </c>
      <c r="AF122" s="123">
        <f t="shared" si="5"/>
        <v>0</v>
      </c>
      <c r="AG122" s="123">
        <f t="shared" ref="AG122:AJ122" si="245">IF(V122&gt;V$2,(V$2/V122),V122/V$2)</f>
        <v>0.33606557377049179</v>
      </c>
      <c r="AH122" s="123">
        <f t="shared" si="245"/>
        <v>0.53717868338557995</v>
      </c>
      <c r="AI122" s="123">
        <f t="shared" si="245"/>
        <v>0.5714285714285714</v>
      </c>
      <c r="AJ122" s="123">
        <f t="shared" si="245"/>
        <v>0.49677419354838709</v>
      </c>
      <c r="AK122" s="123">
        <f t="shared" si="7"/>
        <v>0</v>
      </c>
      <c r="AL122" s="123">
        <f t="shared" si="14"/>
        <v>0.38087340899989625</v>
      </c>
      <c r="AM122" s="123">
        <f t="shared" si="15"/>
        <v>0.96249957404639663</v>
      </c>
      <c r="AN122" s="123">
        <f t="shared" ref="AN122:AP122" si="246">IF(J122&gt;J$2,(J$2/J122),J122/J$2)</f>
        <v>0.98701298701298701</v>
      </c>
      <c r="AO122" s="123">
        <f t="shared" si="246"/>
        <v>0.99590163934426235</v>
      </c>
      <c r="AP122" s="123">
        <f t="shared" si="246"/>
        <v>0.98947368421052639</v>
      </c>
      <c r="AQ122" s="123">
        <f t="shared" si="9"/>
        <v>0.9837219711535431</v>
      </c>
      <c r="AR122" s="123">
        <f t="shared" si="10"/>
        <v>0.59187040575367267</v>
      </c>
      <c r="AS122" s="124">
        <f>'2018'!C17</f>
        <v>2.8571428571428572</v>
      </c>
    </row>
    <row r="123" spans="1:45" ht="15.75" customHeight="1" x14ac:dyDescent="0.2">
      <c r="A123" s="110" t="str">
        <f t="shared" si="2"/>
        <v>Austin Roberts</v>
      </c>
      <c r="B123" s="30">
        <f t="shared" si="3"/>
        <v>119</v>
      </c>
      <c r="C123" s="30"/>
      <c r="D123" s="30">
        <f>'2018'!A18</f>
        <v>16</v>
      </c>
      <c r="E123" s="30">
        <v>2018</v>
      </c>
      <c r="F123" s="31" t="str">
        <f>'2018'!B18</f>
        <v>Austin Roberts</v>
      </c>
      <c r="G123" s="31" t="str">
        <f>'2018'!D18</f>
        <v>UCLA</v>
      </c>
      <c r="H123" s="32" t="str">
        <f>'2018'!H18</f>
        <v>JR</v>
      </c>
      <c r="I123" s="32">
        <f>'2018'!I18</f>
        <v>22.410958904109588</v>
      </c>
      <c r="J123" s="30">
        <f>'2018'!J18</f>
        <v>74</v>
      </c>
      <c r="K123" s="30">
        <f>'2018'!K18</f>
        <v>230</v>
      </c>
      <c r="L123" s="32">
        <f>'2018'!L18</f>
        <v>4.68</v>
      </c>
      <c r="M123" s="30">
        <f>'2018'!M18</f>
        <v>0</v>
      </c>
      <c r="N123" s="41">
        <f>'2018'!N18</f>
        <v>0</v>
      </c>
      <c r="O123" s="41">
        <f>'2018'!O18</f>
        <v>0</v>
      </c>
      <c r="P123" s="41">
        <f>'2018'!P18</f>
        <v>6.5766701280719972E-2</v>
      </c>
      <c r="Q123" s="41">
        <f>'2018'!Q18</f>
        <v>0.11036874154262516</v>
      </c>
      <c r="R123" s="41">
        <f>'2018'!R18</f>
        <v>7.982583454281568E-2</v>
      </c>
      <c r="S123" s="42">
        <f>'2018'!S18</f>
        <v>9.5097288042720413E-2</v>
      </c>
      <c r="T123" s="42">
        <f>'2018'!T18</f>
        <v>9.0342423640584382E-2</v>
      </c>
      <c r="U123" s="121" t="str">
        <f>'2018'!U18</f>
        <v>N/A</v>
      </c>
      <c r="V123" s="121">
        <f>'2018'!V18</f>
        <v>1.76</v>
      </c>
      <c r="W123" s="121">
        <f>'2018'!W18</f>
        <v>11.578947368421053</v>
      </c>
      <c r="X123" s="121">
        <f>'2018'!X18</f>
        <v>9.1</v>
      </c>
      <c r="Y123" s="121">
        <f>'2018'!Y18</f>
        <v>11.2</v>
      </c>
      <c r="Z123" s="121">
        <f>'2018'!Z18</f>
        <v>0</v>
      </c>
      <c r="AA123" s="121">
        <f>'2018'!AA18</f>
        <v>0</v>
      </c>
      <c r="AB123" s="122">
        <f>'2018'!AB18</f>
        <v>0.17399999999999999</v>
      </c>
      <c r="AC123" s="121">
        <f>'2018'!AC18</f>
        <v>95.890243041895815</v>
      </c>
      <c r="AD123" s="121">
        <f>'2018'!AD18</f>
        <v>96.870377095571115</v>
      </c>
      <c r="AE123" s="123">
        <f t="shared" si="4"/>
        <v>0.30651482294176752</v>
      </c>
      <c r="AF123" s="123">
        <f t="shared" si="5"/>
        <v>0</v>
      </c>
      <c r="AG123" s="123">
        <f t="shared" ref="AG123:AJ123" si="247">IF(V123&gt;V$2,(V$2/V123),V123/V$2)</f>
        <v>0.72131147540983609</v>
      </c>
      <c r="AH123" s="123">
        <f t="shared" si="247"/>
        <v>0.6707803992740472</v>
      </c>
      <c r="AI123" s="123">
        <f t="shared" si="247"/>
        <v>0.76923076923076927</v>
      </c>
      <c r="AJ123" s="123">
        <f t="shared" si="247"/>
        <v>0.72258064516129028</v>
      </c>
      <c r="AK123" s="123">
        <f t="shared" si="7"/>
        <v>0.5</v>
      </c>
      <c r="AL123" s="123">
        <f t="shared" si="14"/>
        <v>0.53173635200295177</v>
      </c>
      <c r="AM123" s="123">
        <f t="shared" si="15"/>
        <v>0.96278559065210167</v>
      </c>
      <c r="AN123" s="123">
        <f t="shared" ref="AN123:AP123" si="248">IF(J123&gt;J$2,(J$2/J123),J123/J$2)</f>
        <v>0.97368421052631582</v>
      </c>
      <c r="AO123" s="123">
        <f t="shared" si="248"/>
        <v>0.94650205761316875</v>
      </c>
      <c r="AP123" s="123">
        <f t="shared" si="248"/>
        <v>0.99574468085106371</v>
      </c>
      <c r="AQ123" s="123">
        <f t="shared" si="9"/>
        <v>0.96967913491066249</v>
      </c>
      <c r="AR123" s="123">
        <f t="shared" si="10"/>
        <v>0.68501632602065055</v>
      </c>
      <c r="AS123" s="124">
        <f>'2018'!C18</f>
        <v>2.8285714285714287</v>
      </c>
    </row>
    <row r="124" spans="1:45" ht="15.75" customHeight="1" x14ac:dyDescent="0.2">
      <c r="A124" s="110" t="str">
        <f t="shared" si="2"/>
        <v>Cethan Carter</v>
      </c>
      <c r="B124" s="30">
        <f t="shared" si="3"/>
        <v>120</v>
      </c>
      <c r="C124" s="30"/>
      <c r="D124" s="30">
        <f>'2017'!A22</f>
        <v>20</v>
      </c>
      <c r="E124" s="30">
        <v>2017</v>
      </c>
      <c r="F124" s="31" t="str">
        <f>'2017'!B22</f>
        <v>Cethan Carter</v>
      </c>
      <c r="G124" s="31" t="str">
        <f>'2017'!D22</f>
        <v>Nebraska</v>
      </c>
      <c r="H124" s="32" t="str">
        <f>'2017'!H22</f>
        <v>SR</v>
      </c>
      <c r="I124" s="32">
        <f>'2017'!I22</f>
        <v>21.657534246575342</v>
      </c>
      <c r="J124" s="30">
        <f>'2017'!J22</f>
        <v>75</v>
      </c>
      <c r="K124" s="30">
        <f>'2017'!K22</f>
        <v>241</v>
      </c>
      <c r="L124" s="32">
        <f>'2017'!L22</f>
        <v>4.68</v>
      </c>
      <c r="M124" s="120">
        <f>'2017'!M22</f>
        <v>0</v>
      </c>
      <c r="N124" s="41">
        <f>'2017'!N22</f>
        <v>0</v>
      </c>
      <c r="O124" s="41">
        <f>'2017'!O22</f>
        <v>9.2236182729319494E-2</v>
      </c>
      <c r="P124" s="41">
        <f>'2017'!P22</f>
        <v>0.11551155115511551</v>
      </c>
      <c r="Q124" s="41">
        <f>'2017'!Q22</f>
        <v>0.12326714125140502</v>
      </c>
      <c r="R124" s="41">
        <f>'2017'!R22</f>
        <v>9.9721828583425182E-2</v>
      </c>
      <c r="S124" s="42">
        <f>'2017'!S22</f>
        <v>0.12326714125140502</v>
      </c>
      <c r="T124" s="42">
        <f>'2017'!T22</f>
        <v>0.12326714125140502</v>
      </c>
      <c r="U124" s="121" t="str">
        <f>'2017'!U22</f>
        <v>N/A</v>
      </c>
      <c r="V124" s="121">
        <f>'2017'!V22</f>
        <v>1.21</v>
      </c>
      <c r="W124" s="121">
        <f>'2017'!W22</f>
        <v>10</v>
      </c>
      <c r="X124" s="121">
        <f>'2017'!X22</f>
        <v>10</v>
      </c>
      <c r="Y124" s="121">
        <f>'2017'!Y22</f>
        <v>10.3</v>
      </c>
      <c r="Z124" s="121">
        <f>'2017'!Z22</f>
        <v>0</v>
      </c>
      <c r="AA124" s="121">
        <f>'2017'!AA22</f>
        <v>0</v>
      </c>
      <c r="AB124" s="122">
        <f>'2017'!AB22</f>
        <v>0.29600000000000004</v>
      </c>
      <c r="AC124" s="121">
        <f>'2017'!AC22</f>
        <v>100.47629814389953</v>
      </c>
      <c r="AD124" s="121">
        <f>'2017'!AD22</f>
        <v>103.56774309923129</v>
      </c>
      <c r="AE124" s="123">
        <f t="shared" si="4"/>
        <v>0.4182221867937464</v>
      </c>
      <c r="AF124" s="123">
        <f t="shared" si="5"/>
        <v>0</v>
      </c>
      <c r="AG124" s="123">
        <f t="shared" ref="AG124:AJ124" si="249">IF(V124&gt;V$2,(V$2/V124),V124/V$2)</f>
        <v>0.49590163934426229</v>
      </c>
      <c r="AH124" s="123">
        <f t="shared" si="249"/>
        <v>0.57931034482758614</v>
      </c>
      <c r="AI124" s="123">
        <f t="shared" si="249"/>
        <v>0.7</v>
      </c>
      <c r="AJ124" s="123">
        <f t="shared" si="249"/>
        <v>0.6645161290322581</v>
      </c>
      <c r="AK124" s="123">
        <f t="shared" si="7"/>
        <v>0.29391891891891886</v>
      </c>
      <c r="AL124" s="123">
        <f t="shared" si="14"/>
        <v>0.47632504999964209</v>
      </c>
      <c r="AM124" s="123">
        <f t="shared" si="15"/>
        <v>0.991245460816085</v>
      </c>
      <c r="AN124" s="123">
        <f t="shared" ref="AN124:AP124" si="250">IF(J124&gt;J$2,(J$2/J124),J124/J$2)</f>
        <v>0.98684210526315785</v>
      </c>
      <c r="AO124" s="123">
        <f t="shared" si="250"/>
        <v>0.99176954732510292</v>
      </c>
      <c r="AP124" s="123">
        <f t="shared" si="250"/>
        <v>0.99574468085106371</v>
      </c>
      <c r="AQ124" s="123">
        <f t="shared" si="9"/>
        <v>0.99140044856385234</v>
      </c>
      <c r="AR124" s="123">
        <f t="shared" si="10"/>
        <v>0.65660143949711569</v>
      </c>
      <c r="AS124" s="124">
        <f>'2017'!C22</f>
        <v>2.8000000000000003</v>
      </c>
    </row>
    <row r="125" spans="1:45" ht="15.75" customHeight="1" x14ac:dyDescent="0.2">
      <c r="A125" s="110" t="str">
        <f t="shared" si="2"/>
        <v>Noah Gindorff</v>
      </c>
      <c r="B125" s="30">
        <f t="shared" si="3"/>
        <v>121</v>
      </c>
      <c r="C125" s="30"/>
      <c r="D125" s="30">
        <f>'2023'!A21</f>
        <v>19</v>
      </c>
      <c r="E125" s="30">
        <v>2023</v>
      </c>
      <c r="F125" s="31" t="str">
        <f>'2023'!B21</f>
        <v>Noah Gindorff</v>
      </c>
      <c r="G125" s="31" t="str">
        <f>'2023'!D21</f>
        <v>North Dakota State</v>
      </c>
      <c r="H125" s="32" t="str">
        <f>'2023'!H21</f>
        <v>SR</v>
      </c>
      <c r="I125" s="32">
        <f>'2023'!I21</f>
        <v>24.219178082191782</v>
      </c>
      <c r="J125" s="120">
        <f>'2023'!J21</f>
        <v>78</v>
      </c>
      <c r="K125" s="120">
        <f>'2023'!K21</f>
        <v>263</v>
      </c>
      <c r="L125" s="32">
        <f>'2023'!L21</f>
        <v>4.71</v>
      </c>
      <c r="M125" s="120">
        <f>'2023'!M21</f>
        <v>0</v>
      </c>
      <c r="N125" s="41">
        <f>'2023'!N21</f>
        <v>0</v>
      </c>
      <c r="O125" s="41">
        <f>'2023'!O21</f>
        <v>5.8399175541051188E-2</v>
      </c>
      <c r="P125" s="41">
        <f>'2023'!P21</f>
        <v>6.8937550689375501E-2</v>
      </c>
      <c r="Q125" s="41">
        <f>'2023'!Q21</f>
        <v>8.5285019885108268E-2</v>
      </c>
      <c r="R125" s="41">
        <f>'2023'!R21</f>
        <v>3.6525172754195458E-2</v>
      </c>
      <c r="S125" s="42">
        <f>'2023'!S21</f>
        <v>6.0905096319651866E-2</v>
      </c>
      <c r="T125" s="42">
        <f>'2023'!T21</f>
        <v>3.6543057791791116E-2</v>
      </c>
      <c r="U125" s="121" t="str">
        <f>'2023'!U21</f>
        <v>N/A</v>
      </c>
      <c r="V125" s="121">
        <f>'2023'!V21</f>
        <v>1.1000000000000001</v>
      </c>
      <c r="W125" s="121">
        <f>'2023'!W21</f>
        <v>12.333333333333334</v>
      </c>
      <c r="X125" s="121">
        <f>'2023'!X21</f>
        <v>5</v>
      </c>
      <c r="Y125" s="121">
        <f>'2023'!Y21</f>
        <v>0</v>
      </c>
      <c r="Z125" s="121">
        <f>'2023'!Z21</f>
        <v>0</v>
      </c>
      <c r="AA125" s="121">
        <f>'2023'!AA21</f>
        <v>0</v>
      </c>
      <c r="AB125" s="122">
        <f>'2023'!AB21</f>
        <v>0</v>
      </c>
      <c r="AC125" s="121">
        <f>'2023'!AC21</f>
        <v>106.88139552247675</v>
      </c>
      <c r="AD125" s="121">
        <f>'2023'!AD21</f>
        <v>116.84577435201595</v>
      </c>
      <c r="AE125" s="123">
        <f t="shared" si="4"/>
        <v>0.12398371039239896</v>
      </c>
      <c r="AF125" s="123">
        <f t="shared" si="5"/>
        <v>0</v>
      </c>
      <c r="AG125" s="123">
        <f t="shared" ref="AG125:AJ125" si="251">IF(V125&gt;V$2,(V$2/V125),V125/V$2)</f>
        <v>0.4508196721311476</v>
      </c>
      <c r="AH125" s="123">
        <f t="shared" si="251"/>
        <v>0.71448275862068966</v>
      </c>
      <c r="AI125" s="123">
        <f t="shared" si="251"/>
        <v>0.7142857142857143</v>
      </c>
      <c r="AJ125" s="123">
        <f t="shared" si="251"/>
        <v>0</v>
      </c>
      <c r="AK125" s="123">
        <f t="shared" si="7"/>
        <v>0</v>
      </c>
      <c r="AL125" s="123">
        <f t="shared" si="14"/>
        <v>0.33392864257165839</v>
      </c>
      <c r="AM125" s="123">
        <f t="shared" si="15"/>
        <v>0.93184294579873095</v>
      </c>
      <c r="AN125" s="123">
        <f t="shared" ref="AN125:AP125" si="252">IF(J125&gt;J$2,(J$2/J125),J125/J$2)</f>
        <v>0.97435897435897434</v>
      </c>
      <c r="AO125" s="123">
        <f t="shared" si="252"/>
        <v>0.92395437262357416</v>
      </c>
      <c r="AP125" s="123">
        <f t="shared" si="252"/>
        <v>0.99787685774946921</v>
      </c>
      <c r="AQ125" s="123">
        <f t="shared" si="9"/>
        <v>0.9570082876326873</v>
      </c>
      <c r="AR125" s="123">
        <f t="shared" si="10"/>
        <v>0.5520065183430185</v>
      </c>
      <c r="AS125" s="124">
        <f>'2023'!C21</f>
        <v>2.6285714285714286</v>
      </c>
    </row>
    <row r="126" spans="1:45" ht="15.75" customHeight="1" x14ac:dyDescent="0.2">
      <c r="A126" s="110" t="str">
        <f t="shared" si="2"/>
        <v>Charlie Woerner</v>
      </c>
      <c r="B126" s="30">
        <f t="shared" si="3"/>
        <v>122</v>
      </c>
      <c r="C126" s="30"/>
      <c r="D126" s="30">
        <f>'2020'!A18</f>
        <v>16</v>
      </c>
      <c r="E126" s="30">
        <v>2020</v>
      </c>
      <c r="F126" s="31" t="str">
        <f>'2020'!B18</f>
        <v>Charlie Woerner</v>
      </c>
      <c r="G126" s="31" t="str">
        <f>'2020'!D18</f>
        <v>Georgia</v>
      </c>
      <c r="H126" s="32" t="str">
        <f>'2020'!H18</f>
        <v>SR</v>
      </c>
      <c r="I126" s="32">
        <f>'2020'!I18</f>
        <v>22.534246575342465</v>
      </c>
      <c r="J126" s="30">
        <f>'2020'!J18</f>
        <v>77</v>
      </c>
      <c r="K126" s="30">
        <f>'2020'!K18</f>
        <v>244</v>
      </c>
      <c r="L126" s="32">
        <f>'2020'!L18</f>
        <v>4.78</v>
      </c>
      <c r="M126" s="30">
        <f>'2020'!M18</f>
        <v>6</v>
      </c>
      <c r="N126" s="41">
        <f>'2020'!N18</f>
        <v>0</v>
      </c>
      <c r="O126" s="41">
        <f>'2020'!O18</f>
        <v>5.1679586563307491E-2</v>
      </c>
      <c r="P126" s="41">
        <f>'2020'!P18</f>
        <v>9.4215187488223093E-2</v>
      </c>
      <c r="Q126" s="41">
        <f>'2020'!Q18</f>
        <v>7.2474413593849457E-2</v>
      </c>
      <c r="R126" s="41">
        <f>'2020'!R18</f>
        <v>4.9967969250480464E-2</v>
      </c>
      <c r="S126" s="42">
        <f>'2020'!S18</f>
        <v>7.2091578369351775E-2</v>
      </c>
      <c r="T126" s="42">
        <f>'2020'!T18</f>
        <v>7.2091578369351775E-2</v>
      </c>
      <c r="U126" s="121" t="str">
        <f>'2020'!U18</f>
        <v>N/A</v>
      </c>
      <c r="V126" s="121">
        <f>'2020'!V18</f>
        <v>1.33</v>
      </c>
      <c r="W126" s="121">
        <f>'2020'!W18</f>
        <v>8.6666666666666661</v>
      </c>
      <c r="X126" s="121">
        <f>'2020'!X18</f>
        <v>6.5</v>
      </c>
      <c r="Y126" s="121">
        <f>'2020'!Y18</f>
        <v>8.9</v>
      </c>
      <c r="Z126" s="121">
        <f>'2020'!Z18</f>
        <v>0</v>
      </c>
      <c r="AA126" s="121">
        <f>'2020'!AA18</f>
        <v>0</v>
      </c>
      <c r="AB126" s="122">
        <f>'2020'!AB18</f>
        <v>0.1</v>
      </c>
      <c r="AC126" s="121">
        <f>'2020'!AC18</f>
        <v>93.477746799923338</v>
      </c>
      <c r="AD126" s="121">
        <f>'2020'!AD18</f>
        <v>100.23359674224322</v>
      </c>
      <c r="AE126" s="123">
        <f t="shared" si="4"/>
        <v>0.24459314338726409</v>
      </c>
      <c r="AF126" s="123">
        <f t="shared" si="5"/>
        <v>0</v>
      </c>
      <c r="AG126" s="123">
        <f t="shared" ref="AG126:AJ126" si="253">IF(V126&gt;V$2,(V$2/V126),V126/V$2)</f>
        <v>0.54508196721311475</v>
      </c>
      <c r="AH126" s="123">
        <f t="shared" si="253"/>
        <v>0.50206896551724134</v>
      </c>
      <c r="AI126" s="123">
        <f t="shared" si="253"/>
        <v>0.9285714285714286</v>
      </c>
      <c r="AJ126" s="123">
        <f t="shared" si="253"/>
        <v>0.5741935483870968</v>
      </c>
      <c r="AK126" s="123">
        <f t="shared" si="7"/>
        <v>0.86999999999999988</v>
      </c>
      <c r="AL126" s="123">
        <f t="shared" si="14"/>
        <v>0.46575150884602429</v>
      </c>
      <c r="AM126" s="123">
        <f t="shared" si="15"/>
        <v>0.93856293206254504</v>
      </c>
      <c r="AN126" s="123">
        <f t="shared" ref="AN126:AP126" si="254">IF(J126&gt;J$2,(J$2/J126),J126/J$2)</f>
        <v>0.98701298701298701</v>
      </c>
      <c r="AO126" s="123">
        <f t="shared" si="254"/>
        <v>0.99590163934426235</v>
      </c>
      <c r="AP126" s="123">
        <f t="shared" si="254"/>
        <v>0.98326359832635979</v>
      </c>
      <c r="AQ126" s="123">
        <f t="shared" si="9"/>
        <v>0.97618528918653857</v>
      </c>
      <c r="AR126" s="123">
        <f t="shared" si="10"/>
        <v>0.64440333196520427</v>
      </c>
      <c r="AS126" s="124">
        <f>'2020'!C18</f>
        <v>2.2000000000000002</v>
      </c>
    </row>
    <row r="127" spans="1:45" ht="15.75" customHeight="1" x14ac:dyDescent="0.2">
      <c r="A127" s="110" t="str">
        <f t="shared" si="2"/>
        <v>Kendall Blanton</v>
      </c>
      <c r="B127" s="30">
        <f t="shared" si="3"/>
        <v>122</v>
      </c>
      <c r="C127" s="30"/>
      <c r="D127" s="30">
        <f>'2019'!A21</f>
        <v>19</v>
      </c>
      <c r="E127" s="30">
        <v>2019</v>
      </c>
      <c r="F127" s="31" t="str">
        <f>'2019'!B21</f>
        <v>Kendall Blanton</v>
      </c>
      <c r="G127" s="31" t="str">
        <f>'2019'!D21</f>
        <v>Missouri</v>
      </c>
      <c r="H127" s="32">
        <f>'2018'!H21</f>
        <v>0</v>
      </c>
      <c r="I127" s="32">
        <f>'2018'!I21</f>
        <v>0</v>
      </c>
      <c r="J127" s="30">
        <f>'2019'!J21</f>
        <v>78</v>
      </c>
      <c r="K127" s="30">
        <f>'2019'!K21</f>
        <v>262</v>
      </c>
      <c r="L127" s="32">
        <f>'2019'!L21</f>
        <v>4.95</v>
      </c>
      <c r="M127" s="30">
        <f>'2019'!M21</f>
        <v>0</v>
      </c>
      <c r="N127" s="41">
        <f>'2019'!N21</f>
        <v>0</v>
      </c>
      <c r="O127" s="41">
        <f>'2019'!O21</f>
        <v>0</v>
      </c>
      <c r="P127" s="41">
        <f>'2019'!P21</f>
        <v>7.7860528097494927E-2</v>
      </c>
      <c r="Q127" s="41">
        <f>'2019'!Q21</f>
        <v>8.9436163318211276E-2</v>
      </c>
      <c r="R127" s="41">
        <f>'2019'!R21</f>
        <v>6.3350035790980669E-2</v>
      </c>
      <c r="S127" s="42">
        <f>'2019'!S21</f>
        <v>7.6393099554595972E-2</v>
      </c>
      <c r="T127" s="42">
        <f>'2019'!T21</f>
        <v>7.6393099554595972E-2</v>
      </c>
      <c r="U127" s="121" t="str">
        <f>'2019'!U21</f>
        <v>N/A</v>
      </c>
      <c r="V127" s="121">
        <f>'2019'!V21</f>
        <v>1.3</v>
      </c>
      <c r="W127" s="121">
        <f>'2019'!W21</f>
        <v>8.045454545454545</v>
      </c>
      <c r="X127" s="121">
        <f>'2019'!X21</f>
        <v>13.3</v>
      </c>
      <c r="Y127" s="121">
        <f>'2019'!Y21</f>
        <v>11.5</v>
      </c>
      <c r="Z127" s="121">
        <f>'2019'!Z21</f>
        <v>0</v>
      </c>
      <c r="AA127" s="121">
        <f>'2019'!AA21</f>
        <v>0</v>
      </c>
      <c r="AB127" s="122">
        <f>'2019'!AB21</f>
        <v>0.12</v>
      </c>
      <c r="AC127" s="121">
        <f>'2019'!AC21</f>
        <v>87.279146620648561</v>
      </c>
      <c r="AD127" s="121">
        <f>'2019'!AD21</f>
        <v>95.416039637395784</v>
      </c>
      <c r="AE127" s="123">
        <f t="shared" si="4"/>
        <v>0.25918739436420035</v>
      </c>
      <c r="AF127" s="123">
        <f t="shared" si="5"/>
        <v>0</v>
      </c>
      <c r="AG127" s="123">
        <f t="shared" ref="AG127:AJ127" si="255">IF(V127&gt;V$2,(V$2/V127),V127/V$2)</f>
        <v>0.53278688524590168</v>
      </c>
      <c r="AH127" s="123">
        <f t="shared" si="255"/>
        <v>0.46608150470219428</v>
      </c>
      <c r="AI127" s="123">
        <f t="shared" si="255"/>
        <v>0.52631578947368418</v>
      </c>
      <c r="AJ127" s="123">
        <f t="shared" si="255"/>
        <v>0.74193548387096775</v>
      </c>
      <c r="AK127" s="123">
        <f t="shared" si="7"/>
        <v>0.72499999999999998</v>
      </c>
      <c r="AL127" s="123">
        <f t="shared" si="14"/>
        <v>0.42105117627615812</v>
      </c>
      <c r="AM127" s="123">
        <f t="shared" si="15"/>
        <v>0.8763259124711793</v>
      </c>
      <c r="AN127" s="123">
        <f t="shared" ref="AN127:AP127" si="256">IF(J127&gt;J$2,(J$2/J127),J127/J$2)</f>
        <v>0.97435897435897434</v>
      </c>
      <c r="AO127" s="123">
        <f t="shared" si="256"/>
        <v>0.9274809160305344</v>
      </c>
      <c r="AP127" s="123">
        <f t="shared" si="256"/>
        <v>0.9494949494949495</v>
      </c>
      <c r="AQ127" s="123">
        <f t="shared" si="9"/>
        <v>0.93191518808890927</v>
      </c>
      <c r="AR127" s="123">
        <f t="shared" si="10"/>
        <v>0.59985358041062109</v>
      </c>
      <c r="AS127" s="124">
        <f>'2019'!C21</f>
        <v>2.2000000000000002</v>
      </c>
    </row>
    <row r="128" spans="1:45" ht="15.75" customHeight="1" x14ac:dyDescent="0.2">
      <c r="A128" s="110" t="str">
        <f t="shared" si="2"/>
        <v>Thaddeus Moss</v>
      </c>
      <c r="B128" s="30">
        <f t="shared" si="3"/>
        <v>124</v>
      </c>
      <c r="C128" s="30"/>
      <c r="D128" s="30">
        <f>'2020'!A19</f>
        <v>17</v>
      </c>
      <c r="E128" s="30">
        <v>2020</v>
      </c>
      <c r="F128" s="31" t="str">
        <f>'2020'!B19</f>
        <v>Thaddeus Moss</v>
      </c>
      <c r="G128" s="31" t="str">
        <f>'2020'!D19</f>
        <v>LSU</v>
      </c>
      <c r="H128" s="32" t="str">
        <f>'2020'!H19</f>
        <v>JR</v>
      </c>
      <c r="I128" s="32">
        <f>'2020'!I19</f>
        <v>21.958904109589042</v>
      </c>
      <c r="J128" s="30">
        <f>'2020'!J19</f>
        <v>74</v>
      </c>
      <c r="K128" s="30">
        <f>'2020'!K19</f>
        <v>250</v>
      </c>
      <c r="L128" s="32">
        <f>'2020'!L19</f>
        <v>4.7300000000000004</v>
      </c>
      <c r="M128" s="30">
        <f>'2020'!M19</f>
        <v>0</v>
      </c>
      <c r="N128" s="41">
        <f>'2020'!N19</f>
        <v>0</v>
      </c>
      <c r="O128" s="41">
        <f>'2020'!O19</f>
        <v>3.7619961612284071E-2</v>
      </c>
      <c r="P128" s="41">
        <f>'2020'!P19</f>
        <v>0</v>
      </c>
      <c r="Q128" s="41">
        <f>'2020'!Q19</f>
        <v>0</v>
      </c>
      <c r="R128" s="41">
        <f>'2020'!R19</f>
        <v>0.11827689243027886</v>
      </c>
      <c r="S128" s="42">
        <f>'2020'!S19</f>
        <v>0.11827689243027886</v>
      </c>
      <c r="T128" s="42">
        <f>'2020'!T19</f>
        <v>0.11827689243027886</v>
      </c>
      <c r="U128" s="121" t="str">
        <f>'2020'!U19</f>
        <v>N/A</v>
      </c>
      <c r="V128" s="121">
        <f>'2020'!V19</f>
        <v>1.21</v>
      </c>
      <c r="W128" s="121">
        <f>'2020'!W19</f>
        <v>12.127659574468085</v>
      </c>
      <c r="X128" s="121">
        <f>'2020'!X19</f>
        <v>5.4</v>
      </c>
      <c r="Y128" s="121">
        <f>'2020'!Y19</f>
        <v>7.7</v>
      </c>
      <c r="Z128" s="121">
        <f>'2020'!Z19</f>
        <v>0</v>
      </c>
      <c r="AA128" s="121">
        <f>'2020'!AA19</f>
        <v>0</v>
      </c>
      <c r="AB128" s="122">
        <f>'2020'!AB19</f>
        <v>0</v>
      </c>
      <c r="AC128" s="121">
        <f>'2020'!AC19</f>
        <v>99.89078851987442</v>
      </c>
      <c r="AD128" s="121">
        <f>'2020'!AD19</f>
        <v>100.9118138126566</v>
      </c>
      <c r="AE128" s="123">
        <f t="shared" si="4"/>
        <v>0.40129121270423002</v>
      </c>
      <c r="AF128" s="123">
        <f t="shared" si="5"/>
        <v>0</v>
      </c>
      <c r="AG128" s="123">
        <f t="shared" ref="AG128:AJ128" si="257">IF(V128&gt;V$2,(V$2/V128),V128/V$2)</f>
        <v>0.49590163934426229</v>
      </c>
      <c r="AH128" s="123">
        <f t="shared" si="257"/>
        <v>0.7025678650036683</v>
      </c>
      <c r="AI128" s="123">
        <f t="shared" si="257"/>
        <v>0.77142857142857146</v>
      </c>
      <c r="AJ128" s="123">
        <f t="shared" si="257"/>
        <v>0.49677419354838709</v>
      </c>
      <c r="AK128" s="123">
        <f t="shared" si="7"/>
        <v>0</v>
      </c>
      <c r="AL128" s="123">
        <f t="shared" si="14"/>
        <v>0.47799391367151983</v>
      </c>
      <c r="AM128" s="123">
        <f t="shared" si="15"/>
        <v>0.99705564377368117</v>
      </c>
      <c r="AN128" s="123">
        <f t="shared" ref="AN128:AP128" si="258">IF(J128&gt;J$2,(J$2/J128),J128/J$2)</f>
        <v>0.97368421052631582</v>
      </c>
      <c r="AO128" s="123">
        <f t="shared" si="258"/>
        <v>0.97199999999999998</v>
      </c>
      <c r="AP128" s="123">
        <f t="shared" si="258"/>
        <v>0.99365750528541219</v>
      </c>
      <c r="AQ128" s="123">
        <f t="shared" si="9"/>
        <v>0.98409933989635223</v>
      </c>
      <c r="AR128" s="123">
        <f t="shared" si="10"/>
        <v>0.65513081285021113</v>
      </c>
      <c r="AS128" s="124">
        <f>'2020'!C19</f>
        <v>2.1285714285714286</v>
      </c>
    </row>
    <row r="129" spans="1:45" ht="15.75" customHeight="1" x14ac:dyDescent="0.2">
      <c r="A129" s="110" t="str">
        <f t="shared" si="2"/>
        <v>Luke Farrell</v>
      </c>
      <c r="B129" s="30">
        <f t="shared" si="3"/>
        <v>125</v>
      </c>
      <c r="C129" s="30"/>
      <c r="D129" s="30">
        <f>'2021'!A17</f>
        <v>15</v>
      </c>
      <c r="E129" s="30">
        <v>2021</v>
      </c>
      <c r="F129" s="31" t="str">
        <f>'2021'!B17</f>
        <v>Luke Farrell</v>
      </c>
      <c r="G129" s="31" t="str">
        <f>'2021'!D17</f>
        <v>Ohio State</v>
      </c>
      <c r="H129" s="32" t="str">
        <f>'2021'!H17</f>
        <v>SR</v>
      </c>
      <c r="I129" s="32">
        <f>'2021'!I17</f>
        <v>23.556164383561644</v>
      </c>
      <c r="J129" s="120">
        <f>'2021'!J17</f>
        <v>77</v>
      </c>
      <c r="K129" s="120">
        <f>'2021'!K17</f>
        <v>251</v>
      </c>
      <c r="L129" s="32">
        <f>'2021'!L17</f>
        <v>4.79</v>
      </c>
      <c r="M129" s="120">
        <f>'2021'!M17</f>
        <v>5</v>
      </c>
      <c r="N129" s="41">
        <f>'2021'!N17</f>
        <v>0</v>
      </c>
      <c r="O129" s="41">
        <f>'2021'!O17</f>
        <v>3.6149162861491627E-2</v>
      </c>
      <c r="P129" s="41">
        <f>'2021'!P17</f>
        <v>6.3500913793637523E-2</v>
      </c>
      <c r="Q129" s="41">
        <f>'2021'!Q17</f>
        <v>7.5383250981882671E-2</v>
      </c>
      <c r="R129" s="41">
        <f>'2021'!R17</f>
        <v>3.5238095238095235E-2</v>
      </c>
      <c r="S129" s="42">
        <f>'2021'!S17</f>
        <v>5.5310673109988953E-2</v>
      </c>
      <c r="T129" s="42">
        <f>'2021'!T17</f>
        <v>5.5310673109988953E-2</v>
      </c>
      <c r="U129" s="121" t="str">
        <f>'2021'!U17</f>
        <v>N/A</v>
      </c>
      <c r="V129" s="121">
        <f>'2021'!V17</f>
        <v>0.8</v>
      </c>
      <c r="W129" s="121">
        <f>'2021'!W17</f>
        <v>7.4</v>
      </c>
      <c r="X129" s="121">
        <f>'2021'!X17</f>
        <v>5.2</v>
      </c>
      <c r="Y129" s="121">
        <f>'2021'!Y17</f>
        <v>7</v>
      </c>
      <c r="Z129" s="121">
        <f>'2021'!Z17</f>
        <v>0</v>
      </c>
      <c r="AA129" s="121">
        <f>'2021'!AA17</f>
        <v>0</v>
      </c>
      <c r="AB129" s="122">
        <f>'2021'!AB17</f>
        <v>0</v>
      </c>
      <c r="AC129" s="121">
        <f>'2021'!AC17</f>
        <v>95.358994593493037</v>
      </c>
      <c r="AD129" s="121">
        <f>'2021'!AD17</f>
        <v>102.2508066041422</v>
      </c>
      <c r="AE129" s="123">
        <f t="shared" si="4"/>
        <v>0.18765869335701807</v>
      </c>
      <c r="AF129" s="123">
        <f t="shared" si="5"/>
        <v>0</v>
      </c>
      <c r="AG129" s="123">
        <f t="shared" ref="AG129:AJ129" si="259">IF(V129&gt;V$2,(V$2/V129),V129/V$2)</f>
        <v>0.32786885245901642</v>
      </c>
      <c r="AH129" s="123">
        <f t="shared" si="259"/>
        <v>0.42868965517241381</v>
      </c>
      <c r="AI129" s="123">
        <f t="shared" si="259"/>
        <v>0.74285714285714288</v>
      </c>
      <c r="AJ129" s="123">
        <f t="shared" si="259"/>
        <v>0.45161290322580644</v>
      </c>
      <c r="AK129" s="123">
        <f t="shared" si="7"/>
        <v>0</v>
      </c>
      <c r="AL129" s="123">
        <f t="shared" si="14"/>
        <v>0.35644787451189958</v>
      </c>
      <c r="AM129" s="123">
        <f t="shared" si="15"/>
        <v>0.95745159279212111</v>
      </c>
      <c r="AN129" s="123">
        <f t="shared" ref="AN129:AP129" si="260">IF(J129&gt;J$2,(J$2/J129),J129/J$2)</f>
        <v>0.98701298701298701</v>
      </c>
      <c r="AO129" s="123">
        <f t="shared" si="260"/>
        <v>0.96812749003984067</v>
      </c>
      <c r="AP129" s="123">
        <f t="shared" si="260"/>
        <v>0.98121085594989566</v>
      </c>
      <c r="AQ129" s="123">
        <f t="shared" si="9"/>
        <v>0.97345073144871108</v>
      </c>
      <c r="AR129" s="123">
        <f t="shared" si="10"/>
        <v>0.57239887443978354</v>
      </c>
      <c r="AS129" s="124">
        <f>'2021'!C17</f>
        <v>2.0714285714285716</v>
      </c>
    </row>
    <row r="130" spans="1:45" ht="15.75" customHeight="1" x14ac:dyDescent="0.2">
      <c r="A130" s="110" t="str">
        <f t="shared" si="2"/>
        <v>Leonard Taylor</v>
      </c>
      <c r="B130" s="30">
        <f t="shared" si="3"/>
        <v>126</v>
      </c>
      <c r="C130" s="30"/>
      <c r="D130" s="30">
        <f>'2023'!A22</f>
        <v>20</v>
      </c>
      <c r="E130" s="30">
        <v>2023</v>
      </c>
      <c r="F130" s="31" t="str">
        <f>'2023'!B22</f>
        <v>Leonard Taylor</v>
      </c>
      <c r="G130" s="31" t="str">
        <f>'2023'!D22</f>
        <v>Cincinnati</v>
      </c>
      <c r="H130" s="32" t="str">
        <f>'2023'!H22</f>
        <v>RS SR</v>
      </c>
      <c r="I130" s="32">
        <f>'2023'!I22</f>
        <v>23.684931506849313</v>
      </c>
      <c r="J130" s="120">
        <f>'2023'!J22</f>
        <v>77</v>
      </c>
      <c r="K130" s="120">
        <f>'2023'!K22</f>
        <v>250</v>
      </c>
      <c r="L130" s="32">
        <f>'2023'!L22</f>
        <v>4.6900000000000004</v>
      </c>
      <c r="M130" s="120">
        <f>'2023'!M22</f>
        <v>0</v>
      </c>
      <c r="N130" s="41">
        <f>'2023'!N22</f>
        <v>4.7184170471841702E-2</v>
      </c>
      <c r="O130" s="41">
        <f>'2023'!O22</f>
        <v>5.0740537575425119E-2</v>
      </c>
      <c r="P130" s="41">
        <f>'2023'!P22</f>
        <v>8.0050293378038553E-2</v>
      </c>
      <c r="Q130" s="41">
        <f>'2023'!Q22</f>
        <v>8.0549632788438769E-2</v>
      </c>
      <c r="R130" s="41">
        <f>'2023'!R22</f>
        <v>6.3677566767801633E-2</v>
      </c>
      <c r="S130" s="42">
        <f>'2023'!S22</f>
        <v>7.2113599778120208E-2</v>
      </c>
      <c r="T130" s="42">
        <f>'2023'!T22</f>
        <v>6.1296559811402175E-2</v>
      </c>
      <c r="U130" s="121" t="str">
        <f>'2023'!U22</f>
        <v>N/A</v>
      </c>
      <c r="V130" s="121">
        <f>'2023'!V22</f>
        <v>1.1499999999999999</v>
      </c>
      <c r="W130" s="121">
        <f>'2023'!W22</f>
        <v>9.4444444444444446</v>
      </c>
      <c r="X130" s="121">
        <f>'2023'!X22</f>
        <v>4.5999999999999996</v>
      </c>
      <c r="Y130" s="121">
        <f>'2023'!Y22</f>
        <v>7.3</v>
      </c>
      <c r="Z130" s="121">
        <f>'2023'!Z22</f>
        <v>0</v>
      </c>
      <c r="AA130" s="121">
        <f>'2023'!AA22</f>
        <v>0</v>
      </c>
      <c r="AB130" s="122">
        <f>'2023'!AB22</f>
        <v>5.2999999999999999E-2</v>
      </c>
      <c r="AC130" s="121">
        <f>'2023'!AC22</f>
        <v>103.34242146215841</v>
      </c>
      <c r="AD130" s="121">
        <f>'2023'!AD22</f>
        <v>110.81121393924552</v>
      </c>
      <c r="AE130" s="123">
        <f t="shared" si="4"/>
        <v>0.20796767919663336</v>
      </c>
      <c r="AF130" s="123">
        <f t="shared" si="5"/>
        <v>0</v>
      </c>
      <c r="AG130" s="123">
        <f t="shared" ref="AG130:AJ130" si="261">IF(V130&gt;V$2,(V$2/V130),V130/V$2)</f>
        <v>0.47131147540983603</v>
      </c>
      <c r="AH130" s="123">
        <f t="shared" si="261"/>
        <v>0.54712643678160922</v>
      </c>
      <c r="AI130" s="123">
        <f t="shared" si="261"/>
        <v>0.65714285714285714</v>
      </c>
      <c r="AJ130" s="123">
        <f t="shared" si="261"/>
        <v>0.47096774193548385</v>
      </c>
      <c r="AK130" s="123">
        <f t="shared" si="7"/>
        <v>0.60919540229885061</v>
      </c>
      <c r="AL130" s="123">
        <f t="shared" si="14"/>
        <v>0.39241936507773661</v>
      </c>
      <c r="AM130" s="123">
        <f t="shared" si="15"/>
        <v>0.96375402323250203</v>
      </c>
      <c r="AN130" s="123">
        <f t="shared" ref="AN130:AP130" si="262">IF(J130&gt;J$2,(J$2/J130),J130/J$2)</f>
        <v>0.98701298701298701</v>
      </c>
      <c r="AO130" s="123">
        <f t="shared" si="262"/>
        <v>0.97199999999999998</v>
      </c>
      <c r="AP130" s="123">
        <f t="shared" si="262"/>
        <v>0.99787234042553197</v>
      </c>
      <c r="AQ130" s="123">
        <f t="shared" si="9"/>
        <v>0.98015983766775527</v>
      </c>
      <c r="AR130" s="123">
        <f t="shared" si="10"/>
        <v>0.59812853048424319</v>
      </c>
      <c r="AS130" s="124">
        <f>'2023'!C22</f>
        <v>1.4642857142857142</v>
      </c>
    </row>
    <row r="131" spans="1:45" ht="15.75" customHeight="1" x14ac:dyDescent="0.2">
      <c r="A131" s="110" t="str">
        <f t="shared" si="2"/>
        <v>Ethan Wolf</v>
      </c>
      <c r="B131" s="30">
        <f t="shared" si="3"/>
        <v>127</v>
      </c>
      <c r="C131" s="30"/>
      <c r="D131" s="30">
        <f>'2018'!A19</f>
        <v>17</v>
      </c>
      <c r="E131" s="30">
        <v>2018</v>
      </c>
      <c r="F131" s="31" t="str">
        <f>'2018'!B19</f>
        <v>Ethan Wolf</v>
      </c>
      <c r="G131" s="31" t="str">
        <f>'2018'!D19</f>
        <v>Tennessee</v>
      </c>
      <c r="H131" s="32" t="str">
        <f>'2018'!H19</f>
        <v>SR</v>
      </c>
      <c r="I131" s="32">
        <f>'2018'!I19</f>
        <v>22.482191780821918</v>
      </c>
      <c r="J131" s="30">
        <f>'2018'!J19</f>
        <v>78</v>
      </c>
      <c r="K131" s="30">
        <f>'2018'!K19</f>
        <v>258</v>
      </c>
      <c r="L131" s="32">
        <f>'2018'!L19</f>
        <v>4.9800000000000004</v>
      </c>
      <c r="M131" s="30">
        <f>'2018'!M19</f>
        <v>0</v>
      </c>
      <c r="N131" s="41">
        <f>'2018'!N19</f>
        <v>0</v>
      </c>
      <c r="O131" s="41">
        <f>'2018'!O19</f>
        <v>9.4558429973238184E-2</v>
      </c>
      <c r="P131" s="41">
        <f>'2018'!P19</f>
        <v>0.12168512923799933</v>
      </c>
      <c r="Q131" s="41">
        <f>'2018'!Q19</f>
        <v>9.1099676005336389E-2</v>
      </c>
      <c r="R131" s="41">
        <f>'2018'!R19</f>
        <v>0.1287486261579526</v>
      </c>
      <c r="S131" s="42">
        <f>'2018'!S19</f>
        <v>0.1287486261579526</v>
      </c>
      <c r="T131" s="42">
        <f>'2018'!T19</f>
        <v>0.1287486261579526</v>
      </c>
      <c r="U131" s="121" t="str">
        <f>'2018'!U19</f>
        <v>N/A</v>
      </c>
      <c r="V131" s="121">
        <f>'2018'!V19</f>
        <v>0.98</v>
      </c>
      <c r="W131" s="121">
        <f>'2018'!W19</f>
        <v>10.25</v>
      </c>
      <c r="X131" s="121">
        <f>'2018'!X19</f>
        <v>4</v>
      </c>
      <c r="Y131" s="121">
        <f>'2018'!Y19</f>
        <v>10.1</v>
      </c>
      <c r="Z131" s="121">
        <f>'2018'!Z19</f>
        <v>0</v>
      </c>
      <c r="AA131" s="121">
        <f>'2018'!AA19</f>
        <v>0</v>
      </c>
      <c r="AB131" s="122">
        <f>'2018'!AB19</f>
        <v>0.04</v>
      </c>
      <c r="AC131" s="121">
        <f>'2018'!AC19</f>
        <v>83.89427602130047</v>
      </c>
      <c r="AD131" s="121">
        <f>'2018'!AD19</f>
        <v>91.715603052255702</v>
      </c>
      <c r="AE131" s="123">
        <f t="shared" si="4"/>
        <v>0.43681983237244693</v>
      </c>
      <c r="AF131" s="123">
        <f t="shared" si="5"/>
        <v>0</v>
      </c>
      <c r="AG131" s="123">
        <f t="shared" ref="AG131:AJ131" si="263">IF(V131&gt;V$2,(V$2/V131),V131/V$2)</f>
        <v>0.40163934426229508</v>
      </c>
      <c r="AH131" s="123">
        <f t="shared" si="263"/>
        <v>0.59379310344827585</v>
      </c>
      <c r="AI131" s="123">
        <f t="shared" si="263"/>
        <v>0.5714285714285714</v>
      </c>
      <c r="AJ131" s="123">
        <f t="shared" si="263"/>
        <v>0.65161290322580645</v>
      </c>
      <c r="AK131" s="123">
        <f t="shared" si="7"/>
        <v>0.45977011494252878</v>
      </c>
      <c r="AL131" s="123">
        <f t="shared" si="14"/>
        <v>0.44254895912289927</v>
      </c>
      <c r="AM131" s="123">
        <f t="shared" si="15"/>
        <v>0.84234013314793343</v>
      </c>
      <c r="AN131" s="123">
        <f t="shared" ref="AN131:AP131" si="264">IF(J131&gt;J$2,(J$2/J131),J131/J$2)</f>
        <v>0.97435897435897434</v>
      </c>
      <c r="AO131" s="123">
        <f t="shared" si="264"/>
        <v>0.94186046511627908</v>
      </c>
      <c r="AP131" s="123">
        <f t="shared" si="264"/>
        <v>0.94377510040160639</v>
      </c>
      <c r="AQ131" s="123">
        <f t="shared" si="9"/>
        <v>0.9255836682561982</v>
      </c>
      <c r="AR131" s="123">
        <f t="shared" si="10"/>
        <v>0.61161110731955382</v>
      </c>
      <c r="AS131" s="124">
        <f>'2018'!C19</f>
        <v>1.05</v>
      </c>
    </row>
    <row r="132" spans="1:45" ht="15.75" customHeight="1" x14ac:dyDescent="0.2">
      <c r="A132" s="110" t="str">
        <f t="shared" si="2"/>
        <v>Marcus Baugh</v>
      </c>
      <c r="B132" s="30">
        <f t="shared" si="3"/>
        <v>128</v>
      </c>
      <c r="C132" s="30"/>
      <c r="D132" s="30">
        <f>'2018'!A20</f>
        <v>18</v>
      </c>
      <c r="E132" s="30">
        <v>2018</v>
      </c>
      <c r="F132" s="31" t="str">
        <f>'2018'!B20</f>
        <v>Marcus Baugh</v>
      </c>
      <c r="G132" s="31" t="str">
        <f>'2018'!D20</f>
        <v>Ohio State</v>
      </c>
      <c r="H132" s="32" t="str">
        <f>'2018'!H20</f>
        <v>SR</v>
      </c>
      <c r="I132" s="32">
        <f>'2018'!I20</f>
        <v>23.394520547945206</v>
      </c>
      <c r="J132" s="30">
        <f>'2018'!J20</f>
        <v>75</v>
      </c>
      <c r="K132" s="30">
        <f>'2018'!K20</f>
        <v>247</v>
      </c>
      <c r="L132" s="32">
        <f>'2018'!L20</f>
        <v>4.8099999999999996</v>
      </c>
      <c r="M132" s="30">
        <f>'2018'!M20</f>
        <v>0</v>
      </c>
      <c r="N132" s="41">
        <f>'2018'!N20</f>
        <v>0</v>
      </c>
      <c r="O132" s="41">
        <f>'2018'!O20</f>
        <v>8.0938891137191417E-3</v>
      </c>
      <c r="P132" s="41">
        <f>'2018'!P20</f>
        <v>8.4745762711864403E-2</v>
      </c>
      <c r="Q132" s="41">
        <f>'2018'!Q20</f>
        <v>0.1257597007947639</v>
      </c>
      <c r="R132" s="41">
        <f>'2018'!R20</f>
        <v>8.2626657969123718E-2</v>
      </c>
      <c r="S132" s="42">
        <f>'2018'!S20</f>
        <v>0.10419317938194381</v>
      </c>
      <c r="T132" s="42">
        <f>'2018'!T20</f>
        <v>0.10419317938194381</v>
      </c>
      <c r="U132" s="121" t="str">
        <f>'2018'!U20</f>
        <v>N/A</v>
      </c>
      <c r="V132" s="121">
        <f>'2018'!V20</f>
        <v>1.1499999999999999</v>
      </c>
      <c r="W132" s="121">
        <f>'2018'!W20</f>
        <v>10.857142857142858</v>
      </c>
      <c r="X132" s="121">
        <f>'2018'!X20</f>
        <v>4.9000000000000004</v>
      </c>
      <c r="Y132" s="121">
        <f>'2018'!Y20</f>
        <v>8.6</v>
      </c>
      <c r="Z132" s="121">
        <f>'2018'!Z20</f>
        <v>0</v>
      </c>
      <c r="AA132" s="121">
        <f>'2018'!AA20</f>
        <v>0</v>
      </c>
      <c r="AB132" s="122">
        <f>'2018'!AB20</f>
        <v>9.6999999999999989E-2</v>
      </c>
      <c r="AC132" s="121">
        <f>'2018'!AC20</f>
        <v>92.288299427324162</v>
      </c>
      <c r="AD132" s="121">
        <f>'2018'!AD20</f>
        <v>95.127816835620237</v>
      </c>
      <c r="AE132" s="123">
        <f t="shared" si="4"/>
        <v>0.3535078276962389</v>
      </c>
      <c r="AF132" s="123">
        <f t="shared" si="5"/>
        <v>0</v>
      </c>
      <c r="AG132" s="123">
        <f t="shared" ref="AG132:AJ132" si="265">IF(V132&gt;V$2,(V$2/V132),V132/V$2)</f>
        <v>0.47131147540983603</v>
      </c>
      <c r="AH132" s="123">
        <f t="shared" si="265"/>
        <v>0.62896551724137928</v>
      </c>
      <c r="AI132" s="123">
        <f t="shared" si="265"/>
        <v>0.70000000000000007</v>
      </c>
      <c r="AJ132" s="123">
        <f t="shared" si="265"/>
        <v>0.55483870967741933</v>
      </c>
      <c r="AK132" s="123">
        <f t="shared" si="7"/>
        <v>0.89690721649484539</v>
      </c>
      <c r="AL132" s="123">
        <f t="shared" si="14"/>
        <v>0.45143725500414561</v>
      </c>
      <c r="AM132" s="123">
        <f t="shared" si="15"/>
        <v>0.92662029061280815</v>
      </c>
      <c r="AN132" s="123">
        <f t="shared" ref="AN132:AP132" si="266">IF(J132&gt;J$2,(J$2/J132),J132/J$2)</f>
        <v>0.98684210526315785</v>
      </c>
      <c r="AO132" s="123">
        <f t="shared" si="266"/>
        <v>0.98380566801619429</v>
      </c>
      <c r="AP132" s="123">
        <f t="shared" si="266"/>
        <v>0.9771309771309773</v>
      </c>
      <c r="AQ132" s="123">
        <f t="shared" si="9"/>
        <v>0.96859976025578443</v>
      </c>
      <c r="AR132" s="123">
        <f t="shared" si="10"/>
        <v>0.63244413184221915</v>
      </c>
      <c r="AS132" s="124">
        <f>'2018'!C20</f>
        <v>0.65714285714285714</v>
      </c>
    </row>
  </sheetData>
  <autoFilter ref="B4:AS4" xr:uid="{00000000-0009-0000-0000-000003000000}">
    <sortState xmlns:xlrd2="http://schemas.microsoft.com/office/spreadsheetml/2017/richdata2" ref="B4:AS4">
      <sortCondition ref="B4"/>
    </sortState>
  </autoFilter>
  <conditionalFormatting sqref="E1:E1000">
    <cfRule type="containsText" dxfId="197" priority="1" operator="containsText" text="2023">
      <formula>NOT(ISERROR(SEARCH(("2023"),(E1))))</formula>
    </cfRule>
  </conditionalFormatting>
  <conditionalFormatting sqref="F2">
    <cfRule type="expression" dxfId="196" priority="2">
      <formula>AS2&gt;=15</formula>
    </cfRule>
    <cfRule type="expression" dxfId="195" priority="3">
      <formula>AND(AS2&gt;=14,AS2&lt;15)</formula>
    </cfRule>
    <cfRule type="expression" dxfId="194" priority="4">
      <formula>AND(AS2&gt;=11,AS2&lt;14)</formula>
    </cfRule>
    <cfRule type="expression" dxfId="193" priority="5">
      <formula>AND(AS2&gt;=9,AS2&lt;11)</formula>
    </cfRule>
    <cfRule type="expression" dxfId="192" priority="6">
      <formula>AND(AS2&gt;=8,AS2&lt;9)</formula>
    </cfRule>
    <cfRule type="expression" dxfId="191" priority="7">
      <formula>AND(AS2&gt;=6,AS2&lt;8)</formula>
    </cfRule>
    <cfRule type="expression" dxfId="190" priority="8">
      <formula>AND(AS2&gt;=5,AS2&lt;6)</formula>
    </cfRule>
    <cfRule type="expression" dxfId="189" priority="9">
      <formula>AS2&lt;5</formula>
    </cfRule>
  </conditionalFormatting>
  <conditionalFormatting sqref="F5:F132">
    <cfRule type="expression" dxfId="188" priority="10">
      <formula>AS5&gt;=15</formula>
    </cfRule>
    <cfRule type="expression" dxfId="187" priority="11">
      <formula>AND(AS5&gt;=14,AS5&lt;15)</formula>
    </cfRule>
    <cfRule type="expression" dxfId="186" priority="12">
      <formula>AND(AS5&gt;=11,AS5&lt;14)</formula>
    </cfRule>
    <cfRule type="expression" dxfId="185" priority="13">
      <formula>AND(AS5&gt;=9,AS5&lt;11)</formula>
    </cfRule>
    <cfRule type="expression" dxfId="184" priority="14">
      <formula>AND(AS5&gt;=8,AS5&lt;9)</formula>
    </cfRule>
    <cfRule type="expression" dxfId="183" priority="15">
      <formula>AND(AS5&gt;=6,AS5&lt;8)</formula>
    </cfRule>
    <cfRule type="expression" dxfId="182" priority="16">
      <formula>AND(AS5&gt;=5,AS5&lt;6)</formula>
    </cfRule>
    <cfRule type="expression" dxfId="181" priority="17">
      <formula>AS5&lt;5</formula>
    </cfRule>
  </conditionalFormatting>
  <conditionalFormatting sqref="N1:R1">
    <cfRule type="cellIs" dxfId="180" priority="18" operator="equal">
      <formula>0</formula>
    </cfRule>
    <cfRule type="cellIs" dxfId="179" priority="19" operator="between">
      <formula>0.15</formula>
      <formula>0.1999</formula>
    </cfRule>
    <cfRule type="colorScale" priority="20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N2:R2">
    <cfRule type="cellIs" dxfId="178" priority="21" stopIfTrue="1" operator="between">
      <formula>0.15</formula>
      <formula>0.2099</formula>
    </cfRule>
    <cfRule type="cellIs" dxfId="177" priority="22" stopIfTrue="1" operator="equal">
      <formula>0</formula>
    </cfRule>
    <cfRule type="colorScale" priority="2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N3:R4">
    <cfRule type="cellIs" dxfId="176" priority="24" operator="equal">
      <formula>0</formula>
    </cfRule>
    <cfRule type="cellIs" dxfId="175" priority="25" operator="between">
      <formula>0.15</formula>
      <formula>0.1999</formula>
    </cfRule>
    <cfRule type="colorScale" priority="26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N5:R132">
    <cfRule type="cellIs" dxfId="174" priority="27" stopIfTrue="1" operator="between">
      <formula>0.15</formula>
      <formula>0.2099</formula>
    </cfRule>
    <cfRule type="cellIs" dxfId="173" priority="28" stopIfTrue="1" operator="equal">
      <formula>0</formula>
    </cfRule>
    <cfRule type="colorScale" priority="29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1:T1">
    <cfRule type="colorScale" priority="30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S2:T2">
    <cfRule type="colorScale" priority="31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4">
    <cfRule type="colorScale" priority="32">
      <colorScale>
        <cfvo type="formula" val="0.14999"/>
        <cfvo type="formula" val="0.15"/>
        <cfvo type="formula" val="0.4"/>
        <color rgb="FFFACACA"/>
        <color rgb="FFB5F694"/>
        <color rgb="FF00C059"/>
      </colorScale>
    </cfRule>
  </conditionalFormatting>
  <conditionalFormatting sqref="S5:T132">
    <cfRule type="colorScale" priority="3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AS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S5:AS13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C2:Q57"/>
  <sheetViews>
    <sheetView workbookViewId="0"/>
  </sheetViews>
  <sheetFormatPr baseColWidth="10" defaultColWidth="14.5" defaultRowHeight="15" customHeight="1" x14ac:dyDescent="0.2"/>
  <cols>
    <col min="1" max="2" width="10.83203125" customWidth="1"/>
    <col min="3" max="3" width="7.1640625" customWidth="1"/>
    <col min="4" max="4" width="10.83203125" customWidth="1"/>
    <col min="5" max="5" width="28" customWidth="1"/>
    <col min="6" max="6" width="8.1640625" customWidth="1"/>
    <col min="7" max="7" width="7.1640625" customWidth="1"/>
    <col min="8" max="8" width="10.83203125" customWidth="1"/>
    <col min="9" max="9" width="28.1640625" customWidth="1"/>
    <col min="10" max="10" width="8.1640625" customWidth="1"/>
    <col min="11" max="26" width="10.83203125" customWidth="1"/>
  </cols>
  <sheetData>
    <row r="2" spans="3:17" ht="15" customHeight="1" x14ac:dyDescent="0.2">
      <c r="C2" s="126"/>
      <c r="D2" s="126"/>
      <c r="E2" s="272" t="s">
        <v>121</v>
      </c>
      <c r="F2" s="126"/>
      <c r="G2" s="126"/>
      <c r="H2" s="127"/>
      <c r="I2" s="272" t="s">
        <v>122</v>
      </c>
      <c r="J2" s="126"/>
      <c r="K2" s="125"/>
      <c r="L2" s="125"/>
      <c r="M2" s="125"/>
      <c r="N2" s="125"/>
      <c r="O2" s="125"/>
      <c r="P2" s="125"/>
      <c r="Q2" s="125"/>
    </row>
    <row r="3" spans="3:17" ht="15" customHeight="1" x14ac:dyDescent="0.2">
      <c r="C3" s="275" t="s">
        <v>123</v>
      </c>
      <c r="D3" s="128"/>
      <c r="E3" s="273"/>
      <c r="F3" s="129" t="e">
        <f>IF(Q3="JR","Junior",IF(Q3="RS JR","RS JR",IF(Q3="SR","Senior",IF(Q3="RS SR","RS SR",FALSE))))</f>
        <v>#REF!</v>
      </c>
      <c r="G3" s="275" t="s">
        <v>124</v>
      </c>
      <c r="H3" s="128"/>
      <c r="I3" s="273"/>
      <c r="J3" s="129" t="e">
        <f>IF(Q37="JR","Junior",IF(Q37="RS JR","RS JR",IF(Q37="SR","Senior",IF(Q37="RS SR","RS SR",FALSE))))</f>
        <v>#REF!</v>
      </c>
      <c r="K3" s="125"/>
      <c r="L3" s="125"/>
      <c r="M3" s="125"/>
      <c r="N3" s="125"/>
      <c r="O3" s="125"/>
      <c r="P3" s="125"/>
      <c r="Q3" s="125" t="e">
        <f>VLOOKUP(E2,#REF!,11,FALSE)</f>
        <v>#REF!</v>
      </c>
    </row>
    <row r="4" spans="3:17" ht="15" customHeight="1" x14ac:dyDescent="0.2">
      <c r="C4" s="274"/>
      <c r="D4" s="128"/>
      <c r="E4" s="273"/>
      <c r="F4" s="130" t="e">
        <f>VLOOKUP($E2,#REF!,43,FALSE)</f>
        <v>#REF!</v>
      </c>
      <c r="G4" s="274"/>
      <c r="H4" s="128"/>
      <c r="I4" s="273"/>
      <c r="J4" s="130" t="e">
        <f>VLOOKUP($I2,#REF!,43,FALSE)</f>
        <v>#REF!</v>
      </c>
      <c r="K4" s="125"/>
      <c r="L4" s="125"/>
      <c r="M4" s="125"/>
      <c r="N4" s="125"/>
      <c r="O4" s="125"/>
      <c r="P4" s="125"/>
      <c r="Q4" s="125"/>
    </row>
    <row r="5" spans="3:17" ht="15" customHeight="1" x14ac:dyDescent="0.2">
      <c r="C5" s="126"/>
      <c r="D5" s="126"/>
      <c r="E5" s="274"/>
      <c r="F5" s="126"/>
      <c r="G5" s="126"/>
      <c r="H5" s="126"/>
      <c r="I5" s="274"/>
      <c r="J5" s="126"/>
      <c r="K5" s="125"/>
      <c r="L5" s="125"/>
      <c r="M5" s="125"/>
      <c r="N5" s="125"/>
      <c r="O5" s="125"/>
      <c r="P5" s="125"/>
      <c r="Q5" s="125"/>
    </row>
    <row r="6" spans="3:17" ht="15" customHeight="1" x14ac:dyDescent="0.2">
      <c r="C6" s="126"/>
      <c r="D6" s="126"/>
      <c r="E6" s="272" t="s">
        <v>125</v>
      </c>
      <c r="F6" s="126"/>
      <c r="G6" s="126"/>
      <c r="H6" s="127"/>
      <c r="I6" s="272" t="s">
        <v>126</v>
      </c>
      <c r="J6" s="126"/>
      <c r="K6" s="125"/>
      <c r="L6" s="125"/>
      <c r="M6" s="125"/>
      <c r="N6" s="125"/>
      <c r="O6" s="125"/>
      <c r="P6" s="125"/>
      <c r="Q6" s="125"/>
    </row>
    <row r="7" spans="3:17" ht="15" customHeight="1" x14ac:dyDescent="0.2">
      <c r="C7" s="275" t="s">
        <v>127</v>
      </c>
      <c r="D7" s="127"/>
      <c r="E7" s="273"/>
      <c r="F7" s="129" t="e">
        <f>IF(Q7="JR","Junior",IF(Q7="RS JR","RS JR",IF(Q7="SR","Senior",IF(Q7="RS SR","RS SR",FALSE))))</f>
        <v>#REF!</v>
      </c>
      <c r="G7" s="275" t="s">
        <v>128</v>
      </c>
      <c r="H7" s="128"/>
      <c r="I7" s="273"/>
      <c r="J7" s="129" t="e">
        <f>IF(Q32="JR","Junior",IF(Q32="RS JR","RS JR",IF(Q32="SR","Senior",IF(Q32="RS SR","RS SR",FALSE))))</f>
        <v>#REF!</v>
      </c>
      <c r="K7" s="125"/>
      <c r="L7" s="125"/>
      <c r="M7" s="125"/>
      <c r="N7" s="125"/>
      <c r="O7" s="125"/>
      <c r="P7" s="125"/>
      <c r="Q7" s="125" t="e">
        <f>VLOOKUP(E6,#REF!,11,FALSE)</f>
        <v>#REF!</v>
      </c>
    </row>
    <row r="8" spans="3:17" ht="15" customHeight="1" x14ac:dyDescent="0.2">
      <c r="C8" s="274"/>
      <c r="D8" s="128"/>
      <c r="E8" s="273"/>
      <c r="F8" s="130" t="e">
        <f>VLOOKUP($E6,#REF!,43,FALSE)</f>
        <v>#REF!</v>
      </c>
      <c r="G8" s="274"/>
      <c r="H8" s="128"/>
      <c r="I8" s="273"/>
      <c r="J8" s="130" t="e">
        <f>VLOOKUP($I6,#REF!,43,FALSE)</f>
        <v>#REF!</v>
      </c>
      <c r="K8" s="125"/>
      <c r="L8" s="125"/>
      <c r="M8" s="125"/>
      <c r="N8" s="125"/>
      <c r="O8" s="125"/>
      <c r="P8" s="125"/>
      <c r="Q8" s="125"/>
    </row>
    <row r="9" spans="3:17" ht="15" customHeight="1" x14ac:dyDescent="0.2">
      <c r="C9" s="126"/>
      <c r="D9" s="126"/>
      <c r="E9" s="274"/>
      <c r="F9" s="126"/>
      <c r="G9" s="126"/>
      <c r="H9" s="126"/>
      <c r="I9" s="274"/>
      <c r="J9" s="126"/>
      <c r="K9" s="125"/>
      <c r="L9" s="125"/>
      <c r="M9" s="125"/>
      <c r="N9" s="125"/>
      <c r="O9" s="125"/>
      <c r="P9" s="125"/>
      <c r="Q9" s="125"/>
    </row>
    <row r="10" spans="3:17" ht="15" customHeight="1" x14ac:dyDescent="0.2">
      <c r="C10" s="126"/>
      <c r="D10" s="126"/>
      <c r="E10" s="272" t="s">
        <v>129</v>
      </c>
      <c r="F10" s="126"/>
      <c r="G10" s="126"/>
      <c r="H10" s="126"/>
      <c r="I10" s="272" t="s">
        <v>130</v>
      </c>
      <c r="J10" s="126"/>
      <c r="K10" s="125"/>
      <c r="L10" s="125"/>
      <c r="M10" s="125"/>
      <c r="N10" s="125"/>
      <c r="O10" s="125"/>
      <c r="P10" s="125"/>
      <c r="Q10" s="125"/>
    </row>
    <row r="11" spans="3:17" ht="15" customHeight="1" x14ac:dyDescent="0.2">
      <c r="C11" s="275" t="s">
        <v>131</v>
      </c>
      <c r="D11" s="127"/>
      <c r="E11" s="273"/>
      <c r="F11" s="129" t="e">
        <f>IF(Q11="JR","Junior",IF(Q11="RS JR","RS JR",IF(Q11="SR","Senior",IF(Q11="RS SR","RS SR",FALSE))))</f>
        <v>#REF!</v>
      </c>
      <c r="G11" s="275" t="s">
        <v>132</v>
      </c>
      <c r="H11" s="128"/>
      <c r="I11" s="273"/>
      <c r="J11" s="129" t="e">
        <f>IF(Q42="JR","Junior",IF(Q42="RS JR","RS JR",IF(Q42="SR","Senior",IF(Q42="RS SR","RS SR",FALSE))))</f>
        <v>#REF!</v>
      </c>
      <c r="K11" s="125"/>
      <c r="L11" s="125"/>
      <c r="M11" s="125"/>
      <c r="N11" s="125"/>
      <c r="O11" s="125"/>
      <c r="P11" s="125"/>
      <c r="Q11" s="125" t="e">
        <f>VLOOKUP(E10,#REF!,11,FALSE)</f>
        <v>#REF!</v>
      </c>
    </row>
    <row r="12" spans="3:17" ht="15" customHeight="1" x14ac:dyDescent="0.2">
      <c r="C12" s="274"/>
      <c r="D12" s="128"/>
      <c r="E12" s="273"/>
      <c r="F12" s="130" t="e">
        <f>VLOOKUP($E10,#REF!,43,FALSE)</f>
        <v>#REF!</v>
      </c>
      <c r="G12" s="274"/>
      <c r="H12" s="128"/>
      <c r="I12" s="273"/>
      <c r="J12" s="130" t="e">
        <f>VLOOKUP($I10,#REF!,43,FALSE)</f>
        <v>#REF!</v>
      </c>
      <c r="K12" s="125"/>
      <c r="L12" s="125"/>
      <c r="M12" s="125"/>
      <c r="N12" s="125"/>
      <c r="O12" s="125"/>
      <c r="P12" s="125"/>
      <c r="Q12" s="125"/>
    </row>
    <row r="13" spans="3:17" ht="15" customHeight="1" x14ac:dyDescent="0.2">
      <c r="C13" s="126"/>
      <c r="D13" s="126"/>
      <c r="E13" s="274"/>
      <c r="F13" s="126"/>
      <c r="G13" s="126"/>
      <c r="H13" s="126"/>
      <c r="I13" s="274"/>
      <c r="J13" s="126"/>
      <c r="K13" s="125"/>
      <c r="L13" s="125"/>
      <c r="M13" s="125"/>
      <c r="N13" s="125"/>
      <c r="O13" s="125"/>
      <c r="P13" s="125"/>
      <c r="Q13" s="125"/>
    </row>
    <row r="14" spans="3:17" ht="15" customHeight="1" x14ac:dyDescent="0.2">
      <c r="C14" s="126"/>
      <c r="D14" s="127"/>
      <c r="E14" s="272" t="s">
        <v>133</v>
      </c>
      <c r="F14" s="126"/>
      <c r="G14" s="126"/>
      <c r="H14" s="127"/>
      <c r="I14" s="272" t="s">
        <v>134</v>
      </c>
      <c r="J14" s="126"/>
      <c r="K14" s="125"/>
      <c r="L14" s="125"/>
      <c r="M14" s="125"/>
      <c r="N14" s="125"/>
      <c r="O14" s="125"/>
      <c r="P14" s="125"/>
      <c r="Q14" s="125"/>
    </row>
    <row r="15" spans="3:17" ht="15" customHeight="1" x14ac:dyDescent="0.2">
      <c r="C15" s="275" t="s">
        <v>135</v>
      </c>
      <c r="D15" s="128"/>
      <c r="E15" s="273"/>
      <c r="F15" s="129" t="e">
        <f>IF(Q15="JR","Junior",IF(Q15="RS JR","RS JR",IF(Q15="SR","Senior",IF(Q15="RS SR","RS SR",FALSE))))</f>
        <v>#REF!</v>
      </c>
      <c r="G15" s="275" t="s">
        <v>136</v>
      </c>
      <c r="H15" s="128"/>
      <c r="I15" s="273"/>
      <c r="J15" s="129" t="e">
        <f>IF(Q47="JR","Junior",IF(Q47="RS JR","RS JR",IF(Q47="SR","Senior",IF(Q47="RS SR","RS SR",FALSE))))</f>
        <v>#REF!</v>
      </c>
      <c r="K15" s="125"/>
      <c r="L15" s="125"/>
      <c r="M15" s="125"/>
      <c r="N15" s="125"/>
      <c r="O15" s="125"/>
      <c r="P15" s="125"/>
      <c r="Q15" s="125" t="e">
        <f>VLOOKUP(E14,#REF!,11,FALSE)</f>
        <v>#REF!</v>
      </c>
    </row>
    <row r="16" spans="3:17" ht="15" customHeight="1" x14ac:dyDescent="0.2">
      <c r="C16" s="274"/>
      <c r="D16" s="128"/>
      <c r="E16" s="273"/>
      <c r="F16" s="130" t="e">
        <f>VLOOKUP($E14,#REF!,43,FALSE)</f>
        <v>#REF!</v>
      </c>
      <c r="G16" s="274"/>
      <c r="H16" s="128"/>
      <c r="I16" s="273"/>
      <c r="J16" s="130" t="e">
        <f>VLOOKUP($I14,#REF!,43,FALSE)</f>
        <v>#REF!</v>
      </c>
      <c r="K16" s="125"/>
      <c r="L16" s="125"/>
      <c r="M16" s="125"/>
      <c r="N16" s="125"/>
      <c r="O16" s="125"/>
      <c r="P16" s="125"/>
      <c r="Q16" s="125"/>
    </row>
    <row r="17" spans="3:17" ht="15" customHeight="1" x14ac:dyDescent="0.2">
      <c r="C17" s="126"/>
      <c r="D17" s="126"/>
      <c r="E17" s="274"/>
      <c r="F17" s="126"/>
      <c r="G17" s="126"/>
      <c r="H17" s="126"/>
      <c r="I17" s="274"/>
      <c r="J17" s="126"/>
      <c r="K17" s="125"/>
      <c r="L17" s="125"/>
      <c r="M17" s="125"/>
      <c r="N17" s="125"/>
      <c r="O17" s="125"/>
      <c r="P17" s="125"/>
      <c r="Q17" s="125"/>
    </row>
    <row r="18" spans="3:17" ht="15" customHeight="1" x14ac:dyDescent="0.2">
      <c r="C18" s="126"/>
      <c r="D18" s="127"/>
      <c r="E18" s="272" t="s">
        <v>137</v>
      </c>
      <c r="F18" s="126"/>
      <c r="G18" s="126"/>
      <c r="H18" s="127"/>
      <c r="I18" s="272" t="s">
        <v>138</v>
      </c>
      <c r="J18" s="126"/>
      <c r="K18" s="125"/>
      <c r="L18" s="125"/>
      <c r="M18" s="125"/>
      <c r="N18" s="125"/>
      <c r="O18" s="125"/>
      <c r="P18" s="125"/>
      <c r="Q18" s="125"/>
    </row>
    <row r="19" spans="3:17" ht="15" customHeight="1" x14ac:dyDescent="0.2">
      <c r="C19" s="275" t="s">
        <v>139</v>
      </c>
      <c r="D19" s="128"/>
      <c r="E19" s="273"/>
      <c r="F19" s="129" t="e">
        <f>IF(Q19="JR","Junior",IF(Q19="RS JR","RS JR",IF(Q19="SR","Senior",IF(Q19="RS SR","RS SR",FALSE))))</f>
        <v>#REF!</v>
      </c>
      <c r="G19" s="275" t="s">
        <v>140</v>
      </c>
      <c r="H19" s="128"/>
      <c r="I19" s="273"/>
      <c r="J19" s="129" t="e">
        <f>IF(Q52="JR","Junior",IF(Q52="RS JR","RS JR",IF(Q52="SR","Senior",IF(Q52="RS SR","RS SR",FALSE))))</f>
        <v>#REF!</v>
      </c>
      <c r="K19" s="125"/>
      <c r="L19" s="125"/>
      <c r="M19" s="125"/>
      <c r="N19" s="125"/>
      <c r="O19" s="125"/>
      <c r="P19" s="125"/>
      <c r="Q19" s="125" t="e">
        <f>VLOOKUP(E18,#REF!,11,FALSE)</f>
        <v>#REF!</v>
      </c>
    </row>
    <row r="20" spans="3:17" ht="15" customHeight="1" x14ac:dyDescent="0.2">
      <c r="C20" s="274"/>
      <c r="D20" s="128"/>
      <c r="E20" s="273"/>
      <c r="F20" s="130" t="e">
        <f>VLOOKUP($E18,#REF!,43,FALSE)</f>
        <v>#REF!</v>
      </c>
      <c r="G20" s="274"/>
      <c r="H20" s="128"/>
      <c r="I20" s="273"/>
      <c r="J20" s="130" t="e">
        <f>VLOOKUP($I18,#REF!,43,FALSE)</f>
        <v>#REF!</v>
      </c>
      <c r="K20" s="125"/>
      <c r="L20" s="125"/>
      <c r="M20" s="125"/>
      <c r="N20" s="125"/>
      <c r="O20" s="125"/>
      <c r="P20" s="125"/>
      <c r="Q20" s="125"/>
    </row>
    <row r="21" spans="3:17" ht="15" customHeight="1" x14ac:dyDescent="0.2">
      <c r="C21" s="126"/>
      <c r="D21" s="126"/>
      <c r="E21" s="274"/>
      <c r="F21" s="126"/>
      <c r="G21" s="126"/>
      <c r="H21" s="126"/>
      <c r="I21" s="274"/>
      <c r="J21" s="126"/>
      <c r="K21" s="125"/>
      <c r="L21" s="125"/>
      <c r="M21" s="125"/>
      <c r="N21" s="125"/>
      <c r="O21" s="125"/>
      <c r="P21" s="125"/>
      <c r="Q21" s="125"/>
    </row>
    <row r="22" spans="3:17" ht="15" customHeight="1" x14ac:dyDescent="0.2">
      <c r="C22" s="126"/>
      <c r="D22" s="127"/>
      <c r="E22" s="272" t="s">
        <v>141</v>
      </c>
      <c r="F22" s="126"/>
      <c r="G22" s="126"/>
      <c r="H22" s="127"/>
      <c r="I22" s="272" t="s">
        <v>142</v>
      </c>
      <c r="J22" s="126"/>
      <c r="K22" s="125"/>
      <c r="L22" s="125"/>
      <c r="M22" s="125"/>
      <c r="N22" s="125"/>
      <c r="O22" s="125"/>
      <c r="P22" s="125"/>
      <c r="Q22" s="125"/>
    </row>
    <row r="23" spans="3:17" ht="15" customHeight="1" x14ac:dyDescent="0.2">
      <c r="C23" s="275" t="s">
        <v>143</v>
      </c>
      <c r="D23" s="128"/>
      <c r="E23" s="273"/>
      <c r="F23" s="129" t="e">
        <f>IF(Q23="JR","Junior",IF(Q23="RS JR","RS JR",IF(Q23="SR","Senior",IF(Q23="RS SR","RS SR",FALSE))))</f>
        <v>#REF!</v>
      </c>
      <c r="G23" s="275" t="s">
        <v>144</v>
      </c>
      <c r="H23" s="128"/>
      <c r="I23" s="273"/>
      <c r="J23" s="129" t="e">
        <f>IF(Q57="JR","Junior",IF(Q57="RS JR","RS JR",IF(Q57="SR","Senior",IF(Q57="RS SR","RS SR",FALSE))))</f>
        <v>#REF!</v>
      </c>
      <c r="K23" s="125"/>
      <c r="L23" s="125"/>
      <c r="M23" s="125"/>
      <c r="N23" s="125"/>
      <c r="O23" s="125"/>
      <c r="P23" s="125"/>
      <c r="Q23" s="125" t="e">
        <f>VLOOKUP(E22,#REF!,11,FALSE)</f>
        <v>#REF!</v>
      </c>
    </row>
    <row r="24" spans="3:17" ht="15" customHeight="1" x14ac:dyDescent="0.2">
      <c r="C24" s="274"/>
      <c r="D24" s="128"/>
      <c r="E24" s="273"/>
      <c r="F24" s="130" t="e">
        <f>VLOOKUP($E22,#REF!,43,FALSE)</f>
        <v>#REF!</v>
      </c>
      <c r="G24" s="274"/>
      <c r="H24" s="128"/>
      <c r="I24" s="273"/>
      <c r="J24" s="130" t="e">
        <f>VLOOKUP($I22,#REF!,43,FALSE)</f>
        <v>#REF!</v>
      </c>
      <c r="K24" s="125"/>
      <c r="L24" s="125"/>
      <c r="M24" s="125"/>
      <c r="N24" s="125"/>
      <c r="O24" s="125"/>
      <c r="P24" s="125"/>
      <c r="Q24" s="125"/>
    </row>
    <row r="25" spans="3:17" ht="15" customHeight="1" x14ac:dyDescent="0.2">
      <c r="C25" s="126"/>
      <c r="D25" s="126"/>
      <c r="E25" s="274"/>
      <c r="F25" s="126"/>
      <c r="G25" s="126"/>
      <c r="H25" s="126"/>
      <c r="I25" s="274"/>
      <c r="J25" s="126"/>
      <c r="K25" s="125"/>
      <c r="L25" s="125"/>
      <c r="M25" s="125"/>
      <c r="N25" s="125"/>
      <c r="O25" s="125"/>
      <c r="P25" s="125"/>
      <c r="Q25" s="125"/>
    </row>
    <row r="26" spans="3:17" ht="15" customHeight="1" x14ac:dyDescent="0.2">
      <c r="C26" s="126"/>
      <c r="D26" s="127"/>
      <c r="E26" s="272" t="s">
        <v>145</v>
      </c>
      <c r="F26" s="126"/>
      <c r="G26" s="126"/>
      <c r="H26" s="126"/>
      <c r="I26" s="126"/>
      <c r="J26" s="126"/>
      <c r="K26" s="125"/>
      <c r="L26" s="125"/>
      <c r="M26" s="125"/>
      <c r="N26" s="125"/>
      <c r="O26" s="125"/>
      <c r="P26" s="125"/>
      <c r="Q26" s="125"/>
    </row>
    <row r="27" spans="3:17" ht="15" customHeight="1" x14ac:dyDescent="0.2">
      <c r="C27" s="275" t="s">
        <v>146</v>
      </c>
      <c r="D27" s="128"/>
      <c r="E27" s="273"/>
      <c r="F27" s="129" t="e">
        <f>IF(Q27="JR","Junior",IF(Q27="RS JR","RS JR",IF(Q27="SR","Senior",IF(Q27="RS SR","RS SR",FALSE))))</f>
        <v>#REF!</v>
      </c>
      <c r="G27" s="126"/>
      <c r="H27" s="126"/>
      <c r="I27" s="126"/>
      <c r="J27" s="126"/>
      <c r="K27" s="125"/>
      <c r="L27" s="125"/>
      <c r="M27" s="125"/>
      <c r="N27" s="125"/>
      <c r="O27" s="125"/>
      <c r="P27" s="125"/>
      <c r="Q27" s="125" t="e">
        <f>VLOOKUP(E26,#REF!,11,FALSE)</f>
        <v>#REF!</v>
      </c>
    </row>
    <row r="28" spans="3:17" ht="15" customHeight="1" x14ac:dyDescent="0.2">
      <c r="C28" s="274"/>
      <c r="D28" s="128"/>
      <c r="E28" s="273"/>
      <c r="F28" s="130" t="e">
        <f>VLOOKUP($E26,#REF!,43,FALSE)</f>
        <v>#REF!</v>
      </c>
      <c r="G28" s="126"/>
      <c r="H28" s="126"/>
      <c r="I28" s="126"/>
      <c r="J28" s="126"/>
      <c r="K28" s="125"/>
      <c r="L28" s="125"/>
      <c r="M28" s="125"/>
      <c r="N28" s="125"/>
      <c r="O28" s="125"/>
      <c r="P28" s="125"/>
      <c r="Q28" s="125"/>
    </row>
    <row r="29" spans="3:17" ht="15" customHeight="1" x14ac:dyDescent="0.2">
      <c r="C29" s="126"/>
      <c r="D29" s="126"/>
      <c r="E29" s="274"/>
      <c r="F29" s="126"/>
      <c r="G29" s="126"/>
      <c r="H29" s="126"/>
      <c r="I29" s="126"/>
      <c r="J29" s="126"/>
      <c r="K29" s="125"/>
      <c r="L29" s="125"/>
      <c r="M29" s="125"/>
      <c r="N29" s="125"/>
      <c r="O29" s="125"/>
      <c r="P29" s="125"/>
      <c r="Q29" s="125"/>
    </row>
    <row r="30" spans="3:17" ht="15.75" customHeight="1" x14ac:dyDescent="0.2">
      <c r="C30" s="125"/>
      <c r="D30" s="125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</row>
    <row r="31" spans="3:17" ht="15.75" customHeight="1" x14ac:dyDescent="0.2">
      <c r="C31" s="125"/>
      <c r="D31" s="125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</row>
    <row r="32" spans="3:17" ht="15" customHeight="1" x14ac:dyDescent="0.2">
      <c r="C32" s="125"/>
      <c r="D32" s="125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 t="e">
        <f>VLOOKUP(I6,#REF!,11,FALSE)</f>
        <v>#REF!</v>
      </c>
    </row>
    <row r="37" spans="17:17" ht="15" customHeight="1" x14ac:dyDescent="0.2">
      <c r="Q37" s="125" t="e">
        <f>VLOOKUP(I2,#REF!,11,FALSE)</f>
        <v>#REF!</v>
      </c>
    </row>
    <row r="38" spans="17:17" ht="15.75" customHeight="1" x14ac:dyDescent="0.2">
      <c r="Q38" s="125"/>
    </row>
    <row r="39" spans="17:17" ht="15.75" customHeight="1" x14ac:dyDescent="0.2">
      <c r="Q39" s="125"/>
    </row>
    <row r="40" spans="17:17" ht="15.75" customHeight="1" x14ac:dyDescent="0.2">
      <c r="Q40" s="125"/>
    </row>
    <row r="41" spans="17:17" ht="15.75" customHeight="1" x14ac:dyDescent="0.2">
      <c r="Q41" s="125"/>
    </row>
    <row r="42" spans="17:17" ht="15" customHeight="1" x14ac:dyDescent="0.2">
      <c r="Q42" s="125" t="e">
        <f>VLOOKUP(I10,#REF!,11,FALSE)</f>
        <v>#REF!</v>
      </c>
    </row>
    <row r="43" spans="17:17" ht="15.75" customHeight="1" x14ac:dyDescent="0.2">
      <c r="Q43" s="125"/>
    </row>
    <row r="44" spans="17:17" ht="15.75" customHeight="1" x14ac:dyDescent="0.2">
      <c r="Q44" s="125"/>
    </row>
    <row r="45" spans="17:17" ht="15.75" customHeight="1" x14ac:dyDescent="0.2">
      <c r="Q45" s="125"/>
    </row>
    <row r="46" spans="17:17" ht="15.75" customHeight="1" x14ac:dyDescent="0.2">
      <c r="Q46" s="125"/>
    </row>
    <row r="47" spans="17:17" ht="15" customHeight="1" x14ac:dyDescent="0.2">
      <c r="Q47" s="125" t="e">
        <f>VLOOKUP(I14,#REF!,11,FALSE)</f>
        <v>#REF!</v>
      </c>
    </row>
    <row r="52" spans="17:17" ht="15" customHeight="1" x14ac:dyDescent="0.2">
      <c r="Q52" s="125" t="e">
        <f>VLOOKUP(I18,#REF!,11,FALSE)</f>
        <v>#REF!</v>
      </c>
    </row>
    <row r="53" spans="17:17" ht="15.75" customHeight="1" x14ac:dyDescent="0.2">
      <c r="Q53" s="125"/>
    </row>
    <row r="54" spans="17:17" ht="15.75" customHeight="1" x14ac:dyDescent="0.2">
      <c r="Q54" s="125"/>
    </row>
    <row r="55" spans="17:17" ht="15.75" customHeight="1" x14ac:dyDescent="0.2">
      <c r="Q55" s="125"/>
    </row>
    <row r="56" spans="17:17" ht="15.75" customHeight="1" x14ac:dyDescent="0.2">
      <c r="Q56" s="125"/>
    </row>
    <row r="57" spans="17:17" ht="15" customHeight="1" x14ac:dyDescent="0.2">
      <c r="Q57" s="125" t="e">
        <f>VLOOKUP(I22,#REF!,11,FALSE)</f>
        <v>#REF!</v>
      </c>
    </row>
  </sheetData>
  <mergeCells count="26">
    <mergeCell ref="I22:I25"/>
    <mergeCell ref="G23:G24"/>
    <mergeCell ref="E2:E5"/>
    <mergeCell ref="I2:I5"/>
    <mergeCell ref="C3:C4"/>
    <mergeCell ref="G3:G4"/>
    <mergeCell ref="I6:I9"/>
    <mergeCell ref="G7:G8"/>
    <mergeCell ref="G11:G12"/>
    <mergeCell ref="I10:I13"/>
    <mergeCell ref="I14:I17"/>
    <mergeCell ref="G15:G16"/>
    <mergeCell ref="I18:I21"/>
    <mergeCell ref="G19:G20"/>
    <mergeCell ref="E26:E29"/>
    <mergeCell ref="C7:C8"/>
    <mergeCell ref="C11:C12"/>
    <mergeCell ref="C15:C16"/>
    <mergeCell ref="C19:C20"/>
    <mergeCell ref="C23:C24"/>
    <mergeCell ref="C27:C28"/>
    <mergeCell ref="E6:E9"/>
    <mergeCell ref="E10:E13"/>
    <mergeCell ref="E14:E17"/>
    <mergeCell ref="E18:E21"/>
    <mergeCell ref="E22:E25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5D9D4-A520-4A24-B26A-5B76854A63A9}">
  <dimension ref="A1:DF22"/>
  <sheetViews>
    <sheetView zoomScale="80" zoomScaleNormal="80" workbookViewId="0">
      <selection activeCell="D59" sqref="D59"/>
    </sheetView>
  </sheetViews>
  <sheetFormatPr baseColWidth="10" defaultColWidth="14.5" defaultRowHeight="15" customHeight="1" x14ac:dyDescent="0.2"/>
  <cols>
    <col min="1" max="1" width="8.5" customWidth="1"/>
    <col min="2" max="2" width="22.83203125" bestFit="1" customWidth="1"/>
    <col min="3" max="3" width="12.1640625" customWidth="1"/>
    <col min="4" max="4" width="18.5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6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63"/>
      <c r="B1" s="264"/>
      <c r="C1" s="266"/>
      <c r="D1" s="267" t="s">
        <v>50</v>
      </c>
      <c r="E1" s="276"/>
      <c r="F1" s="276"/>
      <c r="G1" s="276"/>
      <c r="H1" s="276"/>
      <c r="I1" s="276"/>
      <c r="J1" s="276"/>
      <c r="K1" s="276"/>
      <c r="L1" s="276"/>
      <c r="M1" s="277"/>
      <c r="N1" s="268" t="s">
        <v>51</v>
      </c>
      <c r="O1" s="276"/>
      <c r="P1" s="276"/>
      <c r="Q1" s="276"/>
      <c r="R1" s="276"/>
      <c r="S1" s="276"/>
      <c r="T1" s="277"/>
      <c r="U1" s="269" t="s">
        <v>52</v>
      </c>
      <c r="V1" s="276"/>
      <c r="W1" s="276"/>
      <c r="X1" s="276"/>
      <c r="Y1" s="276"/>
      <c r="Z1" s="276"/>
      <c r="AA1" s="276"/>
      <c r="AB1" s="276"/>
      <c r="AC1" s="276"/>
      <c r="AD1" s="277"/>
      <c r="AE1" s="270" t="s">
        <v>53</v>
      </c>
      <c r="AF1" s="276"/>
      <c r="AG1" s="276"/>
      <c r="AH1" s="276"/>
      <c r="AI1" s="276"/>
      <c r="AJ1" s="276"/>
      <c r="AK1" s="276"/>
      <c r="AL1" s="276"/>
      <c r="AM1" s="277"/>
      <c r="AN1" s="260" t="s">
        <v>505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475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147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148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149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131"/>
      <c r="DB1" s="30"/>
    </row>
    <row r="2" spans="1:110" ht="16" thickBot="1" x14ac:dyDescent="0.25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1"/>
      <c r="DB2" s="31"/>
      <c r="DC2" s="31" t="s">
        <v>153</v>
      </c>
      <c r="DD2" s="31" t="s">
        <v>154</v>
      </c>
      <c r="DE2" s="31" t="s">
        <v>155</v>
      </c>
      <c r="DF2" s="31" t="s">
        <v>156</v>
      </c>
    </row>
    <row r="3" spans="1:110" x14ac:dyDescent="0.2">
      <c r="A3" s="29">
        <v>1</v>
      </c>
      <c r="B3" s="31" t="s">
        <v>506</v>
      </c>
      <c r="C3" s="132">
        <v>12.307142857142859</v>
      </c>
      <c r="D3" s="133" t="s">
        <v>352</v>
      </c>
      <c r="E3" s="35">
        <v>2</v>
      </c>
      <c r="F3" s="36">
        <v>34436</v>
      </c>
      <c r="G3" s="37">
        <v>31.482191780821918</v>
      </c>
      <c r="H3" s="37" t="s">
        <v>534</v>
      </c>
      <c r="I3" s="37">
        <v>21.054794520547944</v>
      </c>
      <c r="J3" s="35">
        <v>76</v>
      </c>
      <c r="K3" s="35">
        <v>249</v>
      </c>
      <c r="L3" s="35">
        <v>4.78</v>
      </c>
      <c r="M3" s="39">
        <v>2</v>
      </c>
      <c r="N3" s="40">
        <v>0</v>
      </c>
      <c r="O3" s="41">
        <v>0</v>
      </c>
      <c r="P3" s="41">
        <v>0</v>
      </c>
      <c r="Q3" s="41">
        <v>0.21662337662337663</v>
      </c>
      <c r="R3" s="41">
        <v>0.30856832971800435</v>
      </c>
      <c r="S3" s="42">
        <v>0.30856832971800435</v>
      </c>
      <c r="T3" s="43">
        <v>0.30856832971800435</v>
      </c>
      <c r="U3" s="44">
        <v>19.399999999999999</v>
      </c>
      <c r="V3" s="45">
        <v>2.78</v>
      </c>
      <c r="W3" s="45">
        <v>15.805555555555555</v>
      </c>
      <c r="X3" s="45">
        <v>8.4</v>
      </c>
      <c r="Y3" s="45">
        <v>11.8</v>
      </c>
      <c r="Z3" s="45">
        <v>0</v>
      </c>
      <c r="AA3" s="45">
        <v>0</v>
      </c>
      <c r="AB3" s="137">
        <v>7.6999999999999999E-2</v>
      </c>
      <c r="AC3" s="45">
        <v>95.393274398282429</v>
      </c>
      <c r="AD3" s="47">
        <v>100.30143260844147</v>
      </c>
      <c r="AE3" s="48">
        <v>10</v>
      </c>
      <c r="AF3" s="49">
        <v>8</v>
      </c>
      <c r="AG3" s="49">
        <v>9</v>
      </c>
      <c r="AH3" s="49">
        <v>8</v>
      </c>
      <c r="AI3" s="49">
        <v>7</v>
      </c>
      <c r="AJ3" s="49">
        <v>5</v>
      </c>
      <c r="AK3" s="49">
        <v>2</v>
      </c>
      <c r="AL3" s="138">
        <v>7</v>
      </c>
      <c r="AM3" s="49">
        <v>0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1"/>
      <c r="BA3" s="139"/>
      <c r="BB3" s="140">
        <v>1</v>
      </c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1"/>
      <c r="BN3" s="139"/>
      <c r="BO3" s="140">
        <v>1</v>
      </c>
      <c r="BP3" s="140"/>
      <c r="BQ3" s="140"/>
      <c r="BR3" s="140"/>
      <c r="BS3" s="140"/>
      <c r="BT3" s="140"/>
      <c r="BU3" s="140"/>
      <c r="BV3" s="142"/>
      <c r="BW3" s="142"/>
      <c r="BX3" s="142"/>
      <c r="BY3" s="142"/>
      <c r="BZ3" s="143"/>
      <c r="CA3" s="139">
        <v>417</v>
      </c>
      <c r="CB3" s="140">
        <v>1925</v>
      </c>
      <c r="CC3" s="140"/>
      <c r="CD3" s="140">
        <v>25</v>
      </c>
      <c r="CE3" s="140">
        <v>5</v>
      </c>
      <c r="CF3" s="140"/>
      <c r="CG3" s="140"/>
      <c r="CH3" s="140"/>
      <c r="CI3" s="142"/>
      <c r="CJ3" s="142"/>
      <c r="CK3" s="142"/>
      <c r="CL3" s="142"/>
      <c r="CM3" s="143"/>
      <c r="CN3" s="139">
        <v>569</v>
      </c>
      <c r="CO3" s="140">
        <v>1844</v>
      </c>
      <c r="CP3" s="140">
        <v>64</v>
      </c>
      <c r="CQ3" s="140">
        <v>36</v>
      </c>
      <c r="CR3" s="140">
        <v>8</v>
      </c>
      <c r="CS3" s="140">
        <v>12</v>
      </c>
      <c r="CT3" s="140"/>
      <c r="CU3" s="140"/>
      <c r="CV3" s="142">
        <v>2.78</v>
      </c>
      <c r="CW3" s="142">
        <v>8.4</v>
      </c>
      <c r="CX3" s="142">
        <v>11.8</v>
      </c>
      <c r="CY3" s="142">
        <v>0</v>
      </c>
      <c r="CZ3" s="143">
        <v>7.7</v>
      </c>
      <c r="DA3" s="144"/>
      <c r="DB3" s="30">
        <v>1</v>
      </c>
      <c r="DC3" s="42" t="s">
        <v>160</v>
      </c>
      <c r="DD3" s="88">
        <v>1</v>
      </c>
      <c r="DE3" s="145">
        <v>40421</v>
      </c>
      <c r="DF3" s="145">
        <v>42121</v>
      </c>
    </row>
    <row r="4" spans="1:110" x14ac:dyDescent="0.2">
      <c r="A4" s="29">
        <v>2</v>
      </c>
      <c r="B4" s="31" t="s">
        <v>522</v>
      </c>
      <c r="C4" s="132">
        <v>9.5285714285714285</v>
      </c>
      <c r="D4" s="133" t="s">
        <v>162</v>
      </c>
      <c r="E4" s="35">
        <v>4</v>
      </c>
      <c r="F4" s="36">
        <v>33512</v>
      </c>
      <c r="G4" s="37">
        <v>34.013698630136986</v>
      </c>
      <c r="H4" s="37" t="s">
        <v>159</v>
      </c>
      <c r="I4" s="37">
        <v>23.586301369863012</v>
      </c>
      <c r="J4" s="35">
        <v>76</v>
      </c>
      <c r="K4" s="35">
        <v>258</v>
      </c>
      <c r="L4" s="35">
        <v>4.79</v>
      </c>
      <c r="M4" s="39">
        <v>3</v>
      </c>
      <c r="N4" s="40">
        <v>0</v>
      </c>
      <c r="O4" s="41">
        <v>6.1759425493716338E-2</v>
      </c>
      <c r="P4" s="41">
        <v>0.12722143864598026</v>
      </c>
      <c r="Q4" s="41">
        <v>0.14249843063402384</v>
      </c>
      <c r="R4" s="41">
        <v>0.22509003601440575</v>
      </c>
      <c r="S4" s="42">
        <v>0.22509003601440575</v>
      </c>
      <c r="T4" s="43">
        <v>0.21383553421368545</v>
      </c>
      <c r="U4" s="44">
        <v>22.934246575342467</v>
      </c>
      <c r="V4" s="45">
        <v>3.28</v>
      </c>
      <c r="W4" s="45">
        <v>15.340909090909092</v>
      </c>
      <c r="X4" s="45">
        <v>6.7</v>
      </c>
      <c r="Y4" s="45">
        <v>9.5</v>
      </c>
      <c r="Z4" s="45">
        <v>0</v>
      </c>
      <c r="AA4" s="45">
        <v>0</v>
      </c>
      <c r="AB4" s="137">
        <v>6.9000000000000006E-2</v>
      </c>
      <c r="AC4" s="45">
        <v>98.018408785343439</v>
      </c>
      <c r="AD4" s="47">
        <v>103.06163495470503</v>
      </c>
      <c r="AE4" s="48">
        <v>8</v>
      </c>
      <c r="AF4" s="49">
        <v>1</v>
      </c>
      <c r="AG4" s="49">
        <v>10</v>
      </c>
      <c r="AH4" s="49">
        <v>7</v>
      </c>
      <c r="AI4" s="49">
        <v>4</v>
      </c>
      <c r="AJ4" s="49">
        <v>5</v>
      </c>
      <c r="AK4" s="49">
        <v>2</v>
      </c>
      <c r="AL4" s="49">
        <v>6</v>
      </c>
      <c r="AM4" s="60">
        <v>0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8"/>
      <c r="BA4" s="146">
        <v>172</v>
      </c>
      <c r="BB4" s="147">
        <v>2785</v>
      </c>
      <c r="BC4" s="147"/>
      <c r="BD4" s="147">
        <v>18</v>
      </c>
      <c r="BE4" s="147">
        <v>1</v>
      </c>
      <c r="BF4" s="147"/>
      <c r="BG4" s="147"/>
      <c r="BH4" s="147"/>
      <c r="BI4" s="147"/>
      <c r="BJ4" s="147"/>
      <c r="BK4" s="147"/>
      <c r="BL4" s="147"/>
      <c r="BM4" s="148"/>
      <c r="BN4" s="146">
        <v>451</v>
      </c>
      <c r="BO4" s="147">
        <v>3545</v>
      </c>
      <c r="BP4" s="147"/>
      <c r="BQ4" s="147">
        <v>25</v>
      </c>
      <c r="BR4" s="147">
        <v>4</v>
      </c>
      <c r="BS4" s="147"/>
      <c r="BT4" s="147"/>
      <c r="BU4" s="147"/>
      <c r="BV4" s="149"/>
      <c r="BW4" s="149"/>
      <c r="BX4" s="149"/>
      <c r="BY4" s="149"/>
      <c r="BZ4" s="150"/>
      <c r="CA4" s="146">
        <v>454</v>
      </c>
      <c r="CB4" s="147">
        <v>3186</v>
      </c>
      <c r="CC4" s="147"/>
      <c r="CD4" s="147">
        <v>34</v>
      </c>
      <c r="CE4" s="147">
        <v>2</v>
      </c>
      <c r="CF4" s="147"/>
      <c r="CG4" s="147"/>
      <c r="CH4" s="147"/>
      <c r="CI4" s="149"/>
      <c r="CJ4" s="149"/>
      <c r="CK4" s="149"/>
      <c r="CL4" s="149"/>
      <c r="CM4" s="150"/>
      <c r="CN4" s="146">
        <v>675</v>
      </c>
      <c r="CO4" s="147">
        <v>2998.8</v>
      </c>
      <c r="CP4" s="147">
        <v>54</v>
      </c>
      <c r="CQ4" s="147">
        <v>44</v>
      </c>
      <c r="CR4" s="147">
        <v>7</v>
      </c>
      <c r="CS4" s="147">
        <v>24</v>
      </c>
      <c r="CT4" s="147"/>
      <c r="CU4" s="147"/>
      <c r="CV4" s="149">
        <v>3.28</v>
      </c>
      <c r="CW4" s="149">
        <v>6.7</v>
      </c>
      <c r="CX4" s="149">
        <v>9.5</v>
      </c>
      <c r="CY4" s="149">
        <v>0</v>
      </c>
      <c r="CZ4" s="150">
        <v>6.9</v>
      </c>
      <c r="DA4" s="144"/>
      <c r="DB4" s="30">
        <v>2</v>
      </c>
      <c r="DC4" s="42" t="s">
        <v>164</v>
      </c>
      <c r="DD4" s="88">
        <v>1</v>
      </c>
      <c r="DE4" s="145">
        <v>40786</v>
      </c>
      <c r="DF4" s="88"/>
    </row>
    <row r="5" spans="1:110" x14ac:dyDescent="0.2">
      <c r="A5" s="29">
        <v>3</v>
      </c>
      <c r="B5" s="31" t="s">
        <v>510</v>
      </c>
      <c r="C5" s="132">
        <v>8.4</v>
      </c>
      <c r="D5" s="133" t="s">
        <v>525</v>
      </c>
      <c r="E5" s="35">
        <v>11</v>
      </c>
      <c r="F5" s="36">
        <v>33687</v>
      </c>
      <c r="G5" s="37">
        <v>33.534246575342465</v>
      </c>
      <c r="H5" s="37" t="s">
        <v>159</v>
      </c>
      <c r="I5" s="37">
        <v>23.106849315068494</v>
      </c>
      <c r="J5" s="35">
        <v>74</v>
      </c>
      <c r="K5" s="35">
        <v>245</v>
      </c>
      <c r="L5" s="35">
        <v>4.58</v>
      </c>
      <c r="M5" s="39">
        <v>5</v>
      </c>
      <c r="N5" s="40">
        <v>0</v>
      </c>
      <c r="O5" s="41">
        <v>0.26237161531279179</v>
      </c>
      <c r="P5" s="41">
        <v>0</v>
      </c>
      <c r="Q5" s="41">
        <v>0.21603163191948238</v>
      </c>
      <c r="R5" s="41">
        <v>0.30316901408450703</v>
      </c>
      <c r="S5" s="42">
        <v>0.30316901408450703</v>
      </c>
      <c r="T5" s="43">
        <v>0.18190140845070421</v>
      </c>
      <c r="U5" s="44">
        <v>19.449315068493149</v>
      </c>
      <c r="V5" s="45">
        <v>2.62</v>
      </c>
      <c r="W5" s="45">
        <v>10.62962962962963</v>
      </c>
      <c r="X5" s="45">
        <v>7.1</v>
      </c>
      <c r="Y5" s="45">
        <v>6.3</v>
      </c>
      <c r="Z5" s="45">
        <v>0</v>
      </c>
      <c r="AA5" s="45">
        <v>0</v>
      </c>
      <c r="AB5" s="137">
        <v>0</v>
      </c>
      <c r="AC5" s="45">
        <v>111.36126817515485</v>
      </c>
      <c r="AD5" s="47">
        <v>112.49953801092165</v>
      </c>
      <c r="AE5" s="48">
        <v>6</v>
      </c>
      <c r="AF5" s="49">
        <v>8</v>
      </c>
      <c r="AG5" s="49">
        <v>8</v>
      </c>
      <c r="AH5" s="49">
        <v>1</v>
      </c>
      <c r="AI5" s="49">
        <v>5</v>
      </c>
      <c r="AJ5" s="49">
        <v>6</v>
      </c>
      <c r="AK5" s="49">
        <v>6</v>
      </c>
      <c r="AL5" s="49">
        <v>3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8"/>
      <c r="BA5" s="146">
        <v>562</v>
      </c>
      <c r="BB5" s="147">
        <v>2142</v>
      </c>
      <c r="BC5" s="147"/>
      <c r="BD5" s="147">
        <v>43</v>
      </c>
      <c r="BE5" s="147">
        <v>3</v>
      </c>
      <c r="BF5" s="147"/>
      <c r="BG5" s="147"/>
      <c r="BH5" s="147"/>
      <c r="BI5" s="147"/>
      <c r="BJ5" s="147"/>
      <c r="BK5" s="147"/>
      <c r="BL5" s="147"/>
      <c r="BM5" s="148"/>
      <c r="BN5" s="146"/>
      <c r="BO5" s="147">
        <v>1</v>
      </c>
      <c r="BP5" s="147"/>
      <c r="BQ5" s="147"/>
      <c r="BR5" s="147"/>
      <c r="BS5" s="147"/>
      <c r="BT5" s="147"/>
      <c r="BU5" s="147"/>
      <c r="BV5" s="149"/>
      <c r="BW5" s="149"/>
      <c r="BX5" s="149"/>
      <c r="BY5" s="149"/>
      <c r="BZ5" s="150"/>
      <c r="CA5" s="146">
        <v>601</v>
      </c>
      <c r="CB5" s="147">
        <v>2782</v>
      </c>
      <c r="CC5" s="147"/>
      <c r="CD5" s="147">
        <v>48</v>
      </c>
      <c r="CE5" s="147">
        <v>5</v>
      </c>
      <c r="CF5" s="147"/>
      <c r="CG5" s="147"/>
      <c r="CH5" s="147"/>
      <c r="CI5" s="149"/>
      <c r="CJ5" s="149"/>
      <c r="CK5" s="149"/>
      <c r="CL5" s="149"/>
      <c r="CM5" s="150"/>
      <c r="CN5" s="146">
        <v>861</v>
      </c>
      <c r="CO5" s="147">
        <v>2840</v>
      </c>
      <c r="CP5" s="147"/>
      <c r="CQ5" s="147">
        <v>81</v>
      </c>
      <c r="CR5" s="147">
        <v>13</v>
      </c>
      <c r="CS5" s="147"/>
      <c r="CT5" s="147"/>
      <c r="CU5" s="147"/>
      <c r="CV5" s="149">
        <v>2.62</v>
      </c>
      <c r="CW5" s="149">
        <v>7.1</v>
      </c>
      <c r="CX5" s="149">
        <v>6.3</v>
      </c>
      <c r="CY5" s="149">
        <v>0</v>
      </c>
      <c r="CZ5" s="150">
        <v>0</v>
      </c>
      <c r="DA5" s="144"/>
      <c r="DB5" s="5">
        <v>3</v>
      </c>
      <c r="DC5" s="42" t="s">
        <v>167</v>
      </c>
      <c r="DD5" s="88">
        <v>0.95</v>
      </c>
      <c r="DE5" s="145">
        <v>41152</v>
      </c>
      <c r="DF5" s="88"/>
    </row>
    <row r="6" spans="1:110" x14ac:dyDescent="0.2">
      <c r="A6" s="29">
        <v>4</v>
      </c>
      <c r="B6" s="31" t="s">
        <v>517</v>
      </c>
      <c r="C6" s="132">
        <v>6.6357142857142861</v>
      </c>
      <c r="D6" s="133" t="s">
        <v>200</v>
      </c>
      <c r="E6" s="35">
        <v>1</v>
      </c>
      <c r="F6" s="36">
        <v>33501</v>
      </c>
      <c r="G6" s="37">
        <v>34.043835616438358</v>
      </c>
      <c r="H6" s="37" t="s">
        <v>159</v>
      </c>
      <c r="I6" s="37">
        <v>23.616438356164384</v>
      </c>
      <c r="J6" s="35">
        <v>77</v>
      </c>
      <c r="K6" s="35">
        <v>240</v>
      </c>
      <c r="L6" s="35">
        <v>4.72</v>
      </c>
      <c r="M6" s="39">
        <v>6</v>
      </c>
      <c r="N6" s="40">
        <v>0</v>
      </c>
      <c r="O6" s="41">
        <v>0</v>
      </c>
      <c r="P6" s="41">
        <v>0</v>
      </c>
      <c r="Q6" s="41">
        <v>0</v>
      </c>
      <c r="R6" s="41">
        <v>0.14651837524177949</v>
      </c>
      <c r="S6" s="42">
        <v>0.14651837524177949</v>
      </c>
      <c r="T6" s="43">
        <v>0.14651837524177949</v>
      </c>
      <c r="U6" s="44" t="s">
        <v>540</v>
      </c>
      <c r="V6" s="45">
        <v>2.71</v>
      </c>
      <c r="W6" s="45">
        <v>13.772727272727273</v>
      </c>
      <c r="X6" s="45">
        <v>8.4</v>
      </c>
      <c r="Y6" s="45">
        <v>8.6999999999999993</v>
      </c>
      <c r="Z6" s="45">
        <v>0</v>
      </c>
      <c r="AA6" s="45">
        <v>0</v>
      </c>
      <c r="AB6" s="137">
        <v>4.2999999999999997E-2</v>
      </c>
      <c r="AC6" s="45">
        <v>96.710414090988976</v>
      </c>
      <c r="AD6" s="47">
        <v>103.69989627070788</v>
      </c>
      <c r="AE6" s="48">
        <v>4</v>
      </c>
      <c r="AF6" s="49">
        <v>0</v>
      </c>
      <c r="AG6" s="49">
        <v>9</v>
      </c>
      <c r="AH6" s="49">
        <v>6</v>
      </c>
      <c r="AI6" s="49">
        <v>7</v>
      </c>
      <c r="AJ6" s="49">
        <v>5</v>
      </c>
      <c r="AK6" s="49">
        <v>2</v>
      </c>
      <c r="AL6" s="49">
        <v>2</v>
      </c>
      <c r="AM6" s="6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8"/>
      <c r="BA6" s="146"/>
      <c r="BB6" s="147">
        <v>1</v>
      </c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8"/>
      <c r="BN6" s="146"/>
      <c r="BO6" s="147">
        <v>1</v>
      </c>
      <c r="BP6" s="147"/>
      <c r="BQ6" s="147"/>
      <c r="BR6" s="147"/>
      <c r="BS6" s="147"/>
      <c r="BT6" s="147"/>
      <c r="BU6" s="147"/>
      <c r="BV6" s="149"/>
      <c r="BW6" s="149"/>
      <c r="BX6" s="149"/>
      <c r="BY6" s="149"/>
      <c r="BZ6" s="150"/>
      <c r="CA6" s="146"/>
      <c r="CB6" s="147">
        <v>1</v>
      </c>
      <c r="CC6" s="147"/>
      <c r="CD6" s="147"/>
      <c r="CE6" s="147"/>
      <c r="CF6" s="147"/>
      <c r="CG6" s="147"/>
      <c r="CH6" s="147"/>
      <c r="CI6" s="149"/>
      <c r="CJ6" s="149"/>
      <c r="CK6" s="149"/>
      <c r="CL6" s="149"/>
      <c r="CM6" s="150"/>
      <c r="CN6" s="146">
        <v>303</v>
      </c>
      <c r="CO6" s="147">
        <v>2068</v>
      </c>
      <c r="CP6" s="147">
        <v>32</v>
      </c>
      <c r="CQ6" s="147">
        <v>22</v>
      </c>
      <c r="CR6" s="147">
        <v>3</v>
      </c>
      <c r="CS6" s="147">
        <v>17.600000000000001</v>
      </c>
      <c r="CT6" s="147"/>
      <c r="CU6" s="147"/>
      <c r="CV6" s="149">
        <v>2.71</v>
      </c>
      <c r="CW6" s="149">
        <v>8.4</v>
      </c>
      <c r="CX6" s="149">
        <v>8.6999999999999993</v>
      </c>
      <c r="CY6" s="149">
        <v>0</v>
      </c>
      <c r="CZ6" s="150">
        <v>4.3</v>
      </c>
      <c r="DA6" s="144"/>
      <c r="DB6" s="5">
        <v>4</v>
      </c>
      <c r="DC6" s="42" t="s">
        <v>170</v>
      </c>
      <c r="DD6" s="88">
        <v>0.95</v>
      </c>
      <c r="DE6" s="145">
        <v>41517</v>
      </c>
      <c r="DF6" s="88"/>
    </row>
    <row r="7" spans="1:110" x14ac:dyDescent="0.2">
      <c r="A7" s="29">
        <v>5</v>
      </c>
      <c r="B7" s="31" t="s">
        <v>507</v>
      </c>
      <c r="C7" s="132">
        <v>6.2071428571428573</v>
      </c>
      <c r="D7" s="133" t="s">
        <v>524</v>
      </c>
      <c r="E7" s="35">
        <v>2</v>
      </c>
      <c r="F7" s="36">
        <v>33892</v>
      </c>
      <c r="G7" s="37">
        <v>32.972602739726028</v>
      </c>
      <c r="H7" s="37" t="s">
        <v>163</v>
      </c>
      <c r="I7" s="37">
        <v>22.545205479452054</v>
      </c>
      <c r="J7" s="35">
        <v>78</v>
      </c>
      <c r="K7" s="35">
        <v>252</v>
      </c>
      <c r="L7" s="35">
        <v>4.67</v>
      </c>
      <c r="M7" s="39">
        <v>3</v>
      </c>
      <c r="N7" s="40">
        <v>0</v>
      </c>
      <c r="O7" s="41">
        <v>0</v>
      </c>
      <c r="P7" s="41">
        <v>2.5724874645737954E-2</v>
      </c>
      <c r="Q7" s="41">
        <v>0.18707149853085211</v>
      </c>
      <c r="R7" s="41">
        <v>9.1001353179972932E-2</v>
      </c>
      <c r="S7" s="42">
        <v>0.13903642585541254</v>
      </c>
      <c r="T7" s="43">
        <v>0.13903642585541254</v>
      </c>
      <c r="U7" s="44">
        <v>20.890410958904109</v>
      </c>
      <c r="V7" s="45">
        <v>0.97</v>
      </c>
      <c r="W7" s="45">
        <v>11.208333333333334</v>
      </c>
      <c r="X7" s="45">
        <v>4.4000000000000004</v>
      </c>
      <c r="Y7" s="45">
        <v>8.8000000000000007</v>
      </c>
      <c r="Z7" s="45">
        <v>0</v>
      </c>
      <c r="AA7" s="45">
        <v>0</v>
      </c>
      <c r="AB7" s="137">
        <v>0.159</v>
      </c>
      <c r="AC7" s="45">
        <v>105.96513949535294</v>
      </c>
      <c r="AD7" s="47">
        <v>115.84409726433732</v>
      </c>
      <c r="AE7" s="48">
        <v>3</v>
      </c>
      <c r="AF7" s="49">
        <v>4</v>
      </c>
      <c r="AG7" s="49">
        <v>0</v>
      </c>
      <c r="AH7" s="49">
        <v>2</v>
      </c>
      <c r="AI7" s="49">
        <v>1</v>
      </c>
      <c r="AJ7" s="49">
        <v>5</v>
      </c>
      <c r="AK7" s="49">
        <v>7</v>
      </c>
      <c r="AL7" s="49">
        <v>6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8"/>
      <c r="BA7" s="146"/>
      <c r="BB7" s="147">
        <v>1</v>
      </c>
      <c r="BC7" s="147"/>
      <c r="BD7" s="147"/>
      <c r="BE7" s="147"/>
      <c r="BF7" s="147"/>
      <c r="BG7" s="147"/>
      <c r="BH7" s="147"/>
      <c r="BI7" s="147"/>
      <c r="BJ7" s="147"/>
      <c r="BK7" s="147"/>
      <c r="BL7" s="147"/>
      <c r="BM7" s="148"/>
      <c r="BN7" s="146">
        <v>59</v>
      </c>
      <c r="BO7" s="147">
        <v>2293.5</v>
      </c>
      <c r="BP7" s="147"/>
      <c r="BQ7" s="147">
        <v>3</v>
      </c>
      <c r="BR7" s="147">
        <v>1</v>
      </c>
      <c r="BS7" s="147"/>
      <c r="BT7" s="147"/>
      <c r="BU7" s="147"/>
      <c r="BV7" s="149"/>
      <c r="BW7" s="149"/>
      <c r="BX7" s="149"/>
      <c r="BY7" s="149"/>
      <c r="BZ7" s="150"/>
      <c r="CA7" s="146">
        <v>573</v>
      </c>
      <c r="CB7" s="147">
        <v>3063</v>
      </c>
      <c r="CC7" s="147"/>
      <c r="CD7" s="147">
        <v>43</v>
      </c>
      <c r="CE7" s="147">
        <v>4</v>
      </c>
      <c r="CF7" s="147"/>
      <c r="CG7" s="147"/>
      <c r="CH7" s="147"/>
      <c r="CI7" s="149"/>
      <c r="CJ7" s="149"/>
      <c r="CK7" s="149"/>
      <c r="CL7" s="149"/>
      <c r="CM7" s="150"/>
      <c r="CN7" s="146">
        <v>269</v>
      </c>
      <c r="CO7" s="147">
        <v>2956</v>
      </c>
      <c r="CP7" s="147">
        <v>40</v>
      </c>
      <c r="CQ7" s="147">
        <v>24</v>
      </c>
      <c r="CR7" s="147">
        <v>0</v>
      </c>
      <c r="CS7" s="147">
        <v>22</v>
      </c>
      <c r="CT7" s="147"/>
      <c r="CU7" s="147"/>
      <c r="CV7" s="149">
        <v>0.97</v>
      </c>
      <c r="CW7" s="149">
        <v>4.4000000000000004</v>
      </c>
      <c r="CX7" s="149">
        <v>8.8000000000000007</v>
      </c>
      <c r="CY7" s="149">
        <v>0</v>
      </c>
      <c r="CZ7" s="150">
        <v>15.9</v>
      </c>
      <c r="DA7" s="144"/>
      <c r="DB7" s="5">
        <v>5</v>
      </c>
      <c r="DC7" s="42" t="s">
        <v>173</v>
      </c>
      <c r="DD7" s="88">
        <v>0.95</v>
      </c>
      <c r="DE7" s="145">
        <v>41883</v>
      </c>
      <c r="DF7" s="88"/>
    </row>
    <row r="8" spans="1:110" x14ac:dyDescent="0.2">
      <c r="A8" s="29">
        <v>6</v>
      </c>
      <c r="B8" s="31" t="s">
        <v>511</v>
      </c>
      <c r="C8" s="132">
        <v>6.0714285714285712</v>
      </c>
      <c r="D8" s="133" t="s">
        <v>447</v>
      </c>
      <c r="E8" s="35">
        <v>1</v>
      </c>
      <c r="F8" s="36">
        <v>33983</v>
      </c>
      <c r="G8" s="37">
        <v>32.723287671232875</v>
      </c>
      <c r="H8" s="37" t="s">
        <v>159</v>
      </c>
      <c r="I8" s="37">
        <v>22.295890410958904</v>
      </c>
      <c r="J8" s="35">
        <v>77</v>
      </c>
      <c r="K8" s="35">
        <v>271</v>
      </c>
      <c r="L8" s="35">
        <v>4.8</v>
      </c>
      <c r="M8" s="39">
        <v>5</v>
      </c>
      <c r="N8" s="40">
        <v>0</v>
      </c>
      <c r="O8" s="41">
        <v>0</v>
      </c>
      <c r="P8" s="41">
        <v>7.8950423778009995E-2</v>
      </c>
      <c r="Q8" s="41">
        <v>0.14836223506743737</v>
      </c>
      <c r="R8" s="41">
        <v>4.8592493297587129E-2</v>
      </c>
      <c r="S8" s="42">
        <v>9.8477364182512253E-2</v>
      </c>
      <c r="T8" s="43">
        <v>9.8477364182512253E-2</v>
      </c>
      <c r="U8" s="44" t="s">
        <v>540</v>
      </c>
      <c r="V8" s="45">
        <v>2.06</v>
      </c>
      <c r="W8" s="45">
        <v>13.181818181818182</v>
      </c>
      <c r="X8" s="45">
        <v>7.47</v>
      </c>
      <c r="Y8" s="45">
        <v>12.1</v>
      </c>
      <c r="Z8" s="45">
        <v>0</v>
      </c>
      <c r="AA8" s="45">
        <v>0</v>
      </c>
      <c r="AB8" s="137">
        <v>0.13300000000000001</v>
      </c>
      <c r="AC8" s="45">
        <v>102.1020206404321</v>
      </c>
      <c r="AD8" s="47">
        <v>109.48116652133146</v>
      </c>
      <c r="AE8" s="48">
        <v>1</v>
      </c>
      <c r="AF8" s="49">
        <v>0</v>
      </c>
      <c r="AG8" s="49">
        <v>6</v>
      </c>
      <c r="AH8" s="49">
        <v>6</v>
      </c>
      <c r="AI8" s="49">
        <v>6</v>
      </c>
      <c r="AJ8" s="49">
        <v>5</v>
      </c>
      <c r="AK8" s="49">
        <v>5</v>
      </c>
      <c r="AL8" s="49">
        <v>3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8"/>
      <c r="BA8" s="146"/>
      <c r="BB8" s="147">
        <v>1</v>
      </c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8"/>
      <c r="BN8" s="146">
        <v>136</v>
      </c>
      <c r="BO8" s="147">
        <v>1722.6</v>
      </c>
      <c r="BP8" s="147"/>
      <c r="BQ8" s="147">
        <v>7</v>
      </c>
      <c r="BR8" s="147">
        <v>1</v>
      </c>
      <c r="BS8" s="147"/>
      <c r="BT8" s="147"/>
      <c r="BU8" s="147"/>
      <c r="BV8" s="149"/>
      <c r="BW8" s="149"/>
      <c r="BX8" s="149"/>
      <c r="BY8" s="149"/>
      <c r="BZ8" s="150"/>
      <c r="CA8" s="146">
        <v>154</v>
      </c>
      <c r="CB8" s="147">
        <v>1038</v>
      </c>
      <c r="CC8" s="147"/>
      <c r="CD8" s="147">
        <v>11</v>
      </c>
      <c r="CE8" s="147">
        <v>3</v>
      </c>
      <c r="CF8" s="147"/>
      <c r="CG8" s="147"/>
      <c r="CH8" s="147"/>
      <c r="CI8" s="149"/>
      <c r="CJ8" s="149"/>
      <c r="CK8" s="149"/>
      <c r="CL8" s="149"/>
      <c r="CM8" s="150"/>
      <c r="CN8" s="146">
        <v>145</v>
      </c>
      <c r="CO8" s="147">
        <v>2984</v>
      </c>
      <c r="CP8" s="147">
        <v>21</v>
      </c>
      <c r="CQ8" s="147">
        <v>11</v>
      </c>
      <c r="CR8" s="147">
        <v>3</v>
      </c>
      <c r="CS8" s="147">
        <v>23</v>
      </c>
      <c r="CT8" s="147"/>
      <c r="CU8" s="147"/>
      <c r="CV8" s="149">
        <v>0.96</v>
      </c>
      <c r="CW8" s="149">
        <v>1.2</v>
      </c>
      <c r="CX8" s="149">
        <v>12.1</v>
      </c>
      <c r="CY8" s="149">
        <v>0</v>
      </c>
      <c r="CZ8" s="150">
        <v>13.3</v>
      </c>
      <c r="DA8" s="144"/>
      <c r="DB8" s="5">
        <v>6</v>
      </c>
      <c r="DC8" s="42" t="s">
        <v>176</v>
      </c>
      <c r="DD8" s="88">
        <v>0.85</v>
      </c>
      <c r="DE8" s="145"/>
      <c r="DF8" s="88"/>
    </row>
    <row r="9" spans="1:110" x14ac:dyDescent="0.2">
      <c r="A9" s="29">
        <v>7</v>
      </c>
      <c r="B9" s="31" t="s">
        <v>508</v>
      </c>
      <c r="C9" s="132">
        <v>5.7</v>
      </c>
      <c r="D9" s="133" t="s">
        <v>249</v>
      </c>
      <c r="E9" s="35">
        <v>2</v>
      </c>
      <c r="F9" s="36">
        <v>33932</v>
      </c>
      <c r="G9" s="37">
        <v>32.863013698630134</v>
      </c>
      <c r="H9" s="37" t="s">
        <v>159</v>
      </c>
      <c r="I9" s="37">
        <v>22.435616438356163</v>
      </c>
      <c r="J9" s="35">
        <v>77</v>
      </c>
      <c r="K9" s="35">
        <v>255</v>
      </c>
      <c r="L9" s="35">
        <v>4.8099999999999996</v>
      </c>
      <c r="M9" s="39">
        <v>3</v>
      </c>
      <c r="N9" s="40">
        <v>0</v>
      </c>
      <c r="O9" s="41">
        <v>1.789549033643522E-2</v>
      </c>
      <c r="P9" s="41">
        <v>4.3158861340679519E-2</v>
      </c>
      <c r="Q9" s="41">
        <v>0.2292179045745204</v>
      </c>
      <c r="R9" s="41">
        <v>5.9836965947852226E-2</v>
      </c>
      <c r="S9" s="42">
        <v>0.1445274352611863</v>
      </c>
      <c r="T9" s="43">
        <v>0.1445274352611863</v>
      </c>
      <c r="U9" s="44">
        <v>20.780821917808218</v>
      </c>
      <c r="V9" s="45">
        <v>0.99</v>
      </c>
      <c r="W9" s="45">
        <v>12.176470588235293</v>
      </c>
      <c r="X9" s="45">
        <v>4.5999999999999996</v>
      </c>
      <c r="Y9" s="45">
        <v>9.5</v>
      </c>
      <c r="Z9" s="45">
        <v>0</v>
      </c>
      <c r="AA9" s="45">
        <v>0</v>
      </c>
      <c r="AB9" s="137">
        <v>0</v>
      </c>
      <c r="AC9" s="45">
        <v>95.277394145618061</v>
      </c>
      <c r="AD9" s="47">
        <v>102.16330870580504</v>
      </c>
      <c r="AE9" s="48">
        <v>3</v>
      </c>
      <c r="AF9" s="49">
        <v>5</v>
      </c>
      <c r="AG9" s="49">
        <v>0</v>
      </c>
      <c r="AH9" s="49">
        <v>4</v>
      </c>
      <c r="AI9" s="49">
        <v>1</v>
      </c>
      <c r="AJ9" s="49">
        <v>5</v>
      </c>
      <c r="AK9" s="49">
        <v>2</v>
      </c>
      <c r="AL9" s="49">
        <v>6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8"/>
      <c r="BA9" s="146">
        <v>25</v>
      </c>
      <c r="BB9" s="147">
        <v>1397</v>
      </c>
      <c r="BC9" s="147"/>
      <c r="BD9" s="147">
        <v>1</v>
      </c>
      <c r="BE9" s="147">
        <v>0</v>
      </c>
      <c r="BF9" s="147"/>
      <c r="BG9" s="147"/>
      <c r="BH9" s="147"/>
      <c r="BI9" s="147"/>
      <c r="BJ9" s="147"/>
      <c r="BK9" s="147"/>
      <c r="BL9" s="147"/>
      <c r="BM9" s="148"/>
      <c r="BN9" s="146">
        <v>94</v>
      </c>
      <c r="BO9" s="147">
        <v>2178</v>
      </c>
      <c r="BP9" s="147"/>
      <c r="BQ9" s="147">
        <v>8</v>
      </c>
      <c r="BR9" s="147">
        <v>1</v>
      </c>
      <c r="BS9" s="147"/>
      <c r="BT9" s="147"/>
      <c r="BU9" s="147"/>
      <c r="BV9" s="149"/>
      <c r="BW9" s="149"/>
      <c r="BX9" s="149"/>
      <c r="BY9" s="149"/>
      <c r="BZ9" s="150"/>
      <c r="CA9" s="146">
        <v>466</v>
      </c>
      <c r="CB9" s="147">
        <v>2033</v>
      </c>
      <c r="CC9" s="147"/>
      <c r="CD9" s="147">
        <v>26</v>
      </c>
      <c r="CE9" s="147">
        <v>4</v>
      </c>
      <c r="CF9" s="147"/>
      <c r="CG9" s="147"/>
      <c r="CH9" s="147"/>
      <c r="CI9" s="149"/>
      <c r="CJ9" s="149"/>
      <c r="CK9" s="149"/>
      <c r="CL9" s="149"/>
      <c r="CM9" s="150"/>
      <c r="CN9" s="146">
        <v>207</v>
      </c>
      <c r="CO9" s="147">
        <v>3459.4</v>
      </c>
      <c r="CP9" s="147">
        <v>24</v>
      </c>
      <c r="CQ9" s="147">
        <v>17</v>
      </c>
      <c r="CR9" s="147">
        <v>2</v>
      </c>
      <c r="CS9" s="147">
        <v>39.199999999999996</v>
      </c>
      <c r="CT9" s="147"/>
      <c r="CU9" s="147"/>
      <c r="CV9" s="149">
        <v>0.99</v>
      </c>
      <c r="CW9" s="149">
        <v>4.5999999999999996</v>
      </c>
      <c r="CX9" s="149">
        <v>9.5</v>
      </c>
      <c r="CY9" s="149">
        <v>0</v>
      </c>
      <c r="CZ9" s="150">
        <v>0</v>
      </c>
      <c r="DA9" s="144"/>
      <c r="DB9" s="5">
        <v>7</v>
      </c>
      <c r="DC9" s="42" t="s">
        <v>180</v>
      </c>
      <c r="DD9" s="88">
        <v>0.76</v>
      </c>
      <c r="DE9" s="88"/>
      <c r="DF9" s="88"/>
    </row>
    <row r="10" spans="1:110" x14ac:dyDescent="0.2">
      <c r="A10" s="29">
        <v>8</v>
      </c>
      <c r="B10" s="31" t="s">
        <v>518</v>
      </c>
      <c r="C10" s="132">
        <v>5.3071428571428569</v>
      </c>
      <c r="D10" s="133" t="s">
        <v>528</v>
      </c>
      <c r="E10" s="35">
        <v>10</v>
      </c>
      <c r="F10" s="36">
        <v>34026</v>
      </c>
      <c r="G10" s="37">
        <v>32.605479452054794</v>
      </c>
      <c r="H10" s="37" t="s">
        <v>159</v>
      </c>
      <c r="I10" s="37">
        <v>22.17808219178082</v>
      </c>
      <c r="J10" s="35">
        <v>75</v>
      </c>
      <c r="K10" s="35">
        <v>258</v>
      </c>
      <c r="L10" s="35">
        <v>4.66</v>
      </c>
      <c r="M10" s="39">
        <v>6</v>
      </c>
      <c r="N10" s="40">
        <v>0</v>
      </c>
      <c r="O10" s="41">
        <v>1.52753108348135E-2</v>
      </c>
      <c r="P10" s="41">
        <v>6.3410685375067458E-2</v>
      </c>
      <c r="Q10" s="41">
        <v>0.11714507370054306</v>
      </c>
      <c r="R10" s="41">
        <v>0.1524135309768149</v>
      </c>
      <c r="S10" s="42">
        <v>0.1524135309768149</v>
      </c>
      <c r="T10" s="43">
        <v>0.10668947168377042</v>
      </c>
      <c r="U10" s="44">
        <v>21.526027397260275</v>
      </c>
      <c r="V10" s="45">
        <v>2.17</v>
      </c>
      <c r="W10" s="45">
        <v>10.837837837837839</v>
      </c>
      <c r="X10" s="45">
        <v>6.3</v>
      </c>
      <c r="Y10" s="45">
        <v>5.4</v>
      </c>
      <c r="Z10" s="45">
        <v>0</v>
      </c>
      <c r="AA10" s="45">
        <v>0</v>
      </c>
      <c r="AB10" s="137">
        <v>4.8000000000000001E-2</v>
      </c>
      <c r="AC10" s="45">
        <v>109.4223493036686</v>
      </c>
      <c r="AD10" s="47">
        <v>112.78904548977719</v>
      </c>
      <c r="AE10" s="48">
        <v>1</v>
      </c>
      <c r="AF10" s="49">
        <v>3</v>
      </c>
      <c r="AG10" s="49">
        <v>7</v>
      </c>
      <c r="AH10" s="49">
        <v>1</v>
      </c>
      <c r="AI10" s="49">
        <v>3</v>
      </c>
      <c r="AJ10" s="49">
        <v>5</v>
      </c>
      <c r="AK10" s="49">
        <v>7</v>
      </c>
      <c r="AL10" s="49">
        <v>2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8"/>
      <c r="BA10" s="146">
        <v>43</v>
      </c>
      <c r="BB10" s="147">
        <v>2815</v>
      </c>
      <c r="BC10" s="147"/>
      <c r="BD10" s="147">
        <v>6</v>
      </c>
      <c r="BE10" s="147">
        <v>0</v>
      </c>
      <c r="BF10" s="147"/>
      <c r="BG10" s="147"/>
      <c r="BH10" s="147"/>
      <c r="BI10" s="147"/>
      <c r="BJ10" s="147"/>
      <c r="BK10" s="147"/>
      <c r="BL10" s="147"/>
      <c r="BM10" s="148"/>
      <c r="BN10" s="146">
        <v>235</v>
      </c>
      <c r="BO10" s="147">
        <v>3706</v>
      </c>
      <c r="BP10" s="147"/>
      <c r="BQ10" s="147">
        <v>23</v>
      </c>
      <c r="BR10" s="147">
        <v>4</v>
      </c>
      <c r="BS10" s="147"/>
      <c r="BT10" s="147"/>
      <c r="BU10" s="147"/>
      <c r="BV10" s="149"/>
      <c r="BW10" s="149"/>
      <c r="BX10" s="149"/>
      <c r="BY10" s="149"/>
      <c r="BZ10" s="150"/>
      <c r="CA10" s="146">
        <v>302</v>
      </c>
      <c r="CB10" s="147">
        <v>2578</v>
      </c>
      <c r="CC10" s="147"/>
      <c r="CD10" s="147">
        <v>28</v>
      </c>
      <c r="CE10" s="147">
        <v>2</v>
      </c>
      <c r="CF10" s="147"/>
      <c r="CG10" s="147"/>
      <c r="CH10" s="147"/>
      <c r="CI10" s="149"/>
      <c r="CJ10" s="149"/>
      <c r="CK10" s="149"/>
      <c r="CL10" s="149"/>
      <c r="CM10" s="150"/>
      <c r="CN10" s="146">
        <v>401</v>
      </c>
      <c r="CO10" s="147">
        <v>2631</v>
      </c>
      <c r="CP10" s="147">
        <v>50</v>
      </c>
      <c r="CQ10" s="147">
        <v>37</v>
      </c>
      <c r="CR10" s="147">
        <v>3</v>
      </c>
      <c r="CS10" s="147">
        <v>17</v>
      </c>
      <c r="CT10" s="147"/>
      <c r="CU10" s="147"/>
      <c r="CV10" s="149">
        <v>2.17</v>
      </c>
      <c r="CW10" s="149">
        <v>6.3</v>
      </c>
      <c r="CX10" s="149">
        <v>5.4</v>
      </c>
      <c r="CY10" s="149">
        <v>0</v>
      </c>
      <c r="CZ10" s="150">
        <v>4.8</v>
      </c>
      <c r="DA10" s="144"/>
      <c r="DB10" s="5">
        <v>8</v>
      </c>
      <c r="DC10" s="42" t="s">
        <v>183</v>
      </c>
      <c r="DD10" s="88">
        <v>0.76</v>
      </c>
      <c r="DE10" s="145"/>
      <c r="DF10" s="88"/>
    </row>
    <row r="11" spans="1:110" x14ac:dyDescent="0.2">
      <c r="A11" s="29">
        <v>9</v>
      </c>
      <c r="B11" s="31" t="s">
        <v>513</v>
      </c>
      <c r="C11" s="132">
        <v>4.8928571428571432</v>
      </c>
      <c r="D11" s="133" t="s">
        <v>526</v>
      </c>
      <c r="E11" s="35">
        <v>11</v>
      </c>
      <c r="F11" s="36">
        <v>34017</v>
      </c>
      <c r="G11" s="37">
        <v>32.630136986301373</v>
      </c>
      <c r="H11" s="37" t="s">
        <v>159</v>
      </c>
      <c r="I11" s="37">
        <v>22.202739726027396</v>
      </c>
      <c r="J11" s="35">
        <v>76</v>
      </c>
      <c r="K11" s="35">
        <v>245</v>
      </c>
      <c r="L11" s="35">
        <v>4.68</v>
      </c>
      <c r="M11" s="39">
        <v>5</v>
      </c>
      <c r="N11" s="40">
        <v>0</v>
      </c>
      <c r="O11" s="41">
        <v>0</v>
      </c>
      <c r="P11" s="41">
        <v>0</v>
      </c>
      <c r="Q11" s="41">
        <v>0</v>
      </c>
      <c r="R11" s="41">
        <v>0.16311844077961019</v>
      </c>
      <c r="S11" s="42">
        <v>0.16311844077961019</v>
      </c>
      <c r="T11" s="43">
        <v>9.7871064467766111E-2</v>
      </c>
      <c r="U11" s="44">
        <v>21.550684931506851</v>
      </c>
      <c r="V11" s="45">
        <v>0</v>
      </c>
      <c r="W11" s="45">
        <v>18.758620689655171</v>
      </c>
      <c r="X11" s="45">
        <v>0</v>
      </c>
      <c r="Y11" s="45">
        <v>0</v>
      </c>
      <c r="Z11" s="45">
        <v>0</v>
      </c>
      <c r="AA11" s="45">
        <v>0</v>
      </c>
      <c r="AB11" s="137">
        <v>0</v>
      </c>
      <c r="AC11" s="45">
        <v>102.14395454462814</v>
      </c>
      <c r="AD11" s="47">
        <v>107.39944757889761</v>
      </c>
      <c r="AE11" s="48">
        <v>1</v>
      </c>
      <c r="AF11" s="49">
        <v>3</v>
      </c>
      <c r="AG11" s="49">
        <v>0</v>
      </c>
      <c r="AH11" s="49">
        <v>10</v>
      </c>
      <c r="AI11" s="49">
        <v>0</v>
      </c>
      <c r="AJ11" s="49">
        <v>5</v>
      </c>
      <c r="AK11" s="49">
        <v>4</v>
      </c>
      <c r="AL11" s="49">
        <v>3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8"/>
      <c r="BA11" s="146"/>
      <c r="BB11" s="147">
        <v>1</v>
      </c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8"/>
      <c r="BN11" s="146"/>
      <c r="BO11" s="147">
        <v>1</v>
      </c>
      <c r="BP11" s="147"/>
      <c r="BQ11" s="147"/>
      <c r="BR11" s="147"/>
      <c r="BS11" s="147"/>
      <c r="BT11" s="147"/>
      <c r="BU11" s="147"/>
      <c r="BV11" s="149"/>
      <c r="BW11" s="149"/>
      <c r="BX11" s="149"/>
      <c r="BY11" s="149"/>
      <c r="BZ11" s="150"/>
      <c r="CA11" s="146"/>
      <c r="CB11" s="147">
        <v>1</v>
      </c>
      <c r="CC11" s="147"/>
      <c r="CD11" s="147"/>
      <c r="CE11" s="147"/>
      <c r="CF11" s="147"/>
      <c r="CG11" s="147"/>
      <c r="CH11" s="147"/>
      <c r="CI11" s="149"/>
      <c r="CJ11" s="149"/>
      <c r="CK11" s="149"/>
      <c r="CL11" s="149"/>
      <c r="CM11" s="150"/>
      <c r="CN11" s="146">
        <v>544</v>
      </c>
      <c r="CO11" s="147">
        <v>3335</v>
      </c>
      <c r="CP11" s="147"/>
      <c r="CQ11" s="147">
        <v>29</v>
      </c>
      <c r="CR11" s="147">
        <v>9</v>
      </c>
      <c r="CS11" s="147"/>
      <c r="CT11" s="147"/>
      <c r="CU11" s="147"/>
      <c r="CV11" s="149"/>
      <c r="CW11" s="149"/>
      <c r="CX11" s="149"/>
      <c r="CY11" s="149"/>
      <c r="CZ11" s="150"/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x14ac:dyDescent="0.2">
      <c r="A12" s="29">
        <v>10</v>
      </c>
      <c r="B12" s="31" t="s">
        <v>514</v>
      </c>
      <c r="C12" s="132">
        <v>4.3785714285714281</v>
      </c>
      <c r="D12" s="133" t="s">
        <v>239</v>
      </c>
      <c r="E12" s="35">
        <v>4</v>
      </c>
      <c r="F12" s="36">
        <v>33847</v>
      </c>
      <c r="G12" s="37">
        <v>33.095890410958901</v>
      </c>
      <c r="H12" s="37" t="s">
        <v>159</v>
      </c>
      <c r="I12" s="37">
        <v>22.668493150684931</v>
      </c>
      <c r="J12" s="35">
        <v>75</v>
      </c>
      <c r="K12" s="35">
        <v>252</v>
      </c>
      <c r="L12" s="35">
        <v>4.93</v>
      </c>
      <c r="M12" s="39">
        <v>6</v>
      </c>
      <c r="N12" s="40">
        <v>0</v>
      </c>
      <c r="O12" s="41">
        <v>4.9087099670757257E-2</v>
      </c>
      <c r="P12" s="41">
        <v>7.3066774913740612E-2</v>
      </c>
      <c r="Q12" s="41">
        <v>0.14693468397172102</v>
      </c>
      <c r="R12" s="41">
        <v>0.1443711728685822</v>
      </c>
      <c r="S12" s="42">
        <v>0.1456529284201516</v>
      </c>
      <c r="T12" s="43">
        <v>0.138370281999144</v>
      </c>
      <c r="U12" s="44" t="s">
        <v>540</v>
      </c>
      <c r="V12" s="45">
        <v>1.91</v>
      </c>
      <c r="W12" s="45">
        <v>12.770833333333334</v>
      </c>
      <c r="X12" s="45">
        <v>7.3</v>
      </c>
      <c r="Y12" s="45">
        <v>11.5</v>
      </c>
      <c r="Z12" s="45">
        <v>0</v>
      </c>
      <c r="AA12" s="45">
        <v>0</v>
      </c>
      <c r="AB12" s="137">
        <v>0.02</v>
      </c>
      <c r="AC12" s="45">
        <v>85.318430829288914</v>
      </c>
      <c r="AD12" s="47">
        <v>87.943499999395897</v>
      </c>
      <c r="AE12" s="48">
        <v>3</v>
      </c>
      <c r="AF12" s="49">
        <v>0</v>
      </c>
      <c r="AG12" s="49">
        <v>5</v>
      </c>
      <c r="AH12" s="49">
        <v>4</v>
      </c>
      <c r="AI12" s="49">
        <v>5</v>
      </c>
      <c r="AJ12" s="49">
        <v>5</v>
      </c>
      <c r="AK12" s="49">
        <v>0</v>
      </c>
      <c r="AL12" s="49">
        <v>2</v>
      </c>
      <c r="AM12" s="6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8"/>
      <c r="BA12" s="146">
        <v>164</v>
      </c>
      <c r="BB12" s="147">
        <v>3341</v>
      </c>
      <c r="BC12" s="147"/>
      <c r="BD12" s="147">
        <v>12</v>
      </c>
      <c r="BE12" s="147">
        <v>1</v>
      </c>
      <c r="BF12" s="147"/>
      <c r="BG12" s="147"/>
      <c r="BH12" s="147"/>
      <c r="BI12" s="147"/>
      <c r="BJ12" s="147"/>
      <c r="BK12" s="147"/>
      <c r="BL12" s="147"/>
      <c r="BM12" s="148"/>
      <c r="BN12" s="146">
        <v>252</v>
      </c>
      <c r="BO12" s="147">
        <v>3448.9</v>
      </c>
      <c r="BP12" s="147"/>
      <c r="BQ12" s="147">
        <v>21</v>
      </c>
      <c r="BR12" s="147">
        <v>3</v>
      </c>
      <c r="BS12" s="147"/>
      <c r="BT12" s="147"/>
      <c r="BU12" s="147"/>
      <c r="BV12" s="149">
        <v>1.18</v>
      </c>
      <c r="BW12" s="149">
        <v>4.4000000000000004</v>
      </c>
      <c r="BX12" s="149">
        <v>7.7</v>
      </c>
      <c r="BY12" s="149">
        <v>50</v>
      </c>
      <c r="BZ12" s="150">
        <v>7.1</v>
      </c>
      <c r="CA12" s="146">
        <v>557</v>
      </c>
      <c r="CB12" s="147">
        <v>3790.7999999999997</v>
      </c>
      <c r="CC12" s="147"/>
      <c r="CD12" s="147">
        <v>33</v>
      </c>
      <c r="CE12" s="147">
        <v>7</v>
      </c>
      <c r="CF12" s="147"/>
      <c r="CG12" s="147"/>
      <c r="CH12" s="147"/>
      <c r="CI12" s="149">
        <v>1.91</v>
      </c>
      <c r="CJ12" s="149">
        <v>7.3</v>
      </c>
      <c r="CK12" s="149">
        <v>11.5</v>
      </c>
      <c r="CL12" s="149">
        <v>60</v>
      </c>
      <c r="CM12" s="150">
        <v>2.9</v>
      </c>
      <c r="CN12" s="146">
        <v>613</v>
      </c>
      <c r="CO12" s="147">
        <v>4246</v>
      </c>
      <c r="CP12" s="147">
        <v>80</v>
      </c>
      <c r="CQ12" s="147">
        <v>48</v>
      </c>
      <c r="CR12" s="147">
        <v>6</v>
      </c>
      <c r="CS12" s="147">
        <v>26</v>
      </c>
      <c r="CT12" s="147"/>
      <c r="CU12" s="147"/>
      <c r="CV12" s="149">
        <v>1.6</v>
      </c>
      <c r="CW12" s="149">
        <v>4.8</v>
      </c>
      <c r="CX12" s="149">
        <v>9.8000000000000007</v>
      </c>
      <c r="CY12" s="149">
        <v>0</v>
      </c>
      <c r="CZ12" s="150">
        <v>2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x14ac:dyDescent="0.2">
      <c r="A13" s="29">
        <v>11</v>
      </c>
      <c r="B13" s="31" t="s">
        <v>509</v>
      </c>
      <c r="C13" s="132">
        <v>3.9071428571428575</v>
      </c>
      <c r="D13" s="133" t="s">
        <v>218</v>
      </c>
      <c r="E13" s="35">
        <v>3</v>
      </c>
      <c r="F13" s="36">
        <v>33457</v>
      </c>
      <c r="G13" s="37">
        <v>34.164383561643838</v>
      </c>
      <c r="H13" s="37" t="s">
        <v>159</v>
      </c>
      <c r="I13" s="37">
        <v>23.736986301369864</v>
      </c>
      <c r="J13" s="35">
        <v>78</v>
      </c>
      <c r="K13" s="35">
        <v>252</v>
      </c>
      <c r="L13" s="35">
        <v>4.8</v>
      </c>
      <c r="M13" s="39">
        <v>4</v>
      </c>
      <c r="N13" s="40">
        <v>0</v>
      </c>
      <c r="O13" s="41">
        <v>0</v>
      </c>
      <c r="P13" s="41">
        <v>0</v>
      </c>
      <c r="Q13" s="41">
        <v>0</v>
      </c>
      <c r="R13" s="41">
        <v>8.7633087633087636E-2</v>
      </c>
      <c r="S13" s="42">
        <v>8.7633087633087636E-2</v>
      </c>
      <c r="T13" s="43">
        <v>8.3251433251433249E-2</v>
      </c>
      <c r="U13" s="44" t="s">
        <v>540</v>
      </c>
      <c r="V13" s="45">
        <v>0.83</v>
      </c>
      <c r="W13" s="45">
        <v>13.375</v>
      </c>
      <c r="X13" s="45">
        <v>4.8</v>
      </c>
      <c r="Y13" s="45">
        <v>11.8</v>
      </c>
      <c r="Z13" s="45">
        <v>0</v>
      </c>
      <c r="AA13" s="45">
        <v>0</v>
      </c>
      <c r="AB13" s="137">
        <v>0.111</v>
      </c>
      <c r="AC13" s="45">
        <v>94.9435763888889</v>
      </c>
      <c r="AD13" s="47">
        <v>103.79501173875043</v>
      </c>
      <c r="AE13" s="48">
        <v>0</v>
      </c>
      <c r="AF13" s="49">
        <v>0</v>
      </c>
      <c r="AG13" s="49">
        <v>0</v>
      </c>
      <c r="AH13" s="49">
        <v>6</v>
      </c>
      <c r="AI13" s="49">
        <v>1</v>
      </c>
      <c r="AJ13" s="49">
        <v>5</v>
      </c>
      <c r="AK13" s="49">
        <v>2</v>
      </c>
      <c r="AL13" s="49">
        <v>5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8"/>
      <c r="BA13" s="146"/>
      <c r="BB13" s="147">
        <v>1</v>
      </c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8"/>
      <c r="BN13" s="146"/>
      <c r="BO13" s="147">
        <v>1</v>
      </c>
      <c r="BP13" s="147"/>
      <c r="BQ13" s="147"/>
      <c r="BR13" s="147"/>
      <c r="BS13" s="147"/>
      <c r="BT13" s="147"/>
      <c r="BU13" s="147"/>
      <c r="BV13" s="149"/>
      <c r="BW13" s="149"/>
      <c r="BX13" s="149"/>
      <c r="BY13" s="149"/>
      <c r="BZ13" s="150"/>
      <c r="CA13" s="146"/>
      <c r="CB13" s="147">
        <v>1</v>
      </c>
      <c r="CC13" s="147"/>
      <c r="CD13" s="147"/>
      <c r="CE13" s="147"/>
      <c r="CF13" s="147"/>
      <c r="CG13" s="147"/>
      <c r="CH13" s="147"/>
      <c r="CI13" s="149"/>
      <c r="CJ13" s="149"/>
      <c r="CK13" s="149"/>
      <c r="CL13" s="149"/>
      <c r="CM13" s="150"/>
      <c r="CN13" s="146">
        <v>214</v>
      </c>
      <c r="CO13" s="147">
        <v>2442</v>
      </c>
      <c r="CP13" s="147">
        <v>29</v>
      </c>
      <c r="CQ13" s="147">
        <v>16</v>
      </c>
      <c r="CR13" s="147">
        <v>4</v>
      </c>
      <c r="CS13" s="147">
        <v>15.600000000000001</v>
      </c>
      <c r="CT13" s="147"/>
      <c r="CU13" s="147"/>
      <c r="CV13" s="149">
        <v>0.83</v>
      </c>
      <c r="CW13" s="149">
        <v>4.8</v>
      </c>
      <c r="CX13" s="149">
        <v>11.8</v>
      </c>
      <c r="CY13" s="149">
        <v>0</v>
      </c>
      <c r="CZ13" s="150">
        <v>11.1</v>
      </c>
      <c r="DA13" s="144"/>
      <c r="DB13" s="30">
        <v>11</v>
      </c>
      <c r="DC13" s="42" t="s">
        <v>192</v>
      </c>
      <c r="DD13" s="88">
        <v>0.6</v>
      </c>
      <c r="DE13" s="88"/>
      <c r="DF13" s="88"/>
    </row>
    <row r="14" spans="1:110" x14ac:dyDescent="0.2">
      <c r="A14" s="29">
        <v>12</v>
      </c>
      <c r="B14" s="31" t="s">
        <v>512</v>
      </c>
      <c r="C14" s="132">
        <v>3.4071428571428575</v>
      </c>
      <c r="D14" s="133" t="s">
        <v>222</v>
      </c>
      <c r="E14" s="35">
        <v>2</v>
      </c>
      <c r="F14" s="36">
        <v>34489</v>
      </c>
      <c r="G14" s="37">
        <v>31.336986301369862</v>
      </c>
      <c r="H14" s="37" t="s">
        <v>163</v>
      </c>
      <c r="I14" s="37">
        <v>20.909589041095892</v>
      </c>
      <c r="J14" s="35">
        <v>79</v>
      </c>
      <c r="K14" s="35">
        <v>264</v>
      </c>
      <c r="L14" s="35">
        <v>4.83</v>
      </c>
      <c r="M14" s="39">
        <v>5</v>
      </c>
      <c r="N14" s="40">
        <v>0</v>
      </c>
      <c r="O14" s="41">
        <v>0</v>
      </c>
      <c r="P14" s="41">
        <v>0.10087719298245613</v>
      </c>
      <c r="Q14" s="41">
        <v>0.12847222222222221</v>
      </c>
      <c r="R14" s="41">
        <v>0.13052076466710613</v>
      </c>
      <c r="S14" s="42">
        <v>0.13052076466710613</v>
      </c>
      <c r="T14" s="43">
        <v>0.13052076466710613</v>
      </c>
      <c r="U14" s="44" t="s">
        <v>540</v>
      </c>
      <c r="V14" s="45">
        <v>0.99</v>
      </c>
      <c r="W14" s="45">
        <v>10.421052631578947</v>
      </c>
      <c r="X14" s="45">
        <v>4</v>
      </c>
      <c r="Y14" s="45">
        <v>7.5</v>
      </c>
      <c r="Z14" s="45">
        <v>0</v>
      </c>
      <c r="AA14" s="45">
        <v>0</v>
      </c>
      <c r="AB14" s="137">
        <v>0.13</v>
      </c>
      <c r="AC14" s="45">
        <v>97.016454587183802</v>
      </c>
      <c r="AD14" s="47">
        <v>108.10730172743662</v>
      </c>
      <c r="AE14" s="48">
        <v>3</v>
      </c>
      <c r="AF14" s="49">
        <v>0</v>
      </c>
      <c r="AG14" s="49">
        <v>0</v>
      </c>
      <c r="AH14" s="49">
        <v>1</v>
      </c>
      <c r="AI14" s="49">
        <v>0</v>
      </c>
      <c r="AJ14" s="49">
        <v>5</v>
      </c>
      <c r="AK14" s="49">
        <v>5</v>
      </c>
      <c r="AL14" s="49">
        <v>3</v>
      </c>
      <c r="AM14" s="6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8"/>
      <c r="BA14" s="146"/>
      <c r="BB14" s="147">
        <v>1</v>
      </c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8"/>
      <c r="BN14" s="146">
        <v>276</v>
      </c>
      <c r="BO14" s="147">
        <v>2736</v>
      </c>
      <c r="BP14" s="147"/>
      <c r="BQ14" s="147">
        <v>15</v>
      </c>
      <c r="BR14" s="147">
        <v>5</v>
      </c>
      <c r="BS14" s="147"/>
      <c r="BT14" s="147"/>
      <c r="BU14" s="147"/>
      <c r="BV14" s="149"/>
      <c r="BW14" s="149"/>
      <c r="BX14" s="149"/>
      <c r="BY14" s="149"/>
      <c r="BZ14" s="150"/>
      <c r="CA14" s="146">
        <v>333</v>
      </c>
      <c r="CB14" s="147">
        <v>2592</v>
      </c>
      <c r="CC14" s="147"/>
      <c r="CD14" s="147">
        <v>25</v>
      </c>
      <c r="CE14" s="147">
        <v>3</v>
      </c>
      <c r="CF14" s="147"/>
      <c r="CG14" s="147"/>
      <c r="CH14" s="147"/>
      <c r="CI14" s="149"/>
      <c r="CJ14" s="149"/>
      <c r="CK14" s="149"/>
      <c r="CL14" s="149"/>
      <c r="CM14" s="150"/>
      <c r="CN14" s="146">
        <v>396</v>
      </c>
      <c r="CO14" s="147">
        <v>3034</v>
      </c>
      <c r="CP14" s="147">
        <v>60</v>
      </c>
      <c r="CQ14" s="147">
        <v>38</v>
      </c>
      <c r="CR14" s="147">
        <v>3</v>
      </c>
      <c r="CS14" s="147">
        <v>13</v>
      </c>
      <c r="CT14" s="147"/>
      <c r="CU14" s="147"/>
      <c r="CV14" s="149">
        <v>0.99</v>
      </c>
      <c r="CW14" s="149">
        <v>4</v>
      </c>
      <c r="CX14" s="149">
        <v>7.5</v>
      </c>
      <c r="CY14" s="149">
        <v>0</v>
      </c>
      <c r="CZ14" s="150">
        <v>13</v>
      </c>
      <c r="DA14" s="144"/>
      <c r="DB14" s="30">
        <v>12</v>
      </c>
      <c r="DC14" s="42" t="s">
        <v>195</v>
      </c>
      <c r="DD14" s="88">
        <v>0.5</v>
      </c>
    </row>
    <row r="15" spans="1:110" x14ac:dyDescent="0.2">
      <c r="A15" s="29">
        <v>13</v>
      </c>
      <c r="B15" s="31" t="s">
        <v>515</v>
      </c>
      <c r="C15" s="132">
        <v>3.1428571428571428</v>
      </c>
      <c r="D15" s="133" t="s">
        <v>233</v>
      </c>
      <c r="E15" s="35">
        <v>1</v>
      </c>
      <c r="F15" s="36">
        <v>33827</v>
      </c>
      <c r="G15" s="37">
        <v>33.150684931506852</v>
      </c>
      <c r="H15" s="37" t="s">
        <v>159</v>
      </c>
      <c r="I15" s="37">
        <v>22.723287671232878</v>
      </c>
      <c r="J15" s="35">
        <v>73</v>
      </c>
      <c r="K15" s="35">
        <v>231</v>
      </c>
      <c r="L15" s="35">
        <v>4.78</v>
      </c>
      <c r="M15" s="39">
        <v>6</v>
      </c>
      <c r="N15" s="40">
        <v>0</v>
      </c>
      <c r="O15" s="41">
        <v>0.103010301030103</v>
      </c>
      <c r="P15" s="41">
        <v>8.9886459209419678E-2</v>
      </c>
      <c r="Q15" s="41">
        <v>0.1332651670074983</v>
      </c>
      <c r="R15" s="41">
        <v>0.10413812003288572</v>
      </c>
      <c r="S15" s="42">
        <v>0.11870164352019201</v>
      </c>
      <c r="T15" s="43">
        <v>0.11870164352019201</v>
      </c>
      <c r="U15" s="44" t="s">
        <v>540</v>
      </c>
      <c r="V15" s="45">
        <v>1.35</v>
      </c>
      <c r="W15" s="45">
        <v>13.571428571428571</v>
      </c>
      <c r="X15" s="45">
        <v>5.4</v>
      </c>
      <c r="Y15" s="45">
        <v>10.4</v>
      </c>
      <c r="Z15" s="45">
        <v>0</v>
      </c>
      <c r="AA15" s="45">
        <v>0</v>
      </c>
      <c r="AB15" s="137">
        <v>0</v>
      </c>
      <c r="AC15" s="45">
        <v>88.497375044189724</v>
      </c>
      <c r="AD15" s="47">
        <v>87.595878123515291</v>
      </c>
      <c r="AE15" s="48">
        <v>2</v>
      </c>
      <c r="AF15" s="49">
        <v>0</v>
      </c>
      <c r="AG15" s="49">
        <v>1</v>
      </c>
      <c r="AH15" s="49">
        <v>6</v>
      </c>
      <c r="AI15" s="49">
        <v>2</v>
      </c>
      <c r="AJ15" s="49">
        <v>5</v>
      </c>
      <c r="AK15" s="49">
        <v>0</v>
      </c>
      <c r="AL15" s="49">
        <v>2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8"/>
      <c r="BA15" s="146">
        <v>206</v>
      </c>
      <c r="BB15" s="147">
        <v>1999.8000000000002</v>
      </c>
      <c r="BC15" s="147"/>
      <c r="BD15" s="147">
        <v>11</v>
      </c>
      <c r="BE15" s="147">
        <v>3</v>
      </c>
      <c r="BF15" s="147"/>
      <c r="BG15" s="147"/>
      <c r="BH15" s="147"/>
      <c r="BI15" s="147"/>
      <c r="BJ15" s="147"/>
      <c r="BK15" s="147"/>
      <c r="BL15" s="147"/>
      <c r="BM15" s="148"/>
      <c r="BN15" s="146">
        <v>171</v>
      </c>
      <c r="BO15" s="147">
        <v>1902.4</v>
      </c>
      <c r="BP15" s="147"/>
      <c r="BQ15" s="147">
        <v>10</v>
      </c>
      <c r="BR15" s="147">
        <v>2</v>
      </c>
      <c r="BS15" s="147"/>
      <c r="BT15" s="147"/>
      <c r="BU15" s="147"/>
      <c r="BV15" s="149"/>
      <c r="BW15" s="149"/>
      <c r="BX15" s="149"/>
      <c r="BY15" s="149"/>
      <c r="BZ15" s="150"/>
      <c r="CA15" s="146">
        <v>391</v>
      </c>
      <c r="CB15" s="147">
        <v>2934</v>
      </c>
      <c r="CC15" s="147"/>
      <c r="CD15" s="147">
        <v>30</v>
      </c>
      <c r="CE15" s="147">
        <v>2</v>
      </c>
      <c r="CF15" s="147"/>
      <c r="CG15" s="147"/>
      <c r="CH15" s="147"/>
      <c r="CI15" s="149"/>
      <c r="CJ15" s="149"/>
      <c r="CK15" s="149"/>
      <c r="CL15" s="149"/>
      <c r="CM15" s="150"/>
      <c r="CN15" s="146">
        <v>380</v>
      </c>
      <c r="CO15" s="147">
        <v>3649</v>
      </c>
      <c r="CP15" s="147">
        <v>35</v>
      </c>
      <c r="CQ15" s="147">
        <v>28</v>
      </c>
      <c r="CR15" s="147">
        <v>3</v>
      </c>
      <c r="CS15" s="147">
        <v>31</v>
      </c>
      <c r="CT15" s="147"/>
      <c r="CU15" s="147"/>
      <c r="CV15" s="149">
        <v>1.35</v>
      </c>
      <c r="CW15" s="149">
        <v>5.4</v>
      </c>
      <c r="CX15" s="149">
        <v>10.4</v>
      </c>
      <c r="CY15" s="149">
        <v>0</v>
      </c>
      <c r="CZ15" s="150">
        <v>0</v>
      </c>
      <c r="DA15" s="144"/>
      <c r="DB15" s="30"/>
      <c r="DC15" s="42"/>
    </row>
    <row r="16" spans="1:110" x14ac:dyDescent="0.2">
      <c r="A16" s="29">
        <v>14</v>
      </c>
      <c r="B16" s="31" t="s">
        <v>521</v>
      </c>
      <c r="C16" s="132">
        <v>2.5285714285714285</v>
      </c>
      <c r="D16" s="133" t="s">
        <v>202</v>
      </c>
      <c r="E16" s="35">
        <v>4</v>
      </c>
      <c r="F16" s="36">
        <v>33476</v>
      </c>
      <c r="G16" s="37">
        <v>34.112328767123287</v>
      </c>
      <c r="H16" s="37" t="s">
        <v>159</v>
      </c>
      <c r="I16" s="37">
        <v>23.684931506849313</v>
      </c>
      <c r="J16" s="35">
        <v>75</v>
      </c>
      <c r="K16" s="35">
        <v>250</v>
      </c>
      <c r="L16" s="35">
        <v>4.87</v>
      </c>
      <c r="M16" s="39">
        <v>7</v>
      </c>
      <c r="N16" s="40">
        <v>0</v>
      </c>
      <c r="O16" s="41">
        <v>5.5388876067389806E-2</v>
      </c>
      <c r="P16" s="41">
        <v>0</v>
      </c>
      <c r="Q16" s="41">
        <v>0.11305732484076433</v>
      </c>
      <c r="R16" s="41">
        <v>0.12179487179487179</v>
      </c>
      <c r="S16" s="42">
        <v>0.12179487179487179</v>
      </c>
      <c r="T16" s="43">
        <v>0.1157051282051282</v>
      </c>
      <c r="U16" s="44" t="s">
        <v>540</v>
      </c>
      <c r="V16" s="45">
        <v>1.47</v>
      </c>
      <c r="W16" s="45">
        <v>12.090909090909092</v>
      </c>
      <c r="X16" s="45">
        <v>5.6</v>
      </c>
      <c r="Y16" s="45">
        <v>7.4</v>
      </c>
      <c r="Z16" s="45">
        <v>0</v>
      </c>
      <c r="AA16" s="45">
        <v>0</v>
      </c>
      <c r="AB16" s="137">
        <v>1.6E-2</v>
      </c>
      <c r="AC16" s="45">
        <v>88.890256517239266</v>
      </c>
      <c r="AD16" s="47">
        <v>91.625223272232631</v>
      </c>
      <c r="AE16" s="48">
        <v>2</v>
      </c>
      <c r="AF16" s="49">
        <v>0</v>
      </c>
      <c r="AG16" s="49">
        <v>2</v>
      </c>
      <c r="AH16" s="49">
        <v>4</v>
      </c>
      <c r="AI16" s="49">
        <v>2</v>
      </c>
      <c r="AJ16" s="49">
        <v>5</v>
      </c>
      <c r="AK16" s="49">
        <v>0</v>
      </c>
      <c r="AL16" s="49">
        <v>1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8"/>
      <c r="BA16" s="146">
        <v>72</v>
      </c>
      <c r="BB16" s="147">
        <v>1299.8999999999999</v>
      </c>
      <c r="BC16" s="147"/>
      <c r="BD16" s="147">
        <v>4</v>
      </c>
      <c r="BE16" s="147">
        <v>1</v>
      </c>
      <c r="BF16" s="147"/>
      <c r="BG16" s="147"/>
      <c r="BH16" s="147"/>
      <c r="BI16" s="147"/>
      <c r="BJ16" s="147"/>
      <c r="BK16" s="147"/>
      <c r="BL16" s="147"/>
      <c r="BM16" s="148"/>
      <c r="BN16" s="146"/>
      <c r="BO16" s="147">
        <v>1</v>
      </c>
      <c r="BP16" s="147"/>
      <c r="BQ16" s="147"/>
      <c r="BR16" s="147"/>
      <c r="BS16" s="147"/>
      <c r="BT16" s="147"/>
      <c r="BU16" s="147"/>
      <c r="BV16" s="149"/>
      <c r="BW16" s="149"/>
      <c r="BX16" s="149"/>
      <c r="BY16" s="149"/>
      <c r="BZ16" s="150"/>
      <c r="CA16" s="146">
        <v>426</v>
      </c>
      <c r="CB16" s="147">
        <v>3768</v>
      </c>
      <c r="CC16" s="147"/>
      <c r="CD16" s="147">
        <v>28</v>
      </c>
      <c r="CE16" s="147">
        <v>4</v>
      </c>
      <c r="CF16" s="147"/>
      <c r="CG16" s="147"/>
      <c r="CH16" s="147"/>
      <c r="CI16" s="149"/>
      <c r="CJ16" s="149"/>
      <c r="CK16" s="149"/>
      <c r="CL16" s="149"/>
      <c r="CM16" s="150"/>
      <c r="CN16" s="146">
        <v>399</v>
      </c>
      <c r="CO16" s="147">
        <v>3276</v>
      </c>
      <c r="CP16" s="147">
        <v>52</v>
      </c>
      <c r="CQ16" s="147">
        <v>33</v>
      </c>
      <c r="CR16" s="147">
        <v>5</v>
      </c>
      <c r="CS16" s="147">
        <v>21</v>
      </c>
      <c r="CT16" s="147"/>
      <c r="CU16" s="147"/>
      <c r="CV16" s="149">
        <v>1.47</v>
      </c>
      <c r="CW16" s="149">
        <v>5.6</v>
      </c>
      <c r="CX16" s="149">
        <v>7.4</v>
      </c>
      <c r="CY16" s="149">
        <v>0</v>
      </c>
      <c r="CZ16" s="150">
        <v>1.6</v>
      </c>
      <c r="DA16" s="144"/>
      <c r="DB16" s="30"/>
      <c r="DC16" s="42"/>
    </row>
    <row r="17" spans="1:104" x14ac:dyDescent="0.2">
      <c r="A17" s="29">
        <v>15</v>
      </c>
      <c r="B17" s="31" t="s">
        <v>516</v>
      </c>
      <c r="C17" s="132">
        <v>2.2357142857142853</v>
      </c>
      <c r="D17" s="133" t="s">
        <v>527</v>
      </c>
      <c r="E17" s="35">
        <v>5</v>
      </c>
      <c r="F17" s="36">
        <v>33740</v>
      </c>
      <c r="G17" s="37">
        <v>33.389041095890413</v>
      </c>
      <c r="H17" s="37" t="s">
        <v>159</v>
      </c>
      <c r="I17" s="37">
        <v>22.961643835616439</v>
      </c>
      <c r="J17" s="35">
        <v>76</v>
      </c>
      <c r="K17" s="35">
        <v>250</v>
      </c>
      <c r="L17" s="35">
        <v>4.87</v>
      </c>
      <c r="M17" s="39">
        <v>6</v>
      </c>
      <c r="N17" s="40">
        <v>0</v>
      </c>
      <c r="O17" s="41">
        <v>7.7337110481586396E-2</v>
      </c>
      <c r="P17" s="41">
        <v>2.9519423780847796E-2</v>
      </c>
      <c r="Q17" s="41">
        <v>6.8692206076618231E-2</v>
      </c>
      <c r="R17" s="41">
        <v>5.1348547717842322E-2</v>
      </c>
      <c r="S17" s="42">
        <v>6.4342829099714366E-2</v>
      </c>
      <c r="T17" s="43">
        <v>6.1125687644728643E-2</v>
      </c>
      <c r="U17" s="44" t="s">
        <v>540</v>
      </c>
      <c r="V17" s="45">
        <v>2.06</v>
      </c>
      <c r="W17" s="45">
        <v>9.4285714285714288</v>
      </c>
      <c r="X17" s="45">
        <v>4.9000000000000004</v>
      </c>
      <c r="Y17" s="45">
        <v>7</v>
      </c>
      <c r="Z17" s="45">
        <v>0</v>
      </c>
      <c r="AA17" s="45">
        <v>0</v>
      </c>
      <c r="AB17" s="137">
        <v>0.125</v>
      </c>
      <c r="AC17" s="45">
        <v>88.890256517239266</v>
      </c>
      <c r="AD17" s="47">
        <v>93.463822579209847</v>
      </c>
      <c r="AE17" s="48">
        <v>0</v>
      </c>
      <c r="AF17" s="49">
        <v>0</v>
      </c>
      <c r="AG17" s="49">
        <v>6</v>
      </c>
      <c r="AH17" s="49">
        <v>0</v>
      </c>
      <c r="AI17" s="49">
        <v>1</v>
      </c>
      <c r="AJ17" s="49">
        <v>5</v>
      </c>
      <c r="AK17" s="49">
        <v>0</v>
      </c>
      <c r="AL17" s="49">
        <v>2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8"/>
      <c r="BA17" s="146">
        <v>273</v>
      </c>
      <c r="BB17" s="147">
        <v>3530</v>
      </c>
      <c r="BC17" s="147"/>
      <c r="BD17" s="147">
        <v>26</v>
      </c>
      <c r="BE17" s="147">
        <v>5</v>
      </c>
      <c r="BF17" s="147"/>
      <c r="BG17" s="147"/>
      <c r="BH17" s="147"/>
      <c r="BI17" s="147"/>
      <c r="BJ17" s="147"/>
      <c r="BK17" s="147"/>
      <c r="BL17" s="147"/>
      <c r="BM17" s="148"/>
      <c r="BN17" s="146">
        <v>100</v>
      </c>
      <c r="BO17" s="147">
        <v>3387.6000000000004</v>
      </c>
      <c r="BP17" s="147"/>
      <c r="BQ17" s="147">
        <v>12</v>
      </c>
      <c r="BR17" s="147">
        <v>4</v>
      </c>
      <c r="BS17" s="147"/>
      <c r="BT17" s="147"/>
      <c r="BU17" s="147"/>
      <c r="BV17" s="149"/>
      <c r="BW17" s="149"/>
      <c r="BX17" s="149"/>
      <c r="BY17" s="149"/>
      <c r="BZ17" s="150"/>
      <c r="CA17" s="146">
        <v>78</v>
      </c>
      <c r="CB17" s="147">
        <v>1135.5</v>
      </c>
      <c r="CC17" s="147"/>
      <c r="CD17" s="147">
        <v>6</v>
      </c>
      <c r="CE17" s="147">
        <v>1</v>
      </c>
      <c r="CF17" s="147"/>
      <c r="CG17" s="147"/>
      <c r="CH17" s="147"/>
      <c r="CI17" s="149"/>
      <c r="CJ17" s="149"/>
      <c r="CK17" s="149"/>
      <c r="CL17" s="149"/>
      <c r="CM17" s="150"/>
      <c r="CN17" s="146">
        <v>198</v>
      </c>
      <c r="CO17" s="147">
        <v>3856</v>
      </c>
      <c r="CP17" s="147">
        <v>30</v>
      </c>
      <c r="CQ17" s="147">
        <v>21</v>
      </c>
      <c r="CR17" s="147">
        <v>2</v>
      </c>
      <c r="CS17" s="147">
        <v>39</v>
      </c>
      <c r="CT17" s="147"/>
      <c r="CU17" s="147"/>
      <c r="CV17" s="149">
        <v>0.66</v>
      </c>
      <c r="CW17" s="149">
        <v>5.55</v>
      </c>
      <c r="CX17" s="149">
        <v>7</v>
      </c>
      <c r="CY17" s="149">
        <v>0</v>
      </c>
      <c r="CZ17" s="150">
        <v>12.5</v>
      </c>
    </row>
    <row r="18" spans="1:104" x14ac:dyDescent="0.2">
      <c r="A18" s="29">
        <v>16</v>
      </c>
      <c r="B18" s="31" t="s">
        <v>520</v>
      </c>
      <c r="C18" s="132">
        <v>2.1428571428571428</v>
      </c>
      <c r="D18" s="133" t="s">
        <v>375</v>
      </c>
      <c r="E18" s="35">
        <v>3</v>
      </c>
      <c r="F18" s="36">
        <v>34228</v>
      </c>
      <c r="G18" s="37">
        <v>32.052054794520551</v>
      </c>
      <c r="H18" s="37" t="s">
        <v>159</v>
      </c>
      <c r="I18" s="37">
        <v>21.624657534246577</v>
      </c>
      <c r="J18" s="35">
        <v>76</v>
      </c>
      <c r="K18" s="35">
        <v>260</v>
      </c>
      <c r="L18" s="35">
        <v>4.6100000000000003</v>
      </c>
      <c r="M18" s="39">
        <v>7</v>
      </c>
      <c r="N18" s="40">
        <v>0</v>
      </c>
      <c r="O18" s="41">
        <v>0</v>
      </c>
      <c r="P18" s="41">
        <v>0</v>
      </c>
      <c r="Q18" s="41">
        <v>2.1960784313725491E-2</v>
      </c>
      <c r="R18" s="41">
        <v>2.6933435936898807E-2</v>
      </c>
      <c r="S18" s="42">
        <v>2.6933435936898807E-2</v>
      </c>
      <c r="T18" s="43">
        <v>2.5586764140053866E-2</v>
      </c>
      <c r="U18" s="44" t="s">
        <v>540</v>
      </c>
      <c r="V18" s="45">
        <v>0.28999999999999998</v>
      </c>
      <c r="W18" s="45">
        <v>7</v>
      </c>
      <c r="X18" s="45">
        <v>2.8</v>
      </c>
      <c r="Y18" s="45">
        <v>10.7</v>
      </c>
      <c r="Z18" s="45">
        <v>0</v>
      </c>
      <c r="AA18" s="45">
        <v>0</v>
      </c>
      <c r="AB18" s="137">
        <v>9.0999999999999998E-2</v>
      </c>
      <c r="AC18" s="45">
        <v>115.13295252872079</v>
      </c>
      <c r="AD18" s="47">
        <v>121.05675323456875</v>
      </c>
      <c r="AE18" s="48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5</v>
      </c>
      <c r="AK18" s="49">
        <v>8</v>
      </c>
      <c r="AL18" s="49">
        <v>1</v>
      </c>
      <c r="AM18" s="60">
        <v>0</v>
      </c>
      <c r="AN18" s="146"/>
      <c r="AO18" s="147">
        <v>1</v>
      </c>
      <c r="AP18" s="147"/>
      <c r="AQ18" s="147"/>
      <c r="AR18" s="147"/>
      <c r="AS18" s="147"/>
      <c r="AT18" s="147"/>
      <c r="AU18" s="147"/>
      <c r="AV18" s="147"/>
      <c r="AW18" s="147"/>
      <c r="AX18" s="147"/>
      <c r="AY18" s="147"/>
      <c r="AZ18" s="148"/>
      <c r="BA18" s="146"/>
      <c r="BB18" s="147">
        <v>1</v>
      </c>
      <c r="BC18" s="147"/>
      <c r="BD18" s="147"/>
      <c r="BE18" s="147"/>
      <c r="BF18" s="147"/>
      <c r="BG18" s="147"/>
      <c r="BH18" s="147"/>
      <c r="BI18" s="147"/>
      <c r="BJ18" s="147"/>
      <c r="BK18" s="147"/>
      <c r="BL18" s="147"/>
      <c r="BM18" s="148"/>
      <c r="BN18" s="146"/>
      <c r="BO18" s="147">
        <v>1</v>
      </c>
      <c r="BP18" s="147"/>
      <c r="BQ18" s="147"/>
      <c r="BR18" s="147"/>
      <c r="BS18" s="147"/>
      <c r="BT18" s="147"/>
      <c r="BU18" s="147"/>
      <c r="BV18" s="149"/>
      <c r="BW18" s="149"/>
      <c r="BX18" s="149"/>
      <c r="BY18" s="149"/>
      <c r="BZ18" s="150"/>
      <c r="CA18" s="146">
        <v>14</v>
      </c>
      <c r="CB18" s="147">
        <v>637.5</v>
      </c>
      <c r="CC18" s="147"/>
      <c r="CD18" s="147">
        <v>3</v>
      </c>
      <c r="CE18" s="147">
        <v>0</v>
      </c>
      <c r="CF18" s="147"/>
      <c r="CG18" s="147"/>
      <c r="CH18" s="147"/>
      <c r="CI18" s="149"/>
      <c r="CJ18" s="149"/>
      <c r="CK18" s="149"/>
      <c r="CL18" s="149"/>
      <c r="CM18" s="150"/>
      <c r="CN18" s="146">
        <v>70</v>
      </c>
      <c r="CO18" s="147">
        <v>2599</v>
      </c>
      <c r="CP18" s="147">
        <v>25</v>
      </c>
      <c r="CQ18" s="147">
        <v>10</v>
      </c>
      <c r="CR18" s="147">
        <v>1</v>
      </c>
      <c r="CS18" s="147">
        <v>14</v>
      </c>
      <c r="CT18" s="147"/>
      <c r="CU18" s="147"/>
      <c r="CV18" s="149">
        <v>0.28999999999999998</v>
      </c>
      <c r="CW18" s="149">
        <v>2.8</v>
      </c>
      <c r="CX18" s="149">
        <v>10.7</v>
      </c>
      <c r="CY18" s="149">
        <v>0</v>
      </c>
      <c r="CZ18" s="150">
        <v>9.1</v>
      </c>
    </row>
    <row r="19" spans="1:104" x14ac:dyDescent="0.2">
      <c r="A19" s="29">
        <v>17</v>
      </c>
      <c r="B19" s="31" t="s">
        <v>519</v>
      </c>
      <c r="C19" s="132">
        <v>1.9428571428571428</v>
      </c>
      <c r="D19" s="133" t="s">
        <v>235</v>
      </c>
      <c r="E19" s="35">
        <v>2</v>
      </c>
      <c r="F19" s="36">
        <v>34068</v>
      </c>
      <c r="G19" s="37">
        <v>32.490410958904107</v>
      </c>
      <c r="H19" s="37" t="s">
        <v>159</v>
      </c>
      <c r="I19" s="37">
        <v>22.063013698630137</v>
      </c>
      <c r="J19" s="35">
        <v>77</v>
      </c>
      <c r="K19" s="35">
        <v>258</v>
      </c>
      <c r="L19" s="35">
        <v>4.79</v>
      </c>
      <c r="M19" s="39">
        <v>7</v>
      </c>
      <c r="N19" s="40">
        <v>0</v>
      </c>
      <c r="O19" s="41">
        <v>1.6495117445236211E-3</v>
      </c>
      <c r="P19" s="41">
        <v>1.4248136782113108E-2</v>
      </c>
      <c r="Q19" s="41">
        <v>0.13422291993720564</v>
      </c>
      <c r="R19" s="41">
        <v>8.4062582869265448E-2</v>
      </c>
      <c r="S19" s="42">
        <v>0.10914275140323554</v>
      </c>
      <c r="T19" s="43">
        <v>0.10914275140323554</v>
      </c>
      <c r="U19" s="44" t="s">
        <v>540</v>
      </c>
      <c r="V19" s="45">
        <v>0.73</v>
      </c>
      <c r="W19" s="45">
        <v>10.566666666666666</v>
      </c>
      <c r="X19" s="45">
        <v>4.4000000000000004</v>
      </c>
      <c r="Y19" s="45">
        <v>7.8</v>
      </c>
      <c r="Z19" s="45">
        <v>0</v>
      </c>
      <c r="AA19" s="45">
        <v>0</v>
      </c>
      <c r="AB19" s="137">
        <v>6.3E-2</v>
      </c>
      <c r="AC19" s="45">
        <v>98.018408785343439</v>
      </c>
      <c r="AD19" s="47">
        <v>105.10242272457644</v>
      </c>
      <c r="AE19" s="48">
        <v>1</v>
      </c>
      <c r="AF19" s="49">
        <v>0</v>
      </c>
      <c r="AG19" s="49">
        <v>0</v>
      </c>
      <c r="AH19" s="49">
        <v>1</v>
      </c>
      <c r="AI19" s="49">
        <v>1</v>
      </c>
      <c r="AJ19" s="49">
        <v>5</v>
      </c>
      <c r="AK19" s="49">
        <v>4</v>
      </c>
      <c r="AL19" s="49">
        <v>1</v>
      </c>
      <c r="AM19" s="60">
        <v>0</v>
      </c>
      <c r="AN19" s="152"/>
      <c r="AO19" s="153">
        <v>1</v>
      </c>
      <c r="AP19" s="153"/>
      <c r="AQ19" s="153"/>
      <c r="AR19" s="153"/>
      <c r="AS19" s="153"/>
      <c r="AT19" s="153"/>
      <c r="AU19" s="153"/>
      <c r="AV19" s="153"/>
      <c r="AW19" s="153"/>
      <c r="AX19" s="153"/>
      <c r="AY19" s="153"/>
      <c r="AZ19" s="154"/>
      <c r="BA19" s="152">
        <v>5</v>
      </c>
      <c r="BB19" s="153">
        <v>3031.2</v>
      </c>
      <c r="BC19" s="153"/>
      <c r="BD19" s="153">
        <v>1</v>
      </c>
      <c r="BE19" s="153">
        <v>0</v>
      </c>
      <c r="BF19" s="153"/>
      <c r="BG19" s="153"/>
      <c r="BH19" s="153"/>
      <c r="BI19" s="153"/>
      <c r="BJ19" s="153"/>
      <c r="BK19" s="153"/>
      <c r="BL19" s="153"/>
      <c r="BM19" s="154"/>
      <c r="BN19" s="146">
        <v>39</v>
      </c>
      <c r="BO19" s="147">
        <v>2737.2</v>
      </c>
      <c r="BP19" s="147"/>
      <c r="BQ19" s="147">
        <v>3</v>
      </c>
      <c r="BR19" s="147">
        <v>0</v>
      </c>
      <c r="BS19" s="147"/>
      <c r="BT19" s="147"/>
      <c r="BU19" s="147"/>
      <c r="BV19" s="149"/>
      <c r="BW19" s="149"/>
      <c r="BX19" s="149"/>
      <c r="BY19" s="149"/>
      <c r="BZ19" s="150"/>
      <c r="CA19" s="146">
        <v>171</v>
      </c>
      <c r="CB19" s="147">
        <v>1274</v>
      </c>
      <c r="CC19" s="147"/>
      <c r="CD19" s="147">
        <v>10</v>
      </c>
      <c r="CE19" s="147">
        <v>3</v>
      </c>
      <c r="CF19" s="147"/>
      <c r="CG19" s="147"/>
      <c r="CH19" s="147"/>
      <c r="CI19" s="149"/>
      <c r="CJ19" s="149"/>
      <c r="CK19" s="149"/>
      <c r="CL19" s="149"/>
      <c r="CM19" s="150"/>
      <c r="CN19" s="146">
        <v>317</v>
      </c>
      <c r="CO19" s="147">
        <v>3771</v>
      </c>
      <c r="CP19" s="147">
        <v>45</v>
      </c>
      <c r="CQ19" s="147">
        <v>30</v>
      </c>
      <c r="CR19" s="147">
        <v>2</v>
      </c>
      <c r="CS19" s="147">
        <v>30</v>
      </c>
      <c r="CT19" s="147"/>
      <c r="CU19" s="147"/>
      <c r="CV19" s="149">
        <v>0.73</v>
      </c>
      <c r="CW19" s="149">
        <v>4.4000000000000004</v>
      </c>
      <c r="CX19" s="149">
        <v>7.8</v>
      </c>
      <c r="CY19" s="149">
        <v>0</v>
      </c>
      <c r="CZ19" s="150">
        <v>6.3</v>
      </c>
    </row>
    <row r="20" spans="1:104" ht="16" thickBot="1" x14ac:dyDescent="0.25">
      <c r="A20" s="205">
        <v>18</v>
      </c>
      <c r="B20" s="206" t="s">
        <v>523</v>
      </c>
      <c r="C20" s="207">
        <v>1.9285714285714286</v>
      </c>
      <c r="D20" s="248" t="s">
        <v>339</v>
      </c>
      <c r="E20" s="213">
        <v>3</v>
      </c>
      <c r="F20" s="249">
        <v>33478</v>
      </c>
      <c r="G20" s="214">
        <v>34.106849315068494</v>
      </c>
      <c r="H20" s="214" t="s">
        <v>179</v>
      </c>
      <c r="I20" s="214">
        <v>23.67945205479452</v>
      </c>
      <c r="J20" s="213">
        <v>75</v>
      </c>
      <c r="K20" s="213">
        <v>260</v>
      </c>
      <c r="L20" s="213">
        <v>4.8</v>
      </c>
      <c r="M20" s="250">
        <v>0</v>
      </c>
      <c r="N20" s="221">
        <v>0</v>
      </c>
      <c r="O20" s="222">
        <v>0</v>
      </c>
      <c r="P20" s="222">
        <v>0</v>
      </c>
      <c r="Q20" s="222">
        <v>0.17566539923954372</v>
      </c>
      <c r="R20" s="222">
        <v>0.1537842190016103</v>
      </c>
      <c r="S20" s="223">
        <v>0.16472480912057702</v>
      </c>
      <c r="T20" s="224">
        <v>0.15648856866454816</v>
      </c>
      <c r="U20" s="228">
        <v>22.024657534246575</v>
      </c>
      <c r="V20" s="229">
        <v>1.04</v>
      </c>
      <c r="W20" s="229">
        <v>8.4888888888888889</v>
      </c>
      <c r="X20" s="229">
        <v>3.8</v>
      </c>
      <c r="Y20" s="229">
        <v>6.4</v>
      </c>
      <c r="Z20" s="229">
        <v>0</v>
      </c>
      <c r="AA20" s="229">
        <v>0</v>
      </c>
      <c r="AB20" s="230">
        <v>0.1</v>
      </c>
      <c r="AC20" s="229">
        <v>97.957658179012356</v>
      </c>
      <c r="AD20" s="231">
        <v>100.97160986520919</v>
      </c>
      <c r="AE20" s="235">
        <v>4</v>
      </c>
      <c r="AF20" s="236">
        <v>2</v>
      </c>
      <c r="AG20" s="236">
        <v>0</v>
      </c>
      <c r="AH20" s="236">
        <v>0</v>
      </c>
      <c r="AI20" s="236">
        <v>0</v>
      </c>
      <c r="AJ20" s="236">
        <v>5</v>
      </c>
      <c r="AK20" s="236">
        <v>2</v>
      </c>
      <c r="AL20" s="236">
        <v>0</v>
      </c>
      <c r="AM20" s="251">
        <v>0</v>
      </c>
      <c r="AN20" s="238"/>
      <c r="AO20" s="239">
        <v>1</v>
      </c>
      <c r="AP20" s="239"/>
      <c r="AQ20" s="239"/>
      <c r="AR20" s="239"/>
      <c r="AS20" s="239"/>
      <c r="AT20" s="239"/>
      <c r="AU20" s="239"/>
      <c r="AV20" s="239"/>
      <c r="AW20" s="239"/>
      <c r="AX20" s="239"/>
      <c r="AY20" s="239"/>
      <c r="AZ20" s="252"/>
      <c r="BA20" s="238"/>
      <c r="BB20" s="239">
        <v>1</v>
      </c>
      <c r="BC20" s="239"/>
      <c r="BD20" s="239"/>
      <c r="BE20" s="239"/>
      <c r="BF20" s="239"/>
      <c r="BG20" s="239"/>
      <c r="BH20" s="239"/>
      <c r="BI20" s="239"/>
      <c r="BJ20" s="239"/>
      <c r="BK20" s="239"/>
      <c r="BL20" s="239"/>
      <c r="BM20" s="252"/>
      <c r="BN20" s="238"/>
      <c r="BO20" s="239">
        <v>1</v>
      </c>
      <c r="BP20" s="239"/>
      <c r="BQ20" s="239"/>
      <c r="BR20" s="239"/>
      <c r="BS20" s="239"/>
      <c r="BT20" s="239"/>
      <c r="BU20" s="239"/>
      <c r="BV20" s="240"/>
      <c r="BW20" s="240"/>
      <c r="BX20" s="240"/>
      <c r="BY20" s="240"/>
      <c r="BZ20" s="241"/>
      <c r="CA20" s="238">
        <v>462</v>
      </c>
      <c r="CB20" s="239">
        <v>2630</v>
      </c>
      <c r="CC20" s="239"/>
      <c r="CD20" s="239">
        <v>39</v>
      </c>
      <c r="CE20" s="239">
        <v>2</v>
      </c>
      <c r="CF20" s="239"/>
      <c r="CG20" s="239"/>
      <c r="CH20" s="239"/>
      <c r="CI20" s="240"/>
      <c r="CJ20" s="240"/>
      <c r="CK20" s="240"/>
      <c r="CL20" s="240"/>
      <c r="CM20" s="241"/>
      <c r="CN20" s="238">
        <v>382</v>
      </c>
      <c r="CO20" s="239">
        <v>2484</v>
      </c>
      <c r="CP20" s="239">
        <v>72</v>
      </c>
      <c r="CQ20" s="239">
        <v>45</v>
      </c>
      <c r="CR20" s="239">
        <v>8</v>
      </c>
      <c r="CS20" s="239">
        <v>18</v>
      </c>
      <c r="CT20" s="239"/>
      <c r="CU20" s="239"/>
      <c r="CV20" s="240">
        <v>1.04</v>
      </c>
      <c r="CW20" s="240">
        <v>3.8</v>
      </c>
      <c r="CX20" s="240">
        <v>6.4</v>
      </c>
      <c r="CY20" s="240">
        <v>0</v>
      </c>
      <c r="CZ20" s="241">
        <v>10</v>
      </c>
    </row>
    <row r="21" spans="1:104" x14ac:dyDescent="0.2"/>
    <row r="22" spans="1:104" ht="15.75" customHeight="1" x14ac:dyDescent="0.2"/>
  </sheetData>
  <autoFilter ref="A2:CZ2" xr:uid="{00000000-0009-0000-0000-000005000000}">
    <sortState xmlns:xlrd2="http://schemas.microsoft.com/office/spreadsheetml/2017/richdata2" ref="A3:CZ20">
      <sortCondition ref="A2"/>
    </sortState>
  </autoFilter>
  <mergeCells count="10">
    <mergeCell ref="BA1:BM1"/>
    <mergeCell ref="BN1:BZ1"/>
    <mergeCell ref="CA1:CM1"/>
    <mergeCell ref="CN1:CZ1"/>
    <mergeCell ref="A1:C1"/>
    <mergeCell ref="D1:M1"/>
    <mergeCell ref="N1:T1"/>
    <mergeCell ref="U1:AD1"/>
    <mergeCell ref="AE1:AM1"/>
    <mergeCell ref="AN1:AZ1"/>
  </mergeCells>
  <conditionalFormatting sqref="B3:B20">
    <cfRule type="expression" dxfId="172" priority="1" stopIfTrue="1">
      <formula>C3&gt;=15</formula>
    </cfRule>
    <cfRule type="expression" dxfId="171" priority="2" stopIfTrue="1">
      <formula>AND(C3&gt;=14,C3&lt;15)</formula>
    </cfRule>
    <cfRule type="expression" dxfId="170" priority="3">
      <formula>AND(C3&gt;=11,C3&lt;14)</formula>
    </cfRule>
    <cfRule type="expression" dxfId="169" priority="4" stopIfTrue="1">
      <formula>AND(C3&gt;=9,C3&lt;11)</formula>
    </cfRule>
    <cfRule type="expression" dxfId="168" priority="5">
      <formula>AND(C3&gt;=8,C3&lt;9)</formula>
    </cfRule>
    <cfRule type="expression" dxfId="167" priority="6">
      <formula>AND(C3&gt;=6,C3&lt;8)</formula>
    </cfRule>
    <cfRule type="expression" dxfId="166" priority="7">
      <formula>AND(C3&gt;=5,C3&lt;6)</formula>
    </cfRule>
    <cfRule type="expression" dxfId="165" priority="8" stopIfTrue="1">
      <formula>C3&lt;5</formula>
    </cfRule>
  </conditionalFormatting>
  <conditionalFormatting sqref="C3:C20">
    <cfRule type="colorScale" priority="195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0">
    <cfRule type="containsText" dxfId="164" priority="10" operator="containsText" text="SR">
      <formula>NOT(ISERROR(SEARCH(("SR"),(H3))))</formula>
    </cfRule>
  </conditionalFormatting>
  <conditionalFormatting sqref="N3:R20">
    <cfRule type="cellIs" dxfId="163" priority="11" stopIfTrue="1" operator="between">
      <formula>0.15</formula>
      <formula>0.2099</formula>
    </cfRule>
    <cfRule type="cellIs" dxfId="162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0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F15FA-3B99-4EE8-8C1A-31A4A5E57A85}">
  <dimension ref="A1:DF17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83203125" bestFit="1" customWidth="1"/>
    <col min="3" max="3" width="12.1640625" customWidth="1"/>
    <col min="4" max="4" width="21.5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6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63"/>
      <c r="B1" s="264"/>
      <c r="C1" s="266"/>
      <c r="D1" s="267" t="s">
        <v>50</v>
      </c>
      <c r="E1" s="276"/>
      <c r="F1" s="276"/>
      <c r="G1" s="276"/>
      <c r="H1" s="276"/>
      <c r="I1" s="276"/>
      <c r="J1" s="276"/>
      <c r="K1" s="276"/>
      <c r="L1" s="276"/>
      <c r="M1" s="277"/>
      <c r="N1" s="268" t="s">
        <v>51</v>
      </c>
      <c r="O1" s="276"/>
      <c r="P1" s="276"/>
      <c r="Q1" s="276"/>
      <c r="R1" s="276"/>
      <c r="S1" s="276"/>
      <c r="T1" s="277"/>
      <c r="U1" s="269" t="s">
        <v>52</v>
      </c>
      <c r="V1" s="276"/>
      <c r="W1" s="276"/>
      <c r="X1" s="276"/>
      <c r="Y1" s="276"/>
      <c r="Z1" s="276"/>
      <c r="AA1" s="276"/>
      <c r="AB1" s="276"/>
      <c r="AC1" s="276"/>
      <c r="AD1" s="277"/>
      <c r="AE1" s="270" t="s">
        <v>53</v>
      </c>
      <c r="AF1" s="276"/>
      <c r="AG1" s="276"/>
      <c r="AH1" s="276"/>
      <c r="AI1" s="276"/>
      <c r="AJ1" s="276"/>
      <c r="AK1" s="276"/>
      <c r="AL1" s="276"/>
      <c r="AM1" s="277"/>
      <c r="AN1" s="260" t="s">
        <v>475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147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148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149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150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131"/>
      <c r="DB1" s="30"/>
    </row>
    <row r="2" spans="1:110" ht="16" thickBot="1" x14ac:dyDescent="0.25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1"/>
      <c r="DB2" s="31"/>
      <c r="DC2" s="31" t="s">
        <v>153</v>
      </c>
      <c r="DD2" s="31" t="s">
        <v>154</v>
      </c>
      <c r="DE2" s="31" t="s">
        <v>155</v>
      </c>
      <c r="DF2" s="31" t="s">
        <v>156</v>
      </c>
    </row>
    <row r="3" spans="1:110" x14ac:dyDescent="0.2">
      <c r="A3" s="29">
        <v>1</v>
      </c>
      <c r="B3" s="31" t="s">
        <v>476</v>
      </c>
      <c r="C3" s="132">
        <v>11.75</v>
      </c>
      <c r="D3" s="133" t="s">
        <v>200</v>
      </c>
      <c r="E3" s="35">
        <v>1</v>
      </c>
      <c r="F3" s="36">
        <v>34675</v>
      </c>
      <c r="G3" s="37">
        <v>30.827397260273973</v>
      </c>
      <c r="H3" s="37" t="s">
        <v>163</v>
      </c>
      <c r="I3" s="37">
        <v>21.402739726027399</v>
      </c>
      <c r="J3" s="35">
        <v>77</v>
      </c>
      <c r="K3" s="35">
        <v>258</v>
      </c>
      <c r="L3" s="35">
        <v>4.67</v>
      </c>
      <c r="M3" s="39">
        <v>2</v>
      </c>
      <c r="N3" s="40">
        <v>0</v>
      </c>
      <c r="O3" s="41">
        <v>0</v>
      </c>
      <c r="P3" s="41">
        <v>0.2754208754208754</v>
      </c>
      <c r="Q3" s="41">
        <v>0.20662847790507366</v>
      </c>
      <c r="R3" s="41">
        <v>0.21629374641422836</v>
      </c>
      <c r="S3" s="42">
        <v>0.24585731091755186</v>
      </c>
      <c r="T3" s="43">
        <v>0.24585731091755186</v>
      </c>
      <c r="U3" s="44">
        <v>18.745205479452054</v>
      </c>
      <c r="V3" s="45">
        <v>2.36</v>
      </c>
      <c r="W3" s="45">
        <v>14.784313725490197</v>
      </c>
      <c r="X3" s="45">
        <v>4.7</v>
      </c>
      <c r="Y3" s="45">
        <v>11.4</v>
      </c>
      <c r="Z3" s="45">
        <v>0</v>
      </c>
      <c r="AA3" s="45">
        <v>0</v>
      </c>
      <c r="AB3" s="137">
        <v>0</v>
      </c>
      <c r="AC3" s="45">
        <v>108.48811900714706</v>
      </c>
      <c r="AD3" s="47">
        <v>116.32880278085382</v>
      </c>
      <c r="AE3" s="48">
        <v>8</v>
      </c>
      <c r="AF3" s="49">
        <v>10</v>
      </c>
      <c r="AG3" s="49">
        <v>7</v>
      </c>
      <c r="AH3" s="49">
        <v>7</v>
      </c>
      <c r="AI3" s="49">
        <v>1</v>
      </c>
      <c r="AJ3" s="49">
        <v>5</v>
      </c>
      <c r="AK3" s="49">
        <v>7</v>
      </c>
      <c r="AL3" s="138">
        <v>7</v>
      </c>
      <c r="AM3" s="49">
        <v>0.25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1"/>
      <c r="BA3" s="139"/>
      <c r="BB3" s="140">
        <v>1</v>
      </c>
      <c r="BC3" s="140"/>
      <c r="BD3" s="140"/>
      <c r="BE3" s="140"/>
      <c r="BF3" s="140"/>
      <c r="BG3" s="140"/>
      <c r="BH3" s="140"/>
      <c r="BI3" s="140"/>
      <c r="BJ3" s="140"/>
      <c r="BK3" s="140"/>
      <c r="BL3" s="140"/>
      <c r="BM3" s="141"/>
      <c r="BN3" s="139">
        <v>409</v>
      </c>
      <c r="BO3" s="140">
        <v>1485</v>
      </c>
      <c r="BP3" s="140"/>
      <c r="BQ3" s="140">
        <v>28</v>
      </c>
      <c r="BR3" s="140">
        <v>4</v>
      </c>
      <c r="BS3" s="140"/>
      <c r="BT3" s="140"/>
      <c r="BU3" s="140"/>
      <c r="BV3" s="142"/>
      <c r="BW3" s="142"/>
      <c r="BX3" s="142"/>
      <c r="BY3" s="142"/>
      <c r="BZ3" s="143"/>
      <c r="CA3" s="139">
        <v>505</v>
      </c>
      <c r="CB3" s="140">
        <v>2444</v>
      </c>
      <c r="CC3" s="140">
        <v>63</v>
      </c>
      <c r="CD3" s="140">
        <v>37</v>
      </c>
      <c r="CE3" s="140">
        <v>2</v>
      </c>
      <c r="CF3" s="140">
        <v>21</v>
      </c>
      <c r="CG3" s="140"/>
      <c r="CH3" s="140"/>
      <c r="CI3" s="142">
        <v>2.04</v>
      </c>
      <c r="CJ3" s="142">
        <v>4.2</v>
      </c>
      <c r="CK3" s="142">
        <v>11.1</v>
      </c>
      <c r="CL3" s="142">
        <v>0</v>
      </c>
      <c r="CM3" s="143">
        <v>5.0999999999999996</v>
      </c>
      <c r="CN3" s="139">
        <v>754</v>
      </c>
      <c r="CO3" s="140">
        <v>3486</v>
      </c>
      <c r="CP3" s="140">
        <v>73</v>
      </c>
      <c r="CQ3" s="140">
        <v>51</v>
      </c>
      <c r="CR3" s="140">
        <v>3</v>
      </c>
      <c r="CS3" s="140">
        <v>31</v>
      </c>
      <c r="CT3" s="140"/>
      <c r="CU3" s="140"/>
      <c r="CV3" s="142">
        <v>2.36</v>
      </c>
      <c r="CW3" s="142">
        <v>4.7</v>
      </c>
      <c r="CX3" s="142">
        <v>11.4</v>
      </c>
      <c r="CY3" s="142">
        <v>0</v>
      </c>
      <c r="CZ3" s="143">
        <v>0</v>
      </c>
      <c r="DA3" s="144"/>
      <c r="DB3" s="30">
        <v>1</v>
      </c>
      <c r="DC3" s="42" t="s">
        <v>160</v>
      </c>
      <c r="DD3" s="88">
        <v>1</v>
      </c>
      <c r="DE3" s="145">
        <v>40786</v>
      </c>
      <c r="DF3" s="145">
        <v>42487</v>
      </c>
    </row>
    <row r="4" spans="1:110" x14ac:dyDescent="0.2">
      <c r="A4" s="29">
        <v>2</v>
      </c>
      <c r="B4" s="31" t="s">
        <v>479</v>
      </c>
      <c r="C4" s="132">
        <v>8.5</v>
      </c>
      <c r="D4" s="133" t="s">
        <v>241</v>
      </c>
      <c r="E4" s="35">
        <v>10</v>
      </c>
      <c r="F4" s="36">
        <v>33970</v>
      </c>
      <c r="G4" s="37">
        <v>32.758904109589039</v>
      </c>
      <c r="H4" s="37" t="s">
        <v>159</v>
      </c>
      <c r="I4" s="37">
        <v>23.334246575342465</v>
      </c>
      <c r="J4" s="35">
        <v>78</v>
      </c>
      <c r="K4" s="35">
        <v>255</v>
      </c>
      <c r="L4" s="35">
        <v>4.7699999999999996</v>
      </c>
      <c r="M4" s="39">
        <v>4</v>
      </c>
      <c r="N4" s="40">
        <v>4.9991849155029064E-2</v>
      </c>
      <c r="O4" s="41">
        <v>0</v>
      </c>
      <c r="P4" s="41">
        <v>0.12925430210325048</v>
      </c>
      <c r="Q4" s="41">
        <v>5.5861851213173677E-2</v>
      </c>
      <c r="R4" s="41">
        <v>0.22940648216180914</v>
      </c>
      <c r="S4" s="42">
        <v>0.22940648216180914</v>
      </c>
      <c r="T4" s="43">
        <v>0.1605845375132664</v>
      </c>
      <c r="U4" s="44">
        <v>22.676712328767124</v>
      </c>
      <c r="V4" s="45">
        <v>2.2999999999999998</v>
      </c>
      <c r="W4" s="45">
        <v>14.789473684210526</v>
      </c>
      <c r="X4" s="45">
        <v>6.6</v>
      </c>
      <c r="Y4" s="45">
        <v>13.4</v>
      </c>
      <c r="Z4" s="45">
        <v>0</v>
      </c>
      <c r="AA4" s="45">
        <v>0</v>
      </c>
      <c r="AB4" s="137">
        <v>0.05</v>
      </c>
      <c r="AC4" s="45">
        <v>98.513706630426014</v>
      </c>
      <c r="AD4" s="47">
        <v>107.69797942148645</v>
      </c>
      <c r="AE4" s="48">
        <v>4</v>
      </c>
      <c r="AF4" s="49">
        <v>1</v>
      </c>
      <c r="AG4" s="49">
        <v>7</v>
      </c>
      <c r="AH4" s="49">
        <v>7</v>
      </c>
      <c r="AI4" s="49">
        <v>4</v>
      </c>
      <c r="AJ4" s="49">
        <v>5</v>
      </c>
      <c r="AK4" s="49">
        <v>5</v>
      </c>
      <c r="AL4" s="49">
        <v>5</v>
      </c>
      <c r="AM4" s="60">
        <v>0.5</v>
      </c>
      <c r="AN4" s="146">
        <v>92</v>
      </c>
      <c r="AO4" s="147">
        <v>1840.3000000000002</v>
      </c>
      <c r="AP4" s="147"/>
      <c r="AQ4" s="147">
        <v>2</v>
      </c>
      <c r="AR4" s="147"/>
      <c r="AS4" s="147"/>
      <c r="AT4" s="147"/>
      <c r="AU4" s="147"/>
      <c r="AV4" s="147"/>
      <c r="AW4" s="147"/>
      <c r="AX4" s="147"/>
      <c r="AY4" s="147"/>
      <c r="AZ4" s="148"/>
      <c r="BA4" s="146"/>
      <c r="BB4" s="147">
        <v>1</v>
      </c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8"/>
      <c r="BN4" s="146">
        <v>169</v>
      </c>
      <c r="BO4" s="147">
        <v>1307.5</v>
      </c>
      <c r="BP4" s="147"/>
      <c r="BQ4" s="147">
        <v>13</v>
      </c>
      <c r="BR4" s="147"/>
      <c r="BS4" s="147"/>
      <c r="BT4" s="147"/>
      <c r="BU4" s="147"/>
      <c r="BV4" s="149"/>
      <c r="BW4" s="149"/>
      <c r="BX4" s="149"/>
      <c r="BY4" s="149"/>
      <c r="BZ4" s="150"/>
      <c r="CA4" s="146">
        <v>230</v>
      </c>
      <c r="CB4" s="147">
        <v>4117.3</v>
      </c>
      <c r="CC4" s="147">
        <v>23</v>
      </c>
      <c r="CD4" s="147">
        <v>15</v>
      </c>
      <c r="CE4" s="147">
        <v>4</v>
      </c>
      <c r="CF4" s="147">
        <v>41.8</v>
      </c>
      <c r="CG4" s="147"/>
      <c r="CH4" s="147"/>
      <c r="CI4" s="149">
        <v>1.47</v>
      </c>
      <c r="CJ4" s="149">
        <v>3.2</v>
      </c>
      <c r="CK4" s="149">
        <v>13.4</v>
      </c>
      <c r="CL4" s="149">
        <v>0</v>
      </c>
      <c r="CM4" s="150">
        <v>0</v>
      </c>
      <c r="CN4" s="146">
        <v>562</v>
      </c>
      <c r="CO4" s="147">
        <v>2449.7999999999997</v>
      </c>
      <c r="CP4" s="147">
        <v>48</v>
      </c>
      <c r="CQ4" s="147">
        <v>38</v>
      </c>
      <c r="CR4" s="147">
        <v>8</v>
      </c>
      <c r="CS4" s="147">
        <v>32.4</v>
      </c>
      <c r="CT4" s="147"/>
      <c r="CU4" s="147"/>
      <c r="CV4" s="149">
        <v>2.2999999999999998</v>
      </c>
      <c r="CW4" s="149">
        <v>6.6</v>
      </c>
      <c r="CX4" s="149">
        <v>9.5</v>
      </c>
      <c r="CY4" s="149">
        <v>0</v>
      </c>
      <c r="CZ4" s="150">
        <v>5</v>
      </c>
      <c r="DA4" s="144"/>
      <c r="DB4" s="30">
        <v>2</v>
      </c>
      <c r="DC4" s="42" t="s">
        <v>164</v>
      </c>
      <c r="DD4" s="88">
        <v>1</v>
      </c>
      <c r="DE4" s="145">
        <v>41152</v>
      </c>
      <c r="DF4" s="88"/>
    </row>
    <row r="5" spans="1:110" x14ac:dyDescent="0.2">
      <c r="A5" s="29">
        <v>3</v>
      </c>
      <c r="B5" s="31" t="s">
        <v>477</v>
      </c>
      <c r="C5" s="132">
        <v>8.2857142857142847</v>
      </c>
      <c r="D5" s="133" t="s">
        <v>243</v>
      </c>
      <c r="E5" s="35">
        <v>5</v>
      </c>
      <c r="F5" s="36">
        <v>34636</v>
      </c>
      <c r="G5" s="37">
        <v>30.934246575342467</v>
      </c>
      <c r="H5" s="37" t="s">
        <v>163</v>
      </c>
      <c r="I5" s="37">
        <v>21.509589041095889</v>
      </c>
      <c r="J5" s="35">
        <v>76</v>
      </c>
      <c r="K5" s="35">
        <v>254</v>
      </c>
      <c r="L5" s="35">
        <v>4.72</v>
      </c>
      <c r="M5" s="39">
        <v>3</v>
      </c>
      <c r="N5" s="40">
        <v>0</v>
      </c>
      <c r="O5" s="41">
        <v>0</v>
      </c>
      <c r="P5" s="41">
        <v>0</v>
      </c>
      <c r="Q5" s="41">
        <v>0.16633199464524764</v>
      </c>
      <c r="R5" s="41">
        <v>0.14772344013490726</v>
      </c>
      <c r="S5" s="42">
        <v>0.15702771739007745</v>
      </c>
      <c r="T5" s="43">
        <v>0.14917633152057358</v>
      </c>
      <c r="U5" s="44">
        <v>19.854794520547944</v>
      </c>
      <c r="V5" s="45">
        <v>1.81</v>
      </c>
      <c r="W5" s="45">
        <v>12.882352941176471</v>
      </c>
      <c r="X5" s="45">
        <v>4.5</v>
      </c>
      <c r="Y5" s="45">
        <v>10.7</v>
      </c>
      <c r="Z5" s="45">
        <v>0</v>
      </c>
      <c r="AA5" s="45">
        <v>0</v>
      </c>
      <c r="AB5" s="137">
        <v>0.128</v>
      </c>
      <c r="AC5" s="45">
        <v>102.35185491296333</v>
      </c>
      <c r="AD5" s="47">
        <v>107.61804480092795</v>
      </c>
      <c r="AE5" s="48">
        <v>4</v>
      </c>
      <c r="AF5" s="49">
        <v>7</v>
      </c>
      <c r="AG5" s="49">
        <v>4</v>
      </c>
      <c r="AH5" s="49">
        <v>4</v>
      </c>
      <c r="AI5" s="49">
        <v>1</v>
      </c>
      <c r="AJ5" s="49">
        <v>5</v>
      </c>
      <c r="AK5" s="49">
        <v>5</v>
      </c>
      <c r="AL5" s="49">
        <v>6</v>
      </c>
      <c r="AM5" s="60">
        <v>0.5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8"/>
      <c r="BA5" s="146"/>
      <c r="BB5" s="147">
        <v>1</v>
      </c>
      <c r="BC5" s="147"/>
      <c r="BD5" s="147"/>
      <c r="BE5" s="147"/>
      <c r="BF5" s="147"/>
      <c r="BG5" s="147"/>
      <c r="BH5" s="147"/>
      <c r="BI5" s="147"/>
      <c r="BJ5" s="147"/>
      <c r="BK5" s="147"/>
      <c r="BL5" s="147"/>
      <c r="BM5" s="148"/>
      <c r="BN5" s="146"/>
      <c r="BO5" s="147">
        <v>1</v>
      </c>
      <c r="BP5" s="147"/>
      <c r="BQ5" s="147"/>
      <c r="BR5" s="147"/>
      <c r="BS5" s="147"/>
      <c r="BT5" s="147"/>
      <c r="BU5" s="147"/>
      <c r="BV5" s="149"/>
      <c r="BW5" s="149"/>
      <c r="BX5" s="149"/>
      <c r="BY5" s="149"/>
      <c r="BZ5" s="150"/>
      <c r="CA5" s="146">
        <v>497</v>
      </c>
      <c r="CB5" s="147">
        <v>2988</v>
      </c>
      <c r="CC5" s="147">
        <v>56</v>
      </c>
      <c r="CD5" s="147">
        <v>40</v>
      </c>
      <c r="CE5" s="147">
        <v>2</v>
      </c>
      <c r="CF5" s="147">
        <v>20</v>
      </c>
      <c r="CG5" s="147"/>
      <c r="CH5" s="147"/>
      <c r="CI5" s="149">
        <v>1.81</v>
      </c>
      <c r="CJ5" s="149">
        <v>4.5</v>
      </c>
      <c r="CK5" s="149">
        <v>8.1999999999999993</v>
      </c>
      <c r="CL5" s="149">
        <v>0</v>
      </c>
      <c r="CM5" s="150">
        <v>11.1</v>
      </c>
      <c r="CN5" s="146">
        <v>438</v>
      </c>
      <c r="CO5" s="147">
        <v>2965</v>
      </c>
      <c r="CP5" s="147">
        <v>54</v>
      </c>
      <c r="CQ5" s="147">
        <v>34</v>
      </c>
      <c r="CR5" s="147">
        <v>2</v>
      </c>
      <c r="CS5" s="147">
        <v>30</v>
      </c>
      <c r="CT5" s="147"/>
      <c r="CU5" s="147"/>
      <c r="CV5" s="149">
        <v>1.59</v>
      </c>
      <c r="CW5" s="149">
        <v>3.8</v>
      </c>
      <c r="CX5" s="149">
        <v>10.7</v>
      </c>
      <c r="CY5" s="149">
        <v>0</v>
      </c>
      <c r="CZ5" s="150">
        <v>12.8</v>
      </c>
      <c r="DA5" s="144"/>
      <c r="DB5" s="5">
        <v>3</v>
      </c>
      <c r="DC5" s="42" t="s">
        <v>167</v>
      </c>
      <c r="DD5" s="88">
        <v>0.95</v>
      </c>
      <c r="DE5" s="145">
        <v>41517</v>
      </c>
      <c r="DF5" s="88"/>
    </row>
    <row r="6" spans="1:110" x14ac:dyDescent="0.2">
      <c r="A6" s="29">
        <v>4</v>
      </c>
      <c r="B6" s="31" t="s">
        <v>503</v>
      </c>
      <c r="C6" s="132">
        <v>7.8642857142857139</v>
      </c>
      <c r="D6" s="133" t="s">
        <v>245</v>
      </c>
      <c r="E6" s="35">
        <v>5</v>
      </c>
      <c r="F6" s="36">
        <v>34761</v>
      </c>
      <c r="G6" s="37">
        <v>30.591780821917808</v>
      </c>
      <c r="H6" s="37" t="s">
        <v>163</v>
      </c>
      <c r="I6" s="37">
        <v>21.167123287671235</v>
      </c>
      <c r="J6" s="35">
        <v>74</v>
      </c>
      <c r="K6" s="35">
        <v>245</v>
      </c>
      <c r="L6" s="35">
        <v>4.72</v>
      </c>
      <c r="M6" s="39">
        <v>7</v>
      </c>
      <c r="N6" s="40">
        <v>0</v>
      </c>
      <c r="O6" s="41">
        <v>0</v>
      </c>
      <c r="P6" s="41">
        <v>8.508946322067594E-2</v>
      </c>
      <c r="Q6" s="41">
        <v>0.17389340560072267</v>
      </c>
      <c r="R6" s="41">
        <v>0.23189563365282215</v>
      </c>
      <c r="S6" s="42">
        <v>0.23189563365282215</v>
      </c>
      <c r="T6" s="43">
        <v>0.22030085197018104</v>
      </c>
      <c r="U6" s="44">
        <v>20.509589041095889</v>
      </c>
      <c r="V6" s="45">
        <v>2</v>
      </c>
      <c r="W6" s="45">
        <v>16.75</v>
      </c>
      <c r="X6" s="45">
        <v>7.3</v>
      </c>
      <c r="Y6" s="45">
        <v>13.3</v>
      </c>
      <c r="Z6" s="45">
        <v>0</v>
      </c>
      <c r="AA6" s="45">
        <v>0</v>
      </c>
      <c r="AB6" s="137">
        <v>0</v>
      </c>
      <c r="AC6" s="45">
        <v>98.725214384551251</v>
      </c>
      <c r="AD6" s="47">
        <v>99.734325859348701</v>
      </c>
      <c r="AE6" s="48">
        <v>8</v>
      </c>
      <c r="AF6" s="49">
        <v>5</v>
      </c>
      <c r="AG6" s="49">
        <v>6</v>
      </c>
      <c r="AH6" s="49">
        <v>9</v>
      </c>
      <c r="AI6" s="49">
        <v>5</v>
      </c>
      <c r="AJ6" s="49">
        <v>5</v>
      </c>
      <c r="AK6" s="49">
        <v>2</v>
      </c>
      <c r="AL6" s="49">
        <v>1</v>
      </c>
      <c r="AM6" s="6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8"/>
      <c r="BA6" s="146"/>
      <c r="BB6" s="147">
        <v>1</v>
      </c>
      <c r="BC6" s="147"/>
      <c r="BD6" s="147"/>
      <c r="BE6" s="147"/>
      <c r="BF6" s="147"/>
      <c r="BG6" s="147"/>
      <c r="BH6" s="147"/>
      <c r="BI6" s="147"/>
      <c r="BJ6" s="147"/>
      <c r="BK6" s="147"/>
      <c r="BL6" s="147"/>
      <c r="BM6" s="148"/>
      <c r="BN6" s="146">
        <v>214</v>
      </c>
      <c r="BO6" s="147">
        <v>2515</v>
      </c>
      <c r="BP6" s="147"/>
      <c r="BQ6" s="147">
        <v>16</v>
      </c>
      <c r="BR6" s="147">
        <v>3</v>
      </c>
      <c r="BS6" s="147"/>
      <c r="BT6" s="147"/>
      <c r="BU6" s="147"/>
      <c r="BV6" s="149"/>
      <c r="BW6" s="149"/>
      <c r="BX6" s="149"/>
      <c r="BY6" s="149"/>
      <c r="BZ6" s="150"/>
      <c r="CA6" s="146">
        <v>539</v>
      </c>
      <c r="CB6" s="147">
        <v>3099.6000000000004</v>
      </c>
      <c r="CC6" s="147">
        <v>36</v>
      </c>
      <c r="CD6" s="147">
        <v>28</v>
      </c>
      <c r="CE6" s="147">
        <v>4</v>
      </c>
      <c r="CF6" s="147">
        <v>21.6</v>
      </c>
      <c r="CG6" s="147"/>
      <c r="CH6" s="147"/>
      <c r="CI6" s="149">
        <v>1.75</v>
      </c>
      <c r="CJ6" s="149">
        <v>7.3</v>
      </c>
      <c r="CK6" s="149">
        <v>13.3</v>
      </c>
      <c r="CL6" s="149">
        <v>0</v>
      </c>
      <c r="CM6" s="150">
        <v>9.6999999999999993</v>
      </c>
      <c r="CN6" s="146">
        <v>871</v>
      </c>
      <c r="CO6" s="147">
        <v>3756</v>
      </c>
      <c r="CP6" s="147">
        <v>86</v>
      </c>
      <c r="CQ6" s="147">
        <v>52</v>
      </c>
      <c r="CR6" s="147">
        <v>10</v>
      </c>
      <c r="CS6" s="147">
        <v>23</v>
      </c>
      <c r="CT6" s="147"/>
      <c r="CU6" s="147"/>
      <c r="CV6" s="149">
        <v>2</v>
      </c>
      <c r="CW6" s="149">
        <v>4.9000000000000004</v>
      </c>
      <c r="CX6" s="149">
        <v>12.8</v>
      </c>
      <c r="CY6" s="149">
        <v>0</v>
      </c>
      <c r="CZ6" s="150">
        <v>7.1</v>
      </c>
      <c r="DA6" s="144"/>
      <c r="DB6" s="5">
        <v>4</v>
      </c>
      <c r="DC6" s="42" t="s">
        <v>170</v>
      </c>
      <c r="DD6" s="88">
        <v>0.95</v>
      </c>
      <c r="DE6" s="145">
        <v>41883</v>
      </c>
      <c r="DF6" s="88"/>
    </row>
    <row r="7" spans="1:110" x14ac:dyDescent="0.2">
      <c r="A7" s="29">
        <v>5</v>
      </c>
      <c r="B7" s="31" t="s">
        <v>501</v>
      </c>
      <c r="C7" s="132">
        <v>7.8</v>
      </c>
      <c r="D7" s="133" t="s">
        <v>220</v>
      </c>
      <c r="E7" s="35">
        <v>1</v>
      </c>
      <c r="F7" s="36">
        <v>33951</v>
      </c>
      <c r="G7" s="37">
        <v>32.81095890410959</v>
      </c>
      <c r="H7" s="37" t="s">
        <v>159</v>
      </c>
      <c r="I7" s="37">
        <v>23.386301369863013</v>
      </c>
      <c r="J7" s="35">
        <v>77</v>
      </c>
      <c r="K7" s="35">
        <v>254</v>
      </c>
      <c r="L7" s="35">
        <v>4.6399999999999997</v>
      </c>
      <c r="M7" s="39">
        <v>6</v>
      </c>
      <c r="N7" s="40">
        <v>0</v>
      </c>
      <c r="O7" s="41">
        <v>4.199916001679966E-2</v>
      </c>
      <c r="P7" s="41">
        <v>0.10525723291680737</v>
      </c>
      <c r="Q7" s="41">
        <v>7.6001089621356585E-2</v>
      </c>
      <c r="R7" s="41">
        <v>0.16907630522088354</v>
      </c>
      <c r="S7" s="42">
        <v>0.16907630522088354</v>
      </c>
      <c r="T7" s="43">
        <v>0.16907630522088354</v>
      </c>
      <c r="U7" s="44">
        <v>22.728767123287671</v>
      </c>
      <c r="V7" s="45">
        <v>2.06</v>
      </c>
      <c r="W7" s="45">
        <v>15.035714285714286</v>
      </c>
      <c r="X7" s="45">
        <v>7.47</v>
      </c>
      <c r="Y7" s="45">
        <v>11.9</v>
      </c>
      <c r="Z7" s="45">
        <v>0</v>
      </c>
      <c r="AA7" s="45">
        <v>0</v>
      </c>
      <c r="AB7" s="137">
        <v>0.152</v>
      </c>
      <c r="AC7" s="45">
        <v>109.59526473565671</v>
      </c>
      <c r="AD7" s="47">
        <v>117.51596445606896</v>
      </c>
      <c r="AE7" s="48">
        <v>5</v>
      </c>
      <c r="AF7" s="49">
        <v>1</v>
      </c>
      <c r="AG7" s="49">
        <v>6</v>
      </c>
      <c r="AH7" s="49">
        <v>7</v>
      </c>
      <c r="AI7" s="49">
        <v>6</v>
      </c>
      <c r="AJ7" s="49">
        <v>5</v>
      </c>
      <c r="AK7" s="49">
        <v>8</v>
      </c>
      <c r="AL7" s="49">
        <v>2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8"/>
      <c r="BA7" s="146">
        <v>90</v>
      </c>
      <c r="BB7" s="147">
        <v>2142.9</v>
      </c>
      <c r="BC7" s="147"/>
      <c r="BD7" s="147">
        <v>4</v>
      </c>
      <c r="BE7" s="147">
        <v>1</v>
      </c>
      <c r="BF7" s="147"/>
      <c r="BG7" s="147"/>
      <c r="BH7" s="147"/>
      <c r="BI7" s="147"/>
      <c r="BJ7" s="147"/>
      <c r="BK7" s="147"/>
      <c r="BL7" s="147"/>
      <c r="BM7" s="148"/>
      <c r="BN7" s="146">
        <v>187</v>
      </c>
      <c r="BO7" s="147">
        <v>1776.6000000000001</v>
      </c>
      <c r="BP7" s="147"/>
      <c r="BQ7" s="147">
        <v>13</v>
      </c>
      <c r="BR7" s="147">
        <v>2</v>
      </c>
      <c r="BS7" s="147"/>
      <c r="BT7" s="147"/>
      <c r="BU7" s="147"/>
      <c r="BV7" s="149"/>
      <c r="BW7" s="149"/>
      <c r="BX7" s="149"/>
      <c r="BY7" s="149"/>
      <c r="BZ7" s="150"/>
      <c r="CA7" s="146">
        <v>279</v>
      </c>
      <c r="CB7" s="147">
        <v>3671</v>
      </c>
      <c r="CC7" s="147">
        <v>36</v>
      </c>
      <c r="CD7" s="147">
        <v>21</v>
      </c>
      <c r="CE7" s="147">
        <v>1</v>
      </c>
      <c r="CF7" s="147">
        <v>28</v>
      </c>
      <c r="CG7" s="147"/>
      <c r="CH7" s="147"/>
      <c r="CI7" s="149">
        <v>1.3</v>
      </c>
      <c r="CJ7" s="149">
        <v>5.9</v>
      </c>
      <c r="CK7" s="149">
        <v>11.9</v>
      </c>
      <c r="CL7" s="149">
        <v>0</v>
      </c>
      <c r="CM7" s="150">
        <v>8.6999999999999993</v>
      </c>
      <c r="CN7" s="146">
        <v>421</v>
      </c>
      <c r="CO7" s="147">
        <v>2490</v>
      </c>
      <c r="CP7" s="147">
        <v>53</v>
      </c>
      <c r="CQ7" s="147">
        <v>28</v>
      </c>
      <c r="CR7" s="147">
        <v>3</v>
      </c>
      <c r="CS7" s="147">
        <v>17</v>
      </c>
      <c r="CT7" s="147"/>
      <c r="CU7" s="147"/>
      <c r="CV7" s="149">
        <v>1.51</v>
      </c>
      <c r="CW7" s="149">
        <v>7.5</v>
      </c>
      <c r="CX7" s="149">
        <v>9.9</v>
      </c>
      <c r="CY7" s="149">
        <v>0</v>
      </c>
      <c r="CZ7" s="150">
        <v>15.2</v>
      </c>
      <c r="DA7" s="144"/>
      <c r="DB7" s="5">
        <v>5</v>
      </c>
      <c r="DC7" s="42" t="s">
        <v>173</v>
      </c>
      <c r="DD7" s="88">
        <v>0.95</v>
      </c>
      <c r="DE7" s="145">
        <v>42247</v>
      </c>
      <c r="DF7" s="88"/>
    </row>
    <row r="8" spans="1:110" x14ac:dyDescent="0.2">
      <c r="A8" s="29">
        <v>6</v>
      </c>
      <c r="B8" s="31" t="s">
        <v>502</v>
      </c>
      <c r="C8" s="132">
        <v>5.1928571428571431</v>
      </c>
      <c r="D8" s="133" t="s">
        <v>504</v>
      </c>
      <c r="E8" s="35">
        <v>10</v>
      </c>
      <c r="F8" s="36">
        <v>34108</v>
      </c>
      <c r="G8" s="37">
        <v>32.38082191780822</v>
      </c>
      <c r="H8" s="37" t="s">
        <v>159</v>
      </c>
      <c r="I8" s="37">
        <v>22.956164383561642</v>
      </c>
      <c r="J8" s="35">
        <v>76</v>
      </c>
      <c r="K8" s="35">
        <v>265</v>
      </c>
      <c r="L8" s="35">
        <v>5.0199999999999996</v>
      </c>
      <c r="M8" s="39">
        <v>6</v>
      </c>
      <c r="N8" s="40">
        <v>0</v>
      </c>
      <c r="O8" s="41">
        <v>0</v>
      </c>
      <c r="P8" s="41">
        <v>5.6930693069306933E-2</v>
      </c>
      <c r="Q8" s="41">
        <v>0.16162768587183876</v>
      </c>
      <c r="R8" s="41">
        <v>0.24312714776632302</v>
      </c>
      <c r="S8" s="42">
        <v>0.24312714776632302</v>
      </c>
      <c r="T8" s="43">
        <v>0.1701890034364261</v>
      </c>
      <c r="U8" s="44">
        <v>21.301369863013697</v>
      </c>
      <c r="V8" s="45">
        <v>2.5</v>
      </c>
      <c r="W8" s="45">
        <v>12.577777777777778</v>
      </c>
      <c r="X8" s="45">
        <v>4.3</v>
      </c>
      <c r="Y8" s="45">
        <v>9.9</v>
      </c>
      <c r="Z8" s="45">
        <v>0</v>
      </c>
      <c r="AA8" s="45">
        <v>0</v>
      </c>
      <c r="AB8" s="137">
        <v>4.2999999999999997E-2</v>
      </c>
      <c r="AC8" s="45">
        <v>83.456660210974263</v>
      </c>
      <c r="AD8" s="47">
        <v>87.750657818150671</v>
      </c>
      <c r="AE8" s="48">
        <v>5</v>
      </c>
      <c r="AF8" s="49">
        <v>3</v>
      </c>
      <c r="AG8" s="49">
        <v>8</v>
      </c>
      <c r="AH8" s="49">
        <v>4</v>
      </c>
      <c r="AI8" s="49">
        <v>0</v>
      </c>
      <c r="AJ8" s="49">
        <v>5</v>
      </c>
      <c r="AK8" s="49">
        <v>0</v>
      </c>
      <c r="AL8" s="49">
        <v>2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8"/>
      <c r="BA8" s="146"/>
      <c r="BB8" s="147">
        <v>1</v>
      </c>
      <c r="BC8" s="147"/>
      <c r="BD8" s="147"/>
      <c r="BE8" s="147"/>
      <c r="BF8" s="147"/>
      <c r="BG8" s="147"/>
      <c r="BH8" s="147"/>
      <c r="BI8" s="147"/>
      <c r="BJ8" s="147"/>
      <c r="BK8" s="147"/>
      <c r="BL8" s="147"/>
      <c r="BM8" s="148"/>
      <c r="BN8" s="146">
        <v>69</v>
      </c>
      <c r="BO8" s="147">
        <v>1212</v>
      </c>
      <c r="BP8" s="147"/>
      <c r="BQ8" s="147">
        <v>7</v>
      </c>
      <c r="BR8" s="147">
        <v>0</v>
      </c>
      <c r="BS8" s="147"/>
      <c r="BT8" s="147"/>
      <c r="BU8" s="147"/>
      <c r="BV8" s="149"/>
      <c r="BW8" s="149"/>
      <c r="BX8" s="149"/>
      <c r="BY8" s="149"/>
      <c r="BZ8" s="150"/>
      <c r="CA8" s="146">
        <v>255</v>
      </c>
      <c r="CB8" s="147">
        <v>1577.7</v>
      </c>
      <c r="CC8" s="147">
        <v>25</v>
      </c>
      <c r="CD8" s="147">
        <v>20</v>
      </c>
      <c r="CE8" s="147">
        <v>1</v>
      </c>
      <c r="CF8" s="147">
        <v>5.3999999999999995</v>
      </c>
      <c r="CG8" s="147"/>
      <c r="CH8" s="147"/>
      <c r="CI8" s="149">
        <v>2.5</v>
      </c>
      <c r="CJ8" s="149">
        <v>4.2</v>
      </c>
      <c r="CK8" s="149">
        <v>9.8000000000000007</v>
      </c>
      <c r="CL8" s="149">
        <v>0</v>
      </c>
      <c r="CM8" s="150">
        <v>4.8</v>
      </c>
      <c r="CN8" s="146">
        <v>566</v>
      </c>
      <c r="CO8" s="147">
        <v>2328</v>
      </c>
      <c r="CP8" s="147">
        <v>75</v>
      </c>
      <c r="CQ8" s="147">
        <v>45</v>
      </c>
      <c r="CR8" s="147">
        <v>4</v>
      </c>
      <c r="CS8" s="147">
        <v>17</v>
      </c>
      <c r="CT8" s="147"/>
      <c r="CU8" s="147"/>
      <c r="CV8" s="149">
        <v>1.66</v>
      </c>
      <c r="CW8" s="149">
        <v>4.3</v>
      </c>
      <c r="CX8" s="149">
        <v>9.9</v>
      </c>
      <c r="CY8" s="149">
        <v>0</v>
      </c>
      <c r="CZ8" s="150">
        <v>4.3</v>
      </c>
      <c r="DA8" s="144"/>
      <c r="DB8" s="5">
        <v>6</v>
      </c>
      <c r="DC8" s="42" t="s">
        <v>176</v>
      </c>
      <c r="DD8" s="88">
        <v>0.85</v>
      </c>
      <c r="DE8" s="145"/>
      <c r="DF8" s="88"/>
    </row>
    <row r="9" spans="1:110" x14ac:dyDescent="0.2">
      <c r="A9" s="29">
        <v>7</v>
      </c>
      <c r="B9" s="31" t="s">
        <v>478</v>
      </c>
      <c r="C9" s="132">
        <v>4.5571428571428569</v>
      </c>
      <c r="D9" s="133" t="s">
        <v>249</v>
      </c>
      <c r="E9" s="35">
        <v>2</v>
      </c>
      <c r="F9" s="36">
        <v>34034</v>
      </c>
      <c r="G9" s="37">
        <v>32.583561643835615</v>
      </c>
      <c r="H9" s="37" t="s">
        <v>159</v>
      </c>
      <c r="I9" s="37">
        <v>23.158904109589042</v>
      </c>
      <c r="J9" s="35">
        <v>78</v>
      </c>
      <c r="K9" s="35">
        <v>261</v>
      </c>
      <c r="L9" s="35">
        <v>4.8499999999999996</v>
      </c>
      <c r="M9" s="39">
        <v>3</v>
      </c>
      <c r="N9" s="40">
        <v>0</v>
      </c>
      <c r="O9" s="41">
        <v>5.647382920110193E-2</v>
      </c>
      <c r="P9" s="41">
        <v>7.8701426463354651E-2</v>
      </c>
      <c r="Q9" s="41">
        <v>6.3594843036364687E-2</v>
      </c>
      <c r="R9" s="41">
        <v>6.6014669926650366E-2</v>
      </c>
      <c r="S9" s="42">
        <v>7.2358048195002508E-2</v>
      </c>
      <c r="T9" s="43">
        <v>7.2358048195002508E-2</v>
      </c>
      <c r="U9" s="44" t="s">
        <v>540</v>
      </c>
      <c r="V9" s="45">
        <v>1.29</v>
      </c>
      <c r="W9" s="45">
        <v>8.526315789473685</v>
      </c>
      <c r="X9" s="45">
        <v>5.2</v>
      </c>
      <c r="Y9" s="45">
        <v>8.1999999999999993</v>
      </c>
      <c r="Z9" s="45">
        <v>0</v>
      </c>
      <c r="AA9" s="45">
        <v>0</v>
      </c>
      <c r="AB9" s="137">
        <v>0.05</v>
      </c>
      <c r="AC9" s="45">
        <v>94.341667589054552</v>
      </c>
      <c r="AD9" s="47">
        <v>103.13698795956851</v>
      </c>
      <c r="AE9" s="48">
        <v>0</v>
      </c>
      <c r="AF9" s="49">
        <v>0</v>
      </c>
      <c r="AG9" s="49">
        <v>1</v>
      </c>
      <c r="AH9" s="49">
        <v>0</v>
      </c>
      <c r="AI9" s="49">
        <v>2</v>
      </c>
      <c r="AJ9" s="49">
        <v>5</v>
      </c>
      <c r="AK9" s="49">
        <v>2</v>
      </c>
      <c r="AL9" s="49">
        <v>6</v>
      </c>
      <c r="AM9" s="60">
        <v>1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8"/>
      <c r="BA9" s="146">
        <v>123</v>
      </c>
      <c r="BB9" s="147">
        <v>2178</v>
      </c>
      <c r="BC9" s="147"/>
      <c r="BD9" s="147">
        <v>9</v>
      </c>
      <c r="BE9" s="147">
        <v>0</v>
      </c>
      <c r="BF9" s="147"/>
      <c r="BG9" s="147"/>
      <c r="BH9" s="147"/>
      <c r="BI9" s="147"/>
      <c r="BJ9" s="147"/>
      <c r="BK9" s="147"/>
      <c r="BL9" s="147"/>
      <c r="BM9" s="148"/>
      <c r="BN9" s="146">
        <v>80</v>
      </c>
      <c r="BO9" s="147">
        <v>1016.5</v>
      </c>
      <c r="BP9" s="147"/>
      <c r="BQ9" s="147">
        <v>8</v>
      </c>
      <c r="BR9" s="147">
        <v>1</v>
      </c>
      <c r="BS9" s="147"/>
      <c r="BT9" s="147"/>
      <c r="BU9" s="147"/>
      <c r="BV9" s="149"/>
      <c r="BW9" s="149"/>
      <c r="BX9" s="149"/>
      <c r="BY9" s="149"/>
      <c r="BZ9" s="150"/>
      <c r="CA9" s="146">
        <v>220</v>
      </c>
      <c r="CB9" s="147">
        <v>3459.4</v>
      </c>
      <c r="CC9" s="147">
        <v>23</v>
      </c>
      <c r="CD9" s="147">
        <v>19</v>
      </c>
      <c r="CE9" s="147">
        <v>5</v>
      </c>
      <c r="CF9" s="147">
        <v>39.199999999999996</v>
      </c>
      <c r="CG9" s="147"/>
      <c r="CH9" s="147"/>
      <c r="CI9" s="149">
        <v>1.29</v>
      </c>
      <c r="CJ9" s="149">
        <v>5.2</v>
      </c>
      <c r="CK9" s="149">
        <v>8.1999999999999993</v>
      </c>
      <c r="CL9" s="149">
        <v>0</v>
      </c>
      <c r="CM9" s="150">
        <v>5</v>
      </c>
      <c r="CN9" s="146">
        <v>162</v>
      </c>
      <c r="CO9" s="147">
        <v>2454</v>
      </c>
      <c r="CP9" s="147">
        <v>28</v>
      </c>
      <c r="CQ9" s="147">
        <v>19</v>
      </c>
      <c r="CR9" s="147">
        <v>0</v>
      </c>
      <c r="CS9" s="147">
        <v>19</v>
      </c>
      <c r="CT9" s="147"/>
      <c r="CU9" s="147"/>
      <c r="CV9" s="149">
        <v>0.74</v>
      </c>
      <c r="CW9" s="149">
        <v>3.1</v>
      </c>
      <c r="CX9" s="149">
        <v>7.3</v>
      </c>
      <c r="CY9" s="149">
        <v>0</v>
      </c>
      <c r="CZ9" s="150">
        <v>5</v>
      </c>
      <c r="DA9" s="144"/>
      <c r="DB9" s="5">
        <v>7</v>
      </c>
      <c r="DC9" s="42" t="s">
        <v>180</v>
      </c>
      <c r="DD9" s="88">
        <v>0.76</v>
      </c>
      <c r="DE9" s="88"/>
      <c r="DF9" s="88"/>
    </row>
    <row r="10" spans="1:110" x14ac:dyDescent="0.2">
      <c r="A10" s="29">
        <v>8</v>
      </c>
      <c r="B10" s="31" t="s">
        <v>529</v>
      </c>
      <c r="C10" s="132">
        <v>2.3214285714285716</v>
      </c>
      <c r="D10" s="133" t="s">
        <v>530</v>
      </c>
      <c r="E10" s="35">
        <v>8</v>
      </c>
      <c r="F10" s="36">
        <v>34024</v>
      </c>
      <c r="G10" s="37">
        <v>32.610958904109587</v>
      </c>
      <c r="H10" s="37" t="s">
        <v>159</v>
      </c>
      <c r="I10" s="37">
        <v>23.186301369863013</v>
      </c>
      <c r="J10" s="35">
        <v>78</v>
      </c>
      <c r="K10" s="35">
        <v>258</v>
      </c>
      <c r="L10" s="35">
        <v>4.9400000000000004</v>
      </c>
      <c r="M10" s="39">
        <v>0</v>
      </c>
      <c r="N10" s="40">
        <v>0</v>
      </c>
      <c r="O10" s="41">
        <v>0</v>
      </c>
      <c r="P10" s="41">
        <v>6.7052727826882041E-2</v>
      </c>
      <c r="Q10" s="41">
        <v>4.901758014477766E-2</v>
      </c>
      <c r="R10" s="41">
        <v>0.17418397626112761</v>
      </c>
      <c r="S10" s="42">
        <v>0.17418397626112761</v>
      </c>
      <c r="T10" s="43">
        <v>0.13237982195845699</v>
      </c>
      <c r="U10" s="44">
        <v>22.528767123287672</v>
      </c>
      <c r="V10" s="45">
        <v>1.4</v>
      </c>
      <c r="W10" s="45">
        <v>10.120689655172415</v>
      </c>
      <c r="X10" s="45">
        <v>7.1</v>
      </c>
      <c r="Y10" s="45">
        <v>9.9</v>
      </c>
      <c r="Z10" s="45">
        <v>0</v>
      </c>
      <c r="AA10" s="45">
        <v>0</v>
      </c>
      <c r="AB10" s="137">
        <v>6.5000000000000002E-2</v>
      </c>
      <c r="AC10" s="45">
        <v>86.644680763854339</v>
      </c>
      <c r="AD10" s="47">
        <v>94.72242355973664</v>
      </c>
      <c r="AE10" s="48">
        <v>3</v>
      </c>
      <c r="AF10" s="49">
        <v>1</v>
      </c>
      <c r="AG10" s="49">
        <v>1</v>
      </c>
      <c r="AH10" s="49">
        <v>1</v>
      </c>
      <c r="AI10" s="49">
        <v>5</v>
      </c>
      <c r="AJ10" s="49">
        <v>5</v>
      </c>
      <c r="AK10" s="49">
        <v>0</v>
      </c>
      <c r="AL10" s="49">
        <v>0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8"/>
      <c r="BA10" s="146"/>
      <c r="BB10" s="147">
        <v>1</v>
      </c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8"/>
      <c r="BN10" s="146">
        <v>220</v>
      </c>
      <c r="BO10" s="147">
        <v>3281</v>
      </c>
      <c r="BP10" s="147"/>
      <c r="BQ10" s="147">
        <v>20</v>
      </c>
      <c r="BR10" s="147">
        <v>5</v>
      </c>
      <c r="BS10" s="147"/>
      <c r="BT10" s="147"/>
      <c r="BU10" s="147"/>
      <c r="BV10" s="149"/>
      <c r="BW10" s="149"/>
      <c r="BX10" s="149"/>
      <c r="BY10" s="149"/>
      <c r="BZ10" s="150"/>
      <c r="CA10" s="146">
        <v>237</v>
      </c>
      <c r="CB10" s="147">
        <v>4835</v>
      </c>
      <c r="CC10" s="147">
        <v>34</v>
      </c>
      <c r="CD10" s="147">
        <v>18</v>
      </c>
      <c r="CE10" s="147">
        <v>4</v>
      </c>
      <c r="CF10" s="147">
        <v>31</v>
      </c>
      <c r="CG10" s="147"/>
      <c r="CH10" s="147"/>
      <c r="CI10" s="149">
        <v>1.4</v>
      </c>
      <c r="CJ10" s="149">
        <v>7.1</v>
      </c>
      <c r="CK10" s="149">
        <v>9.9</v>
      </c>
      <c r="CL10" s="149">
        <v>0</v>
      </c>
      <c r="CM10" s="150">
        <v>14.3</v>
      </c>
      <c r="CN10" s="146">
        <v>587</v>
      </c>
      <c r="CO10" s="147">
        <v>3370</v>
      </c>
      <c r="CP10" s="147">
        <v>82</v>
      </c>
      <c r="CQ10" s="147">
        <v>58</v>
      </c>
      <c r="CR10" s="147">
        <v>4</v>
      </c>
      <c r="CS10" s="147">
        <v>21</v>
      </c>
      <c r="CT10" s="147"/>
      <c r="CU10" s="147"/>
      <c r="CV10" s="149">
        <v>1.39</v>
      </c>
      <c r="CW10" s="149">
        <v>4.7</v>
      </c>
      <c r="CX10" s="149">
        <v>7</v>
      </c>
      <c r="CY10" s="149">
        <v>0</v>
      </c>
      <c r="CZ10" s="150">
        <v>6.5</v>
      </c>
      <c r="DA10" s="144"/>
      <c r="DB10" s="5">
        <v>8</v>
      </c>
      <c r="DC10" s="42" t="s">
        <v>183</v>
      </c>
      <c r="DD10" s="88">
        <v>0.76</v>
      </c>
      <c r="DE10" s="145"/>
      <c r="DF10" s="88"/>
    </row>
    <row r="11" spans="1:110" x14ac:dyDescent="0.2">
      <c r="A11" s="29">
        <v>9</v>
      </c>
      <c r="B11" s="31" t="s">
        <v>531</v>
      </c>
      <c r="C11" s="132">
        <v>1.9785714285714289</v>
      </c>
      <c r="D11" s="133" t="s">
        <v>169</v>
      </c>
      <c r="E11" s="35">
        <v>2</v>
      </c>
      <c r="F11" s="36">
        <v>33767</v>
      </c>
      <c r="G11" s="37">
        <v>33.315068493150683</v>
      </c>
      <c r="H11" s="37" t="s">
        <v>159</v>
      </c>
      <c r="I11" s="37">
        <v>23.890410958904109</v>
      </c>
      <c r="J11" s="35">
        <v>76</v>
      </c>
      <c r="K11" s="35">
        <v>246</v>
      </c>
      <c r="L11" s="35">
        <v>4.91</v>
      </c>
      <c r="M11" s="39">
        <v>0</v>
      </c>
      <c r="N11" s="40">
        <v>0</v>
      </c>
      <c r="O11" s="41">
        <v>1.7787264318747775E-2</v>
      </c>
      <c r="P11" s="41">
        <v>0</v>
      </c>
      <c r="Q11" s="41">
        <v>1.1814345991561181E-2</v>
      </c>
      <c r="R11" s="41">
        <v>0.14255765199161424</v>
      </c>
      <c r="S11" s="42">
        <v>0.14255765199161424</v>
      </c>
      <c r="T11" s="43">
        <v>0.14255765199161424</v>
      </c>
      <c r="U11" s="44" t="s">
        <v>540</v>
      </c>
      <c r="V11" s="45">
        <v>1.26</v>
      </c>
      <c r="W11" s="45">
        <v>11.657142857142857</v>
      </c>
      <c r="X11" s="45">
        <v>6.3</v>
      </c>
      <c r="Y11" s="45">
        <v>8</v>
      </c>
      <c r="Z11" s="45">
        <v>0</v>
      </c>
      <c r="AA11" s="45">
        <v>0</v>
      </c>
      <c r="AB11" s="137">
        <v>7.9000000000000001E-2</v>
      </c>
      <c r="AC11" s="45">
        <v>84.652372491330681</v>
      </c>
      <c r="AD11" s="47">
        <v>89.007891679382027</v>
      </c>
      <c r="AE11" s="48">
        <v>3</v>
      </c>
      <c r="AF11" s="49">
        <v>0</v>
      </c>
      <c r="AG11" s="49">
        <v>1</v>
      </c>
      <c r="AH11" s="49">
        <v>2</v>
      </c>
      <c r="AI11" s="49">
        <v>3</v>
      </c>
      <c r="AJ11" s="49">
        <v>5</v>
      </c>
      <c r="AK11" s="49">
        <v>0</v>
      </c>
      <c r="AL11" s="49">
        <v>0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8"/>
      <c r="BA11" s="146">
        <v>30</v>
      </c>
      <c r="BB11" s="147">
        <v>1686.6000000000001</v>
      </c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8"/>
      <c r="BN11" s="146"/>
      <c r="BO11" s="147">
        <v>1</v>
      </c>
      <c r="BP11" s="147"/>
      <c r="BQ11" s="147"/>
      <c r="BR11" s="147"/>
      <c r="BS11" s="147"/>
      <c r="BT11" s="147"/>
      <c r="BU11" s="147"/>
      <c r="BV11" s="149"/>
      <c r="BW11" s="149"/>
      <c r="BX11" s="149"/>
      <c r="BY11" s="149"/>
      <c r="BZ11" s="150"/>
      <c r="CA11" s="146">
        <v>28</v>
      </c>
      <c r="CB11" s="147">
        <v>2370</v>
      </c>
      <c r="CC11" s="147">
        <v>5</v>
      </c>
      <c r="CD11" s="147">
        <v>3</v>
      </c>
      <c r="CE11" s="147">
        <v>2</v>
      </c>
      <c r="CF11" s="147">
        <v>16</v>
      </c>
      <c r="CG11" s="147"/>
      <c r="CH11" s="147"/>
      <c r="CI11" s="149">
        <v>0.57999999999999996</v>
      </c>
      <c r="CJ11" s="149">
        <v>5</v>
      </c>
      <c r="CK11" s="149">
        <v>7.6</v>
      </c>
      <c r="CL11" s="149">
        <v>0</v>
      </c>
      <c r="CM11" s="150">
        <v>0</v>
      </c>
      <c r="CN11" s="146">
        <v>408</v>
      </c>
      <c r="CO11" s="147">
        <v>2862</v>
      </c>
      <c r="CP11" s="147">
        <v>47</v>
      </c>
      <c r="CQ11" s="147">
        <v>35</v>
      </c>
      <c r="CR11" s="147">
        <v>2</v>
      </c>
      <c r="CS11" s="147">
        <v>17</v>
      </c>
      <c r="CT11" s="147"/>
      <c r="CU11" s="147"/>
      <c r="CV11" s="149">
        <v>1.26</v>
      </c>
      <c r="CW11" s="149">
        <v>6.3</v>
      </c>
      <c r="CX11" s="149">
        <v>8</v>
      </c>
      <c r="CY11" s="149">
        <v>0</v>
      </c>
      <c r="CZ11" s="150">
        <v>7.9</v>
      </c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x14ac:dyDescent="0.2">
      <c r="A12" s="29">
        <v>10</v>
      </c>
      <c r="B12" s="31" t="s">
        <v>532</v>
      </c>
      <c r="C12" s="132">
        <v>1.0714285714285714</v>
      </c>
      <c r="D12" s="133" t="s">
        <v>222</v>
      </c>
      <c r="E12" s="35">
        <v>2</v>
      </c>
      <c r="F12" s="36">
        <v>33955</v>
      </c>
      <c r="G12" s="37">
        <v>32.799999999999997</v>
      </c>
      <c r="H12" s="37" t="s">
        <v>159</v>
      </c>
      <c r="I12" s="37">
        <v>23.375342465753423</v>
      </c>
      <c r="J12" s="35">
        <v>75</v>
      </c>
      <c r="K12" s="35">
        <v>245</v>
      </c>
      <c r="L12" s="35">
        <v>4.6399999999999997</v>
      </c>
      <c r="M12" s="39">
        <v>0</v>
      </c>
      <c r="N12" s="40">
        <v>0</v>
      </c>
      <c r="O12" s="41">
        <v>0</v>
      </c>
      <c r="P12" s="41">
        <v>0</v>
      </c>
      <c r="Q12" s="41">
        <v>5.0428477257745553E-2</v>
      </c>
      <c r="R12" s="41">
        <v>5.2059052059052056E-2</v>
      </c>
      <c r="S12" s="42">
        <v>5.2059052059052056E-2</v>
      </c>
      <c r="T12" s="43">
        <v>5.2059052059052056E-2</v>
      </c>
      <c r="U12" s="44" t="s">
        <v>540</v>
      </c>
      <c r="V12" s="45">
        <v>0.7</v>
      </c>
      <c r="W12" s="45">
        <v>9.5714285714285712</v>
      </c>
      <c r="X12" s="45">
        <v>3.7</v>
      </c>
      <c r="Y12" s="45">
        <v>8.8000000000000007</v>
      </c>
      <c r="Z12" s="45">
        <v>0</v>
      </c>
      <c r="AA12" s="45">
        <v>0</v>
      </c>
      <c r="AB12" s="137">
        <v>0.125</v>
      </c>
      <c r="AC12" s="45">
        <v>105.71196795368462</v>
      </c>
      <c r="AD12" s="47">
        <v>108.96450348779211</v>
      </c>
      <c r="AE12" s="48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5</v>
      </c>
      <c r="AK12" s="49">
        <v>5</v>
      </c>
      <c r="AL12" s="49">
        <v>0</v>
      </c>
      <c r="AM12" s="6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8"/>
      <c r="BA12" s="146"/>
      <c r="BB12" s="147">
        <v>2462.4</v>
      </c>
      <c r="BC12" s="147"/>
      <c r="BD12" s="147"/>
      <c r="BE12" s="147"/>
      <c r="BF12" s="147"/>
      <c r="BG12" s="147"/>
      <c r="BH12" s="147"/>
      <c r="BI12" s="147"/>
      <c r="BJ12" s="147"/>
      <c r="BK12" s="147"/>
      <c r="BL12" s="147"/>
      <c r="BM12" s="148"/>
      <c r="BN12" s="146"/>
      <c r="BO12" s="147">
        <v>2332.7999999999997</v>
      </c>
      <c r="BP12" s="147"/>
      <c r="BQ12" s="147"/>
      <c r="BR12" s="147"/>
      <c r="BS12" s="147"/>
      <c r="BT12" s="147"/>
      <c r="BU12" s="147"/>
      <c r="BV12" s="149"/>
      <c r="BW12" s="149"/>
      <c r="BX12" s="149"/>
      <c r="BY12" s="149"/>
      <c r="BZ12" s="150"/>
      <c r="CA12" s="146">
        <v>153</v>
      </c>
      <c r="CB12" s="147">
        <v>3034</v>
      </c>
      <c r="CC12" s="147">
        <v>34</v>
      </c>
      <c r="CD12" s="147">
        <v>16</v>
      </c>
      <c r="CE12" s="147">
        <v>1</v>
      </c>
      <c r="CF12" s="147">
        <v>13</v>
      </c>
      <c r="CG12" s="147"/>
      <c r="CH12" s="147"/>
      <c r="CI12" s="149">
        <v>0.62</v>
      </c>
      <c r="CJ12" s="149">
        <v>2.2999999999999998</v>
      </c>
      <c r="CK12" s="149">
        <v>8.8000000000000007</v>
      </c>
      <c r="CL12" s="149">
        <v>0</v>
      </c>
      <c r="CM12" s="150">
        <v>20</v>
      </c>
      <c r="CN12" s="146">
        <v>134</v>
      </c>
      <c r="CO12" s="147">
        <v>2574</v>
      </c>
      <c r="CP12" s="147">
        <v>26</v>
      </c>
      <c r="CQ12" s="147">
        <v>14</v>
      </c>
      <c r="CR12" s="147">
        <v>0</v>
      </c>
      <c r="CS12" s="147">
        <v>18</v>
      </c>
      <c r="CT12" s="147"/>
      <c r="CU12" s="147"/>
      <c r="CV12" s="149">
        <v>0.7</v>
      </c>
      <c r="CW12" s="149">
        <v>3.7</v>
      </c>
      <c r="CX12" s="149">
        <v>8.1</v>
      </c>
      <c r="CY12" s="149">
        <v>0</v>
      </c>
      <c r="CZ12" s="150">
        <v>12.5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ht="16" thickBot="1" x14ac:dyDescent="0.25">
      <c r="A13" s="61">
        <v>11</v>
      </c>
      <c r="B13" s="63" t="s">
        <v>533</v>
      </c>
      <c r="C13" s="155">
        <v>0.5714285714285714</v>
      </c>
      <c r="D13" s="156" t="s">
        <v>307</v>
      </c>
      <c r="E13" s="67">
        <v>1</v>
      </c>
      <c r="F13" s="68">
        <v>33500</v>
      </c>
      <c r="G13" s="69">
        <v>34.046575342465751</v>
      </c>
      <c r="H13" s="69" t="s">
        <v>198</v>
      </c>
      <c r="I13" s="69">
        <v>24.621917808219177</v>
      </c>
      <c r="J13" s="67">
        <v>77</v>
      </c>
      <c r="K13" s="67">
        <v>250</v>
      </c>
      <c r="L13" s="67">
        <v>4.84</v>
      </c>
      <c r="M13" s="71">
        <v>0</v>
      </c>
      <c r="N13" s="72">
        <v>0</v>
      </c>
      <c r="O13" s="73">
        <v>0.11629353233830846</v>
      </c>
      <c r="P13" s="73">
        <v>0.16954244999570778</v>
      </c>
      <c r="Q13" s="73">
        <v>0</v>
      </c>
      <c r="R13" s="73">
        <v>0.14165148529575788</v>
      </c>
      <c r="S13" s="74">
        <v>8.4771224997853889E-2</v>
      </c>
      <c r="T13" s="75">
        <v>8.4771224997853889E-2</v>
      </c>
      <c r="U13" s="76">
        <v>21.964383561643835</v>
      </c>
      <c r="V13" s="77">
        <v>1.1299999999999999</v>
      </c>
      <c r="W13" s="77">
        <v>9.2926829268292686</v>
      </c>
      <c r="X13" s="77">
        <v>4.3</v>
      </c>
      <c r="Y13" s="77">
        <v>7.1</v>
      </c>
      <c r="Z13" s="77">
        <v>0</v>
      </c>
      <c r="AA13" s="77">
        <v>0</v>
      </c>
      <c r="AB13" s="160">
        <v>2.4E-2</v>
      </c>
      <c r="AC13" s="77">
        <v>91.114722697213566</v>
      </c>
      <c r="AD13" s="79">
        <v>97.69979149862553</v>
      </c>
      <c r="AE13" s="80">
        <v>0</v>
      </c>
      <c r="AF13" s="81">
        <v>2</v>
      </c>
      <c r="AG13" s="81">
        <v>0</v>
      </c>
      <c r="AH13" s="81">
        <v>0</v>
      </c>
      <c r="AI13" s="81">
        <v>0</v>
      </c>
      <c r="AJ13" s="81">
        <v>5</v>
      </c>
      <c r="AK13" s="81">
        <v>1</v>
      </c>
      <c r="AL13" s="81">
        <v>0</v>
      </c>
      <c r="AM13" s="161">
        <v>0</v>
      </c>
      <c r="AN13" s="162"/>
      <c r="AO13" s="163">
        <v>1</v>
      </c>
      <c r="AP13" s="163"/>
      <c r="AQ13" s="163"/>
      <c r="AR13" s="163"/>
      <c r="AS13" s="163"/>
      <c r="AT13" s="163"/>
      <c r="AU13" s="163"/>
      <c r="AV13" s="163"/>
      <c r="AW13" s="163"/>
      <c r="AX13" s="163"/>
      <c r="AY13" s="163"/>
      <c r="AZ13" s="164"/>
      <c r="BA13" s="162">
        <v>374</v>
      </c>
      <c r="BB13" s="163">
        <v>3216</v>
      </c>
      <c r="BC13" s="163"/>
      <c r="BD13" s="163"/>
      <c r="BE13" s="163"/>
      <c r="BF13" s="163"/>
      <c r="BG13" s="163"/>
      <c r="BH13" s="163"/>
      <c r="BI13" s="163"/>
      <c r="BJ13" s="163"/>
      <c r="BK13" s="163"/>
      <c r="BL13" s="163"/>
      <c r="BM13" s="164"/>
      <c r="BN13" s="162">
        <v>395</v>
      </c>
      <c r="BO13" s="163">
        <v>2329.8000000000002</v>
      </c>
      <c r="BP13" s="163"/>
      <c r="BQ13" s="163"/>
      <c r="BR13" s="163"/>
      <c r="BS13" s="163"/>
      <c r="BT13" s="163"/>
      <c r="BU13" s="163"/>
      <c r="BV13" s="165"/>
      <c r="BW13" s="165"/>
      <c r="BX13" s="165"/>
      <c r="BY13" s="165"/>
      <c r="BZ13" s="166"/>
      <c r="CA13" s="162"/>
      <c r="CB13" s="163">
        <v>1</v>
      </c>
      <c r="CC13" s="163"/>
      <c r="CD13" s="163"/>
      <c r="CE13" s="163"/>
      <c r="CF13" s="163"/>
      <c r="CG13" s="163"/>
      <c r="CH13" s="163"/>
      <c r="CI13" s="165"/>
      <c r="CJ13" s="165"/>
      <c r="CK13" s="165"/>
      <c r="CL13" s="165"/>
      <c r="CM13" s="166"/>
      <c r="CN13" s="162">
        <v>381</v>
      </c>
      <c r="CO13" s="163">
        <v>2689.7000000000003</v>
      </c>
      <c r="CP13" s="163">
        <v>60</v>
      </c>
      <c r="CQ13" s="163">
        <v>41</v>
      </c>
      <c r="CR13" s="163">
        <v>4</v>
      </c>
      <c r="CS13" s="163">
        <v>18.2</v>
      </c>
      <c r="CT13" s="163"/>
      <c r="CU13" s="163"/>
      <c r="CV13" s="165">
        <v>1.1299999999999999</v>
      </c>
      <c r="CW13" s="165">
        <v>4.3</v>
      </c>
      <c r="CX13" s="165">
        <v>7.1</v>
      </c>
      <c r="CY13" s="165">
        <v>0</v>
      </c>
      <c r="CZ13" s="166">
        <v>2.4</v>
      </c>
      <c r="DA13" s="144"/>
      <c r="DB13" s="30">
        <v>11</v>
      </c>
      <c r="DC13" s="42" t="s">
        <v>192</v>
      </c>
      <c r="DD13" s="88">
        <v>0.6</v>
      </c>
      <c r="DE13" s="88"/>
      <c r="DF13" s="88"/>
    </row>
    <row r="14" spans="1:110" x14ac:dyDescent="0.2">
      <c r="DA14" s="144"/>
      <c r="DB14" s="30">
        <v>12</v>
      </c>
      <c r="DC14" s="42" t="s">
        <v>195</v>
      </c>
      <c r="DD14" s="88">
        <v>0.5</v>
      </c>
    </row>
    <row r="15" spans="1:110" x14ac:dyDescent="0.2">
      <c r="DA15" s="144"/>
      <c r="DB15" s="30"/>
      <c r="DC15" s="42"/>
    </row>
    <row r="16" spans="1:110" x14ac:dyDescent="0.2">
      <c r="DA16" s="144"/>
      <c r="DB16" s="30"/>
      <c r="DC16" s="42"/>
    </row>
    <row r="17" ht="15.75" customHeight="1" x14ac:dyDescent="0.2"/>
  </sheetData>
  <autoFilter ref="A2:CZ2" xr:uid="{00000000-0009-0000-0000-000005000000}">
    <sortState xmlns:xlrd2="http://schemas.microsoft.com/office/spreadsheetml/2017/richdata2" ref="A3:CZ13">
      <sortCondition ref="A2"/>
    </sortState>
  </autoFilter>
  <mergeCells count="10">
    <mergeCell ref="BA1:BM1"/>
    <mergeCell ref="BN1:BZ1"/>
    <mergeCell ref="CA1:CM1"/>
    <mergeCell ref="CN1:CZ1"/>
    <mergeCell ref="A1:C1"/>
    <mergeCell ref="D1:M1"/>
    <mergeCell ref="N1:T1"/>
    <mergeCell ref="U1:AD1"/>
    <mergeCell ref="AE1:AM1"/>
    <mergeCell ref="AN1:AZ1"/>
  </mergeCells>
  <conditionalFormatting sqref="B3:B13">
    <cfRule type="expression" dxfId="161" priority="1" stopIfTrue="1">
      <formula>C3&gt;=15</formula>
    </cfRule>
    <cfRule type="expression" dxfId="160" priority="2" stopIfTrue="1">
      <formula>AND(C3&gt;=14,C3&lt;15)</formula>
    </cfRule>
    <cfRule type="expression" dxfId="159" priority="3">
      <formula>AND(C3&gt;=11,C3&lt;14)</formula>
    </cfRule>
    <cfRule type="expression" dxfId="158" priority="4" stopIfTrue="1">
      <formula>AND(C3&gt;=9,C3&lt;11)</formula>
    </cfRule>
    <cfRule type="expression" dxfId="157" priority="5">
      <formula>AND(C3&gt;=8,C3&lt;9)</formula>
    </cfRule>
    <cfRule type="expression" dxfId="156" priority="6">
      <formula>AND(C3&gt;=6,C3&lt;8)</formula>
    </cfRule>
    <cfRule type="expression" dxfId="155" priority="7">
      <formula>AND(C3&gt;=5,C3&lt;6)</formula>
    </cfRule>
    <cfRule type="expression" dxfId="154" priority="8" stopIfTrue="1">
      <formula>C3&lt;5</formula>
    </cfRule>
  </conditionalFormatting>
  <conditionalFormatting sqref="C3:C13">
    <cfRule type="colorScale" priority="303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3">
    <cfRule type="containsText" dxfId="153" priority="10" operator="containsText" text="SR">
      <formula>NOT(ISERROR(SEARCH(("SR"),(H3))))</formula>
    </cfRule>
  </conditionalFormatting>
  <conditionalFormatting sqref="N3:R13">
    <cfRule type="cellIs" dxfId="152" priority="11" stopIfTrue="1" operator="between">
      <formula>0.15</formula>
      <formula>0.2099</formula>
    </cfRule>
    <cfRule type="cellIs" dxfId="151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13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F22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7.33203125" customWidth="1"/>
    <col min="3" max="3" width="12.1640625" customWidth="1"/>
    <col min="4" max="4" width="16.3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6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63"/>
      <c r="B1" s="264"/>
      <c r="C1" s="266"/>
      <c r="D1" s="267" t="s">
        <v>50</v>
      </c>
      <c r="E1" s="276"/>
      <c r="F1" s="276"/>
      <c r="G1" s="276"/>
      <c r="H1" s="276"/>
      <c r="I1" s="276"/>
      <c r="J1" s="276"/>
      <c r="K1" s="276"/>
      <c r="L1" s="276"/>
      <c r="M1" s="277"/>
      <c r="N1" s="268" t="s">
        <v>51</v>
      </c>
      <c r="O1" s="276"/>
      <c r="P1" s="276"/>
      <c r="Q1" s="276"/>
      <c r="R1" s="276"/>
      <c r="S1" s="276"/>
      <c r="T1" s="277"/>
      <c r="U1" s="269" t="s">
        <v>52</v>
      </c>
      <c r="V1" s="276"/>
      <c r="W1" s="276"/>
      <c r="X1" s="276"/>
      <c r="Y1" s="276"/>
      <c r="Z1" s="276"/>
      <c r="AA1" s="276"/>
      <c r="AB1" s="276"/>
      <c r="AC1" s="276"/>
      <c r="AD1" s="277"/>
      <c r="AE1" s="270" t="s">
        <v>53</v>
      </c>
      <c r="AF1" s="276"/>
      <c r="AG1" s="276"/>
      <c r="AH1" s="276"/>
      <c r="AI1" s="276"/>
      <c r="AJ1" s="276"/>
      <c r="AK1" s="276"/>
      <c r="AL1" s="276"/>
      <c r="AM1" s="277"/>
      <c r="AN1" s="260" t="s">
        <v>147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148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149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150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151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131"/>
      <c r="DB1" s="30"/>
    </row>
    <row r="2" spans="1:110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1"/>
      <c r="DB2" s="31"/>
      <c r="DC2" s="31" t="s">
        <v>153</v>
      </c>
      <c r="DD2" s="31" t="s">
        <v>154</v>
      </c>
      <c r="DE2" s="31" t="s">
        <v>155</v>
      </c>
      <c r="DF2" s="31" t="s">
        <v>156</v>
      </c>
    </row>
    <row r="3" spans="1:110" x14ac:dyDescent="0.2">
      <c r="A3" s="29">
        <v>1</v>
      </c>
      <c r="B3" s="31" t="s">
        <v>157</v>
      </c>
      <c r="C3" s="132">
        <v>14.592857142857143</v>
      </c>
      <c r="D3" s="133" t="s">
        <v>158</v>
      </c>
      <c r="E3" s="134">
        <v>1</v>
      </c>
      <c r="F3" s="135">
        <v>34579</v>
      </c>
      <c r="G3" s="136">
        <v>31.090410958904108</v>
      </c>
      <c r="H3" s="37" t="s">
        <v>159</v>
      </c>
      <c r="I3" s="136">
        <v>22.665753424657535</v>
      </c>
      <c r="J3" s="134">
        <v>75</v>
      </c>
      <c r="K3" s="134">
        <v>234</v>
      </c>
      <c r="L3" s="134">
        <v>4.42</v>
      </c>
      <c r="M3" s="39">
        <v>1</v>
      </c>
      <c r="N3" s="40">
        <v>0</v>
      </c>
      <c r="O3" s="41">
        <v>0.11824920578891635</v>
      </c>
      <c r="P3" s="41">
        <v>0.2496206373292868</v>
      </c>
      <c r="Q3" s="41">
        <v>0.11527736281246889</v>
      </c>
      <c r="R3" s="41">
        <v>0.26732873350847314</v>
      </c>
      <c r="S3" s="42">
        <v>0.26732873350847314</v>
      </c>
      <c r="T3" s="43">
        <v>0.26732873350847314</v>
      </c>
      <c r="U3" s="44">
        <v>20.010958904109589</v>
      </c>
      <c r="V3" s="45">
        <v>2.59</v>
      </c>
      <c r="W3" s="45">
        <v>14.246153846153845</v>
      </c>
      <c r="X3" s="45">
        <v>10</v>
      </c>
      <c r="Y3" s="45">
        <v>9.6999999999999993</v>
      </c>
      <c r="Z3" s="45">
        <v>0</v>
      </c>
      <c r="AA3" s="45">
        <v>0</v>
      </c>
      <c r="AB3" s="137">
        <v>8.5000000000000006E-2</v>
      </c>
      <c r="AC3" s="45">
        <v>122.61871926687826</v>
      </c>
      <c r="AD3" s="47">
        <v>126.39144007874516</v>
      </c>
      <c r="AE3" s="48">
        <v>9</v>
      </c>
      <c r="AF3" s="49">
        <v>7</v>
      </c>
      <c r="AG3" s="49">
        <v>8</v>
      </c>
      <c r="AH3" s="49">
        <v>7</v>
      </c>
      <c r="AI3" s="49">
        <v>9</v>
      </c>
      <c r="AJ3" s="49">
        <v>9</v>
      </c>
      <c r="AK3" s="49">
        <v>9</v>
      </c>
      <c r="AL3" s="138">
        <v>10</v>
      </c>
      <c r="AM3" s="49">
        <v>0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0"/>
      <c r="AW3" s="140"/>
      <c r="AX3" s="140"/>
      <c r="AY3" s="140"/>
      <c r="AZ3" s="141"/>
      <c r="BA3" s="139">
        <v>268</v>
      </c>
      <c r="BB3" s="140">
        <v>2266.4</v>
      </c>
      <c r="BC3" s="140"/>
      <c r="BD3" s="140">
        <v>21</v>
      </c>
      <c r="BE3" s="140">
        <v>3</v>
      </c>
      <c r="BF3" s="140">
        <v>14.4</v>
      </c>
      <c r="BG3" s="140"/>
      <c r="BH3" s="140"/>
      <c r="BI3" s="140"/>
      <c r="BJ3" s="140"/>
      <c r="BK3" s="140"/>
      <c r="BL3" s="140"/>
      <c r="BM3" s="141"/>
      <c r="BN3" s="139">
        <v>658</v>
      </c>
      <c r="BO3" s="140">
        <v>2636</v>
      </c>
      <c r="BP3" s="140">
        <v>67</v>
      </c>
      <c r="BQ3" s="140">
        <v>38</v>
      </c>
      <c r="BR3" s="140">
        <v>2</v>
      </c>
      <c r="BS3" s="140">
        <v>18</v>
      </c>
      <c r="BT3" s="140"/>
      <c r="BU3" s="140"/>
      <c r="BV3" s="142">
        <v>1.94</v>
      </c>
      <c r="BW3" s="142">
        <v>10</v>
      </c>
      <c r="BX3" s="142">
        <v>9.6999999999999993</v>
      </c>
      <c r="BY3" s="142">
        <v>0</v>
      </c>
      <c r="BZ3" s="143">
        <v>7.3</v>
      </c>
      <c r="CA3" s="139">
        <v>463</v>
      </c>
      <c r="CB3" s="140">
        <v>4016.3999999999996</v>
      </c>
      <c r="CC3" s="140">
        <v>56</v>
      </c>
      <c r="CD3" s="140">
        <v>38</v>
      </c>
      <c r="CE3" s="140">
        <v>2</v>
      </c>
      <c r="CF3" s="140">
        <v>32.400000000000006</v>
      </c>
      <c r="CG3" s="140"/>
      <c r="CH3" s="140"/>
      <c r="CI3" s="142">
        <v>1.4</v>
      </c>
      <c r="CJ3" s="142">
        <v>5</v>
      </c>
      <c r="CK3" s="142">
        <v>8.3000000000000007</v>
      </c>
      <c r="CL3" s="142">
        <v>0</v>
      </c>
      <c r="CM3" s="143">
        <v>9.5</v>
      </c>
      <c r="CN3" s="139">
        <v>926</v>
      </c>
      <c r="CO3" s="140">
        <v>3463.8999999999996</v>
      </c>
      <c r="CP3" s="140">
        <v>92</v>
      </c>
      <c r="CQ3" s="140">
        <v>65</v>
      </c>
      <c r="CR3" s="140">
        <v>8</v>
      </c>
      <c r="CS3" s="140">
        <v>25.299999999999997</v>
      </c>
      <c r="CT3" s="140"/>
      <c r="CU3" s="140"/>
      <c r="CV3" s="142">
        <v>2.59</v>
      </c>
      <c r="CW3" s="142">
        <v>6.2</v>
      </c>
      <c r="CX3" s="142">
        <v>9</v>
      </c>
      <c r="CY3" s="142">
        <v>0</v>
      </c>
      <c r="CZ3" s="143">
        <v>8.5</v>
      </c>
      <c r="DA3" s="144"/>
      <c r="DB3" s="30">
        <v>1</v>
      </c>
      <c r="DC3" s="42" t="s">
        <v>160</v>
      </c>
      <c r="DD3" s="88">
        <v>1</v>
      </c>
      <c r="DE3" s="145">
        <v>41152</v>
      </c>
      <c r="DF3" s="145">
        <v>42852</v>
      </c>
    </row>
    <row r="4" spans="1:110" x14ac:dyDescent="0.2">
      <c r="A4" s="29">
        <v>2</v>
      </c>
      <c r="B4" s="31" t="s">
        <v>161</v>
      </c>
      <c r="C4" s="132">
        <v>13.742857142857142</v>
      </c>
      <c r="D4" s="133" t="s">
        <v>162</v>
      </c>
      <c r="E4" s="134">
        <v>4</v>
      </c>
      <c r="F4" s="135">
        <v>35256</v>
      </c>
      <c r="G4" s="136">
        <v>29.235616438356164</v>
      </c>
      <c r="H4" s="37" t="s">
        <v>163</v>
      </c>
      <c r="I4" s="136">
        <v>20.81095890410959</v>
      </c>
      <c r="J4" s="134">
        <v>76</v>
      </c>
      <c r="K4" s="134">
        <v>246</v>
      </c>
      <c r="L4" s="134">
        <v>4.6399999999999997</v>
      </c>
      <c r="M4" s="39">
        <v>1</v>
      </c>
      <c r="N4" s="40">
        <v>0</v>
      </c>
      <c r="O4" s="41">
        <v>0</v>
      </c>
      <c r="P4" s="41">
        <v>0</v>
      </c>
      <c r="Q4" s="41">
        <v>0.13063875857091303</v>
      </c>
      <c r="R4" s="41">
        <v>0.21213226355458306</v>
      </c>
      <c r="S4" s="42">
        <v>0.21213226355458306</v>
      </c>
      <c r="T4" s="43">
        <v>0.20152565037685391</v>
      </c>
      <c r="U4" s="44">
        <v>20.169863013698631</v>
      </c>
      <c r="V4" s="45">
        <v>2.34</v>
      </c>
      <c r="W4" s="45">
        <v>16.232558139534884</v>
      </c>
      <c r="X4" s="45">
        <v>11.2</v>
      </c>
      <c r="Y4" s="45">
        <v>13</v>
      </c>
      <c r="Z4" s="45">
        <v>0</v>
      </c>
      <c r="AA4" s="45">
        <v>0</v>
      </c>
      <c r="AB4" s="137">
        <v>0.10400000000000001</v>
      </c>
      <c r="AC4" s="45">
        <v>106.14344537390375</v>
      </c>
      <c r="AD4" s="47">
        <v>111.60471951668413</v>
      </c>
      <c r="AE4" s="48">
        <v>7</v>
      </c>
      <c r="AF4" s="49">
        <v>7</v>
      </c>
      <c r="AG4" s="49">
        <v>7</v>
      </c>
      <c r="AH4" s="49">
        <v>9</v>
      </c>
      <c r="AI4" s="49">
        <v>10</v>
      </c>
      <c r="AJ4" s="49">
        <v>5</v>
      </c>
      <c r="AK4" s="49">
        <v>6</v>
      </c>
      <c r="AL4" s="49">
        <v>10</v>
      </c>
      <c r="AM4" s="60">
        <v>0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7"/>
      <c r="AW4" s="147"/>
      <c r="AX4" s="147"/>
      <c r="AY4" s="147"/>
      <c r="AZ4" s="148"/>
      <c r="BA4" s="146"/>
      <c r="BB4" s="147">
        <v>1</v>
      </c>
      <c r="BC4" s="147"/>
      <c r="BD4" s="147"/>
      <c r="BE4" s="147"/>
      <c r="BF4" s="147"/>
      <c r="BG4" s="147"/>
      <c r="BH4" s="147"/>
      <c r="BI4" s="147"/>
      <c r="BJ4" s="147"/>
      <c r="BK4" s="147"/>
      <c r="BL4" s="147"/>
      <c r="BM4" s="148"/>
      <c r="BN4" s="146"/>
      <c r="BO4" s="147">
        <v>1</v>
      </c>
      <c r="BP4" s="147"/>
      <c r="BQ4" s="147"/>
      <c r="BR4" s="147"/>
      <c r="BS4" s="147"/>
      <c r="BT4" s="147"/>
      <c r="BU4" s="147"/>
      <c r="BV4" s="149"/>
      <c r="BW4" s="149"/>
      <c r="BX4" s="149"/>
      <c r="BY4" s="149"/>
      <c r="BZ4" s="150"/>
      <c r="CA4" s="146">
        <v>362</v>
      </c>
      <c r="CB4" s="147">
        <v>2771</v>
      </c>
      <c r="CC4" s="147">
        <v>37</v>
      </c>
      <c r="CD4" s="147">
        <v>21</v>
      </c>
      <c r="CE4" s="147">
        <v>1</v>
      </c>
      <c r="CF4" s="147">
        <v>14</v>
      </c>
      <c r="CG4" s="147"/>
      <c r="CH4" s="147"/>
      <c r="CI4" s="149">
        <v>1.62</v>
      </c>
      <c r="CJ4" s="149">
        <v>6.8</v>
      </c>
      <c r="CK4" s="149">
        <v>13</v>
      </c>
      <c r="CL4" s="149">
        <v>0</v>
      </c>
      <c r="CM4" s="150">
        <v>8.6999999999999993</v>
      </c>
      <c r="CN4" s="146">
        <v>698</v>
      </c>
      <c r="CO4" s="147">
        <v>3290.3999999999996</v>
      </c>
      <c r="CP4" s="147">
        <v>69</v>
      </c>
      <c r="CQ4" s="147">
        <v>43</v>
      </c>
      <c r="CR4" s="147">
        <v>8</v>
      </c>
      <c r="CS4" s="147">
        <v>25.200000000000003</v>
      </c>
      <c r="CT4" s="147"/>
      <c r="CU4" s="147"/>
      <c r="CV4" s="149">
        <v>2.34</v>
      </c>
      <c r="CW4" s="149">
        <v>11.2</v>
      </c>
      <c r="CX4" s="149">
        <v>8.1</v>
      </c>
      <c r="CY4" s="149">
        <v>0</v>
      </c>
      <c r="CZ4" s="150">
        <v>10.4</v>
      </c>
      <c r="DA4" s="144"/>
      <c r="DB4" s="30">
        <v>2</v>
      </c>
      <c r="DC4" s="42" t="s">
        <v>164</v>
      </c>
      <c r="DD4" s="88">
        <v>1</v>
      </c>
      <c r="DE4" s="145">
        <v>41517</v>
      </c>
      <c r="DF4" s="88"/>
    </row>
    <row r="5" spans="1:110" x14ac:dyDescent="0.2">
      <c r="A5" s="29">
        <v>3</v>
      </c>
      <c r="B5" s="31" t="s">
        <v>165</v>
      </c>
      <c r="C5" s="132">
        <v>12.707142857142857</v>
      </c>
      <c r="D5" s="133" t="s">
        <v>166</v>
      </c>
      <c r="E5" s="134">
        <v>1</v>
      </c>
      <c r="F5" s="135">
        <v>34656</v>
      </c>
      <c r="G5" s="136">
        <v>30.87945205479452</v>
      </c>
      <c r="H5" s="37" t="s">
        <v>159</v>
      </c>
      <c r="I5" s="136">
        <v>22.454794520547946</v>
      </c>
      <c r="J5" s="134">
        <v>78</v>
      </c>
      <c r="K5" s="134">
        <v>251</v>
      </c>
      <c r="L5" s="134">
        <v>4.51</v>
      </c>
      <c r="M5" s="39">
        <v>1</v>
      </c>
      <c r="N5" s="40">
        <v>0</v>
      </c>
      <c r="O5" s="41">
        <v>0.10824949698189135</v>
      </c>
      <c r="P5" s="41">
        <v>0.10395426012554476</v>
      </c>
      <c r="Q5" s="41">
        <v>0.22053427271392928</v>
      </c>
      <c r="R5" s="41">
        <v>0.18861943255666508</v>
      </c>
      <c r="S5" s="42">
        <v>0.20457685263529718</v>
      </c>
      <c r="T5" s="43">
        <v>0.20457685263529718</v>
      </c>
      <c r="U5" s="44">
        <v>20.797260273972604</v>
      </c>
      <c r="V5" s="45">
        <v>1.81</v>
      </c>
      <c r="W5" s="45">
        <v>13.222222222222221</v>
      </c>
      <c r="X5" s="45">
        <v>9.1999999999999993</v>
      </c>
      <c r="Y5" s="45">
        <v>12.9</v>
      </c>
      <c r="Z5" s="45">
        <v>0</v>
      </c>
      <c r="AA5" s="45">
        <v>0</v>
      </c>
      <c r="AB5" s="137">
        <v>4.2999999999999997E-2</v>
      </c>
      <c r="AC5" s="45">
        <v>121.33820043282695</v>
      </c>
      <c r="AD5" s="47">
        <v>132.65036369283027</v>
      </c>
      <c r="AE5" s="48">
        <v>7</v>
      </c>
      <c r="AF5" s="49">
        <v>5</v>
      </c>
      <c r="AG5" s="49">
        <v>4</v>
      </c>
      <c r="AH5" s="49">
        <v>6</v>
      </c>
      <c r="AI5" s="49">
        <v>8</v>
      </c>
      <c r="AJ5" s="49">
        <v>7</v>
      </c>
      <c r="AK5" s="49">
        <v>10</v>
      </c>
      <c r="AL5" s="49">
        <v>10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7"/>
      <c r="AW5" s="147"/>
      <c r="AX5" s="147"/>
      <c r="AY5" s="147"/>
      <c r="AZ5" s="148"/>
      <c r="BA5" s="146">
        <v>269</v>
      </c>
      <c r="BB5" s="147">
        <v>2485</v>
      </c>
      <c r="BC5" s="147"/>
      <c r="BD5" s="147">
        <v>14</v>
      </c>
      <c r="BE5" s="147">
        <v>2</v>
      </c>
      <c r="BF5" s="147">
        <v>23</v>
      </c>
      <c r="BG5" s="147"/>
      <c r="BH5" s="147"/>
      <c r="BI5" s="147"/>
      <c r="BJ5" s="147"/>
      <c r="BK5" s="147"/>
      <c r="BL5" s="147"/>
      <c r="BM5" s="148"/>
      <c r="BN5" s="146">
        <v>260</v>
      </c>
      <c r="BO5" s="147">
        <v>2501.1</v>
      </c>
      <c r="BP5" s="147">
        <v>27</v>
      </c>
      <c r="BQ5" s="147">
        <v>17</v>
      </c>
      <c r="BR5" s="147">
        <v>0</v>
      </c>
      <c r="BS5" s="147">
        <v>20.7</v>
      </c>
      <c r="BT5" s="147"/>
      <c r="BU5" s="147"/>
      <c r="BV5" s="149">
        <v>1.17</v>
      </c>
      <c r="BW5" s="149">
        <v>6.1</v>
      </c>
      <c r="BX5" s="149">
        <v>12.9</v>
      </c>
      <c r="BY5" s="149">
        <v>0</v>
      </c>
      <c r="BZ5" s="150">
        <v>15</v>
      </c>
      <c r="CA5" s="146">
        <v>601</v>
      </c>
      <c r="CB5" s="147">
        <v>2725.2</v>
      </c>
      <c r="CC5" s="147">
        <v>48</v>
      </c>
      <c r="CD5" s="147">
        <v>38</v>
      </c>
      <c r="CE5" s="147">
        <v>2</v>
      </c>
      <c r="CF5" s="147">
        <v>18</v>
      </c>
      <c r="CG5" s="147"/>
      <c r="CH5" s="147"/>
      <c r="CI5" s="149">
        <v>1.79</v>
      </c>
      <c r="CJ5" s="149">
        <v>9.1999999999999993</v>
      </c>
      <c r="CK5" s="149">
        <v>7.5</v>
      </c>
      <c r="CL5" s="149">
        <v>0</v>
      </c>
      <c r="CM5" s="150">
        <v>2.6</v>
      </c>
      <c r="CN5" s="146">
        <v>595</v>
      </c>
      <c r="CO5" s="147">
        <v>3154.5</v>
      </c>
      <c r="CP5" s="147">
        <v>56</v>
      </c>
      <c r="CQ5" s="147">
        <v>45</v>
      </c>
      <c r="CR5" s="147">
        <v>3</v>
      </c>
      <c r="CS5" s="147">
        <v>25.5</v>
      </c>
      <c r="CT5" s="147"/>
      <c r="CU5" s="147"/>
      <c r="CV5" s="149">
        <v>1.81</v>
      </c>
      <c r="CW5" s="149">
        <v>7.3</v>
      </c>
      <c r="CX5" s="149">
        <v>8.6999999999999993</v>
      </c>
      <c r="CY5" s="149">
        <v>0</v>
      </c>
      <c r="CZ5" s="150">
        <v>4.3</v>
      </c>
      <c r="DA5" s="144"/>
      <c r="DB5" s="5">
        <v>3</v>
      </c>
      <c r="DC5" s="42" t="s">
        <v>167</v>
      </c>
      <c r="DD5" s="88">
        <v>0.95</v>
      </c>
      <c r="DE5" s="145">
        <v>41883</v>
      </c>
      <c r="DF5" s="88"/>
    </row>
    <row r="6" spans="1:110" x14ac:dyDescent="0.2">
      <c r="A6" s="29">
        <v>4</v>
      </c>
      <c r="B6" s="31" t="s">
        <v>168</v>
      </c>
      <c r="C6" s="132">
        <v>11.942857142857141</v>
      </c>
      <c r="D6" s="133" t="s">
        <v>169</v>
      </c>
      <c r="E6" s="134">
        <v>2</v>
      </c>
      <c r="F6" s="135">
        <v>34251</v>
      </c>
      <c r="G6" s="136">
        <v>31.989041095890411</v>
      </c>
      <c r="H6" s="37" t="s">
        <v>159</v>
      </c>
      <c r="I6" s="136">
        <v>23.564383561643837</v>
      </c>
      <c r="J6" s="151">
        <v>76</v>
      </c>
      <c r="K6" s="151">
        <v>247</v>
      </c>
      <c r="L6" s="151">
        <v>4.5199999999999996</v>
      </c>
      <c r="M6" s="39">
        <v>5</v>
      </c>
      <c r="N6" s="40">
        <v>0</v>
      </c>
      <c r="O6" s="41">
        <v>0.18264840182648404</v>
      </c>
      <c r="P6" s="41">
        <v>3.5161744022503515E-2</v>
      </c>
      <c r="Q6" s="41">
        <v>0.14187866927592954</v>
      </c>
      <c r="R6" s="41">
        <v>0.22410791993037424</v>
      </c>
      <c r="S6" s="42">
        <v>0.22410791993037424</v>
      </c>
      <c r="T6" s="43">
        <v>0.22410791993037424</v>
      </c>
      <c r="U6" s="44">
        <v>19.906849315068492</v>
      </c>
      <c r="V6" s="45">
        <v>3.12</v>
      </c>
      <c r="W6" s="45">
        <v>14.045454545454545</v>
      </c>
      <c r="X6" s="45">
        <v>8</v>
      </c>
      <c r="Y6" s="45">
        <v>17</v>
      </c>
      <c r="Z6" s="45">
        <v>0</v>
      </c>
      <c r="AA6" s="45">
        <v>0</v>
      </c>
      <c r="AB6" s="137">
        <v>0.12</v>
      </c>
      <c r="AC6" s="45">
        <v>118.35134823187975</v>
      </c>
      <c r="AD6" s="47">
        <v>124.44074127527603</v>
      </c>
      <c r="AE6" s="48">
        <v>8</v>
      </c>
      <c r="AF6" s="49">
        <v>7</v>
      </c>
      <c r="AG6" s="49">
        <v>10</v>
      </c>
      <c r="AH6" s="49">
        <v>6</v>
      </c>
      <c r="AI6" s="49">
        <v>7</v>
      </c>
      <c r="AJ6" s="49">
        <v>7</v>
      </c>
      <c r="AK6" s="49">
        <v>8</v>
      </c>
      <c r="AL6" s="49">
        <v>3</v>
      </c>
      <c r="AM6" s="60">
        <v>1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7"/>
      <c r="AW6" s="147"/>
      <c r="AX6" s="147"/>
      <c r="AY6" s="147"/>
      <c r="AZ6" s="148"/>
      <c r="BA6" s="146">
        <v>108</v>
      </c>
      <c r="BB6" s="147">
        <v>591.29999999999995</v>
      </c>
      <c r="BC6" s="147"/>
      <c r="BD6" s="147">
        <v>5</v>
      </c>
      <c r="BE6" s="147">
        <v>0</v>
      </c>
      <c r="BF6" s="147">
        <v>4.5</v>
      </c>
      <c r="BG6" s="147"/>
      <c r="BH6" s="147"/>
      <c r="BI6" s="147"/>
      <c r="BJ6" s="147"/>
      <c r="BK6" s="147"/>
      <c r="BL6" s="147"/>
      <c r="BM6" s="148"/>
      <c r="BN6" s="146">
        <v>25</v>
      </c>
      <c r="BO6" s="147">
        <v>711</v>
      </c>
      <c r="BP6" s="147">
        <v>1</v>
      </c>
      <c r="BQ6" s="147">
        <v>1</v>
      </c>
      <c r="BR6" s="147">
        <v>0</v>
      </c>
      <c r="BS6" s="147">
        <v>4.8000000000000007</v>
      </c>
      <c r="BT6" s="147"/>
      <c r="BU6" s="147"/>
      <c r="BV6" s="149">
        <v>1.56</v>
      </c>
      <c r="BW6" s="149">
        <v>8</v>
      </c>
      <c r="BX6" s="149">
        <v>17</v>
      </c>
      <c r="BY6" s="149">
        <v>0</v>
      </c>
      <c r="BZ6" s="150">
        <v>0</v>
      </c>
      <c r="CA6" s="146">
        <v>290</v>
      </c>
      <c r="CB6" s="147">
        <v>2044</v>
      </c>
      <c r="CC6" s="147">
        <v>25</v>
      </c>
      <c r="CD6" s="147">
        <v>20</v>
      </c>
      <c r="CE6" s="147">
        <v>6</v>
      </c>
      <c r="CF6" s="147">
        <v>12</v>
      </c>
      <c r="CG6" s="147"/>
      <c r="CH6" s="147"/>
      <c r="CI6" s="149">
        <v>3.12</v>
      </c>
      <c r="CJ6" s="149">
        <v>7.4</v>
      </c>
      <c r="CK6" s="149">
        <v>6.9</v>
      </c>
      <c r="CL6" s="149">
        <v>0</v>
      </c>
      <c r="CM6" s="150">
        <v>4.8</v>
      </c>
      <c r="CN6" s="146">
        <v>309</v>
      </c>
      <c r="CO6" s="147">
        <v>1378.8</v>
      </c>
      <c r="CP6" s="147">
        <v>36</v>
      </c>
      <c r="CQ6" s="147">
        <v>22</v>
      </c>
      <c r="CR6" s="147">
        <v>4</v>
      </c>
      <c r="CS6" s="147">
        <v>11.700000000000001</v>
      </c>
      <c r="CT6" s="147"/>
      <c r="CU6" s="147"/>
      <c r="CV6" s="149">
        <v>1.42</v>
      </c>
      <c r="CW6" s="149">
        <v>6.8</v>
      </c>
      <c r="CX6" s="149">
        <v>7.8</v>
      </c>
      <c r="CY6" s="149">
        <v>0</v>
      </c>
      <c r="CZ6" s="150">
        <v>12</v>
      </c>
      <c r="DA6" s="144"/>
      <c r="DB6" s="5">
        <v>4</v>
      </c>
      <c r="DC6" s="42" t="s">
        <v>170</v>
      </c>
      <c r="DD6" s="88">
        <v>0.95</v>
      </c>
      <c r="DE6" s="145">
        <v>42247</v>
      </c>
      <c r="DF6" s="88"/>
    </row>
    <row r="7" spans="1:110" x14ac:dyDescent="0.2">
      <c r="A7" s="29">
        <v>5</v>
      </c>
      <c r="B7" s="31" t="s">
        <v>171</v>
      </c>
      <c r="C7" s="132">
        <v>11.35</v>
      </c>
      <c r="D7" s="133" t="s">
        <v>172</v>
      </c>
      <c r="E7" s="134">
        <v>10</v>
      </c>
      <c r="F7" s="135">
        <v>34510</v>
      </c>
      <c r="G7" s="136">
        <v>31.279452054794522</v>
      </c>
      <c r="H7" s="37" t="s">
        <v>159</v>
      </c>
      <c r="I7" s="136">
        <v>22.854794520547944</v>
      </c>
      <c r="J7" s="134">
        <v>75</v>
      </c>
      <c r="K7" s="134">
        <v>239</v>
      </c>
      <c r="L7" s="134">
        <v>4.62</v>
      </c>
      <c r="M7" s="39">
        <v>2</v>
      </c>
      <c r="N7" s="40">
        <v>0</v>
      </c>
      <c r="O7" s="41">
        <v>0</v>
      </c>
      <c r="P7" s="41">
        <v>0.1889127744120904</v>
      </c>
      <c r="Q7" s="41">
        <v>0.24018379281537175</v>
      </c>
      <c r="R7" s="41">
        <v>0.24678698386655726</v>
      </c>
      <c r="S7" s="42">
        <v>0.24678698386655726</v>
      </c>
      <c r="T7" s="43">
        <v>0.17275088870659008</v>
      </c>
      <c r="U7" s="44">
        <v>20.2</v>
      </c>
      <c r="V7" s="45">
        <v>3.37</v>
      </c>
      <c r="W7" s="45">
        <v>14.73469387755102</v>
      </c>
      <c r="X7" s="45">
        <v>9.1</v>
      </c>
      <c r="Y7" s="45">
        <v>8.8000000000000007</v>
      </c>
      <c r="Z7" s="45">
        <v>0</v>
      </c>
      <c r="AA7" s="45">
        <v>0</v>
      </c>
      <c r="AB7" s="137">
        <v>9.3000000000000013E-2</v>
      </c>
      <c r="AC7" s="45">
        <v>104.92041371152702</v>
      </c>
      <c r="AD7" s="47">
        <v>108.14859478180578</v>
      </c>
      <c r="AE7" s="48">
        <v>5</v>
      </c>
      <c r="AF7" s="49">
        <v>6</v>
      </c>
      <c r="AG7" s="49">
        <v>10</v>
      </c>
      <c r="AH7" s="49">
        <v>7</v>
      </c>
      <c r="AI7" s="49">
        <v>8</v>
      </c>
      <c r="AJ7" s="49">
        <v>5</v>
      </c>
      <c r="AK7" s="49">
        <v>5</v>
      </c>
      <c r="AL7" s="49">
        <v>7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7"/>
      <c r="AW7" s="147"/>
      <c r="AX7" s="147"/>
      <c r="AY7" s="147"/>
      <c r="AZ7" s="148"/>
      <c r="BA7" s="146"/>
      <c r="BB7" s="147">
        <v>1</v>
      </c>
      <c r="BC7" s="147"/>
      <c r="BD7" s="147"/>
      <c r="BE7" s="147"/>
      <c r="BF7" s="147"/>
      <c r="BG7" s="147"/>
      <c r="BH7" s="147"/>
      <c r="BI7" s="147"/>
      <c r="BJ7" s="147"/>
      <c r="BK7" s="147"/>
      <c r="BL7" s="147"/>
      <c r="BM7" s="148"/>
      <c r="BN7" s="146">
        <v>290</v>
      </c>
      <c r="BO7" s="147">
        <v>1535.1000000000001</v>
      </c>
      <c r="BP7" s="147">
        <v>24</v>
      </c>
      <c r="BQ7" s="147">
        <v>17</v>
      </c>
      <c r="BR7" s="147">
        <v>1</v>
      </c>
      <c r="BS7" s="147">
        <v>9.1</v>
      </c>
      <c r="BT7" s="147"/>
      <c r="BU7" s="147"/>
      <c r="BV7" s="149">
        <v>3.37</v>
      </c>
      <c r="BW7" s="149">
        <v>12</v>
      </c>
      <c r="BX7" s="149">
        <v>8.5</v>
      </c>
      <c r="BY7" s="149">
        <v>0</v>
      </c>
      <c r="BZ7" s="150">
        <v>0</v>
      </c>
      <c r="CA7" s="146">
        <v>575</v>
      </c>
      <c r="CB7" s="147">
        <v>2394</v>
      </c>
      <c r="CC7" s="147">
        <v>63</v>
      </c>
      <c r="CD7" s="147">
        <v>41</v>
      </c>
      <c r="CE7" s="147">
        <v>8</v>
      </c>
      <c r="CF7" s="147">
        <v>15.600000000000001</v>
      </c>
      <c r="CG7" s="147"/>
      <c r="CH7" s="147"/>
      <c r="CI7" s="149">
        <v>2.12</v>
      </c>
      <c r="CJ7" s="149">
        <v>9.1</v>
      </c>
      <c r="CK7" s="149">
        <v>8.8000000000000007</v>
      </c>
      <c r="CL7" s="149">
        <v>0</v>
      </c>
      <c r="CM7" s="150">
        <v>6.8</v>
      </c>
      <c r="CN7" s="146">
        <v>722</v>
      </c>
      <c r="CO7" s="147">
        <v>2925.6000000000004</v>
      </c>
      <c r="CP7" s="147">
        <v>75</v>
      </c>
      <c r="CQ7" s="147">
        <v>49</v>
      </c>
      <c r="CR7" s="147">
        <v>4</v>
      </c>
      <c r="CS7" s="147">
        <v>14.399999999999999</v>
      </c>
      <c r="CT7" s="147"/>
      <c r="CU7" s="147"/>
      <c r="CV7" s="149">
        <v>2.3199999999999998</v>
      </c>
      <c r="CW7" s="149">
        <v>9.1</v>
      </c>
      <c r="CX7" s="149">
        <v>8.6</v>
      </c>
      <c r="CY7" s="149">
        <v>0</v>
      </c>
      <c r="CZ7" s="150">
        <v>9.3000000000000007</v>
      </c>
      <c r="DA7" s="144"/>
      <c r="DB7" s="5">
        <v>5</v>
      </c>
      <c r="DC7" s="42" t="s">
        <v>173</v>
      </c>
      <c r="DD7" s="88">
        <v>0.95</v>
      </c>
      <c r="DE7" s="145">
        <v>42618</v>
      </c>
      <c r="DF7" s="88"/>
    </row>
    <row r="8" spans="1:110" x14ac:dyDescent="0.2">
      <c r="A8" s="29">
        <v>6</v>
      </c>
      <c r="B8" s="31" t="s">
        <v>174</v>
      </c>
      <c r="C8" s="132">
        <v>10.37857142857143</v>
      </c>
      <c r="D8" s="133" t="s">
        <v>175</v>
      </c>
      <c r="E8" s="134">
        <v>10</v>
      </c>
      <c r="F8" s="135">
        <v>34933</v>
      </c>
      <c r="G8" s="136">
        <v>30.12054794520548</v>
      </c>
      <c r="H8" s="37" t="s">
        <v>159</v>
      </c>
      <c r="I8" s="136">
        <v>21.695890410958903</v>
      </c>
      <c r="J8" s="134">
        <v>75</v>
      </c>
      <c r="K8" s="134">
        <v>248</v>
      </c>
      <c r="L8" s="134">
        <v>4.62</v>
      </c>
      <c r="M8" s="39">
        <v>3</v>
      </c>
      <c r="N8" s="40">
        <v>0</v>
      </c>
      <c r="O8" s="41">
        <v>0.2264239028944911</v>
      </c>
      <c r="P8" s="41">
        <v>0.34077380952380953</v>
      </c>
      <c r="Q8" s="41">
        <v>0.20552985702270815</v>
      </c>
      <c r="R8" s="41">
        <v>0.20291133656815175</v>
      </c>
      <c r="S8" s="42">
        <v>0.27184257304598064</v>
      </c>
      <c r="T8" s="43">
        <v>0.19028980113218644</v>
      </c>
      <c r="U8" s="44">
        <v>18.038356164383561</v>
      </c>
      <c r="V8" s="45">
        <v>1.92</v>
      </c>
      <c r="W8" s="45">
        <v>12.047619047619047</v>
      </c>
      <c r="X8" s="45">
        <v>8.1</v>
      </c>
      <c r="Y8" s="45">
        <v>7.4</v>
      </c>
      <c r="Z8" s="45">
        <v>0</v>
      </c>
      <c r="AA8" s="45">
        <v>0</v>
      </c>
      <c r="AB8" s="137">
        <v>0.17600000000000002</v>
      </c>
      <c r="AC8" s="45">
        <v>108.87139163371842</v>
      </c>
      <c r="AD8" s="47">
        <v>112.22113600789891</v>
      </c>
      <c r="AE8" s="48">
        <v>6</v>
      </c>
      <c r="AF8" s="49">
        <v>10</v>
      </c>
      <c r="AG8" s="49">
        <v>5</v>
      </c>
      <c r="AH8" s="49">
        <v>4</v>
      </c>
      <c r="AI8" s="49">
        <v>7</v>
      </c>
      <c r="AJ8" s="49">
        <v>5</v>
      </c>
      <c r="AK8" s="49">
        <v>6</v>
      </c>
      <c r="AL8" s="49">
        <v>6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7"/>
      <c r="AW8" s="147"/>
      <c r="AX8" s="147"/>
      <c r="AY8" s="147"/>
      <c r="AZ8" s="148"/>
      <c r="BA8" s="146">
        <v>388</v>
      </c>
      <c r="BB8" s="147">
        <v>1713.6000000000001</v>
      </c>
      <c r="BC8" s="147"/>
      <c r="BD8" s="147">
        <v>39</v>
      </c>
      <c r="BE8" s="147">
        <v>2</v>
      </c>
      <c r="BF8" s="147">
        <v>8.3999999999999986</v>
      </c>
      <c r="BG8" s="147"/>
      <c r="BH8" s="147"/>
      <c r="BI8" s="147"/>
      <c r="BJ8" s="147"/>
      <c r="BK8" s="147"/>
      <c r="BL8" s="147"/>
      <c r="BM8" s="148"/>
      <c r="BN8" s="146">
        <v>687</v>
      </c>
      <c r="BO8" s="147">
        <v>2016</v>
      </c>
      <c r="BP8" s="147">
        <v>82</v>
      </c>
      <c r="BQ8" s="147">
        <v>61</v>
      </c>
      <c r="BR8" s="147">
        <v>8</v>
      </c>
      <c r="BS8" s="147">
        <v>15.600000000000001</v>
      </c>
      <c r="BT8" s="147"/>
      <c r="BU8" s="147"/>
      <c r="BV8" s="149">
        <v>1.92</v>
      </c>
      <c r="BW8" s="149">
        <v>8</v>
      </c>
      <c r="BX8" s="149">
        <v>5.2</v>
      </c>
      <c r="BY8" s="149">
        <v>0</v>
      </c>
      <c r="BZ8" s="150">
        <v>7.6</v>
      </c>
      <c r="CA8" s="146">
        <v>391</v>
      </c>
      <c r="CB8" s="147">
        <v>1902.4</v>
      </c>
      <c r="CC8" s="147">
        <v>54</v>
      </c>
      <c r="CD8" s="147">
        <v>35</v>
      </c>
      <c r="CE8" s="147">
        <v>4</v>
      </c>
      <c r="CF8" s="147">
        <v>14.4</v>
      </c>
      <c r="CG8" s="147"/>
      <c r="CH8" s="147"/>
      <c r="CI8" s="149">
        <v>1.33</v>
      </c>
      <c r="CJ8" s="149">
        <v>8.1</v>
      </c>
      <c r="CK8" s="149">
        <v>5</v>
      </c>
      <c r="CL8" s="149">
        <v>0</v>
      </c>
      <c r="CM8" s="150">
        <v>14.6</v>
      </c>
      <c r="CN8" s="146">
        <v>506</v>
      </c>
      <c r="CO8" s="147">
        <v>2493.6999999999998</v>
      </c>
      <c r="CP8" s="147">
        <v>70</v>
      </c>
      <c r="CQ8" s="147">
        <v>42</v>
      </c>
      <c r="CR8" s="147">
        <v>4</v>
      </c>
      <c r="CS8" s="147">
        <v>17.600000000000001</v>
      </c>
      <c r="CT8" s="147"/>
      <c r="CU8" s="147"/>
      <c r="CV8" s="149">
        <v>1.42</v>
      </c>
      <c r="CW8" s="149">
        <v>7</v>
      </c>
      <c r="CX8" s="149">
        <v>7.4</v>
      </c>
      <c r="CY8" s="149">
        <v>0</v>
      </c>
      <c r="CZ8" s="150">
        <v>17.600000000000001</v>
      </c>
      <c r="DA8" s="144"/>
      <c r="DB8" s="5">
        <v>6</v>
      </c>
      <c r="DC8" s="42" t="s">
        <v>176</v>
      </c>
      <c r="DD8" s="88">
        <v>0.85</v>
      </c>
      <c r="DE8" s="145"/>
      <c r="DF8" s="88"/>
    </row>
    <row r="9" spans="1:110" x14ac:dyDescent="0.2">
      <c r="A9" s="29">
        <v>7</v>
      </c>
      <c r="B9" s="31" t="s">
        <v>177</v>
      </c>
      <c r="C9" s="132">
        <v>9.6928571428571413</v>
      </c>
      <c r="D9" s="133" t="s">
        <v>178</v>
      </c>
      <c r="E9" s="134">
        <v>12</v>
      </c>
      <c r="F9" s="135">
        <v>34631</v>
      </c>
      <c r="G9" s="136">
        <v>30.947945205479453</v>
      </c>
      <c r="H9" s="37" t="s">
        <v>179</v>
      </c>
      <c r="I9" s="136">
        <v>22.523287671232875</v>
      </c>
      <c r="J9" s="134">
        <v>78</v>
      </c>
      <c r="K9" s="134">
        <v>278</v>
      </c>
      <c r="L9" s="134">
        <v>4.79</v>
      </c>
      <c r="M9" s="39">
        <v>2</v>
      </c>
      <c r="N9" s="40">
        <v>0</v>
      </c>
      <c r="O9" s="41">
        <v>0</v>
      </c>
      <c r="P9" s="41">
        <v>0</v>
      </c>
      <c r="Q9" s="41">
        <v>0.25125156445556945</v>
      </c>
      <c r="R9" s="41">
        <v>0.28407601572739188</v>
      </c>
      <c r="S9" s="42">
        <v>0.28407601572739188</v>
      </c>
      <c r="T9" s="43">
        <v>0.14203800786369594</v>
      </c>
      <c r="U9" s="44">
        <v>20.865753424657534</v>
      </c>
      <c r="V9" s="45">
        <v>2.06</v>
      </c>
      <c r="W9" s="45">
        <v>15.210526315789474</v>
      </c>
      <c r="X9" s="45">
        <v>7.47</v>
      </c>
      <c r="Y9" s="45">
        <v>0</v>
      </c>
      <c r="Z9" s="45">
        <v>0</v>
      </c>
      <c r="AA9" s="45">
        <v>0</v>
      </c>
      <c r="AB9" s="137">
        <v>0</v>
      </c>
      <c r="AC9" s="45">
        <v>105.61673504777316</v>
      </c>
      <c r="AD9" s="47">
        <v>115.46321163624327</v>
      </c>
      <c r="AE9" s="48">
        <v>3</v>
      </c>
      <c r="AF9" s="49">
        <v>4</v>
      </c>
      <c r="AG9" s="49">
        <v>6</v>
      </c>
      <c r="AH9" s="49">
        <v>7</v>
      </c>
      <c r="AI9" s="49">
        <v>6</v>
      </c>
      <c r="AJ9" s="49">
        <v>5</v>
      </c>
      <c r="AK9" s="49">
        <v>7</v>
      </c>
      <c r="AL9" s="49">
        <v>7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7"/>
      <c r="AW9" s="147"/>
      <c r="AX9" s="147"/>
      <c r="AY9" s="147"/>
      <c r="AZ9" s="148"/>
      <c r="BA9" s="146"/>
      <c r="BB9" s="147">
        <v>1</v>
      </c>
      <c r="BC9" s="147"/>
      <c r="BD9" s="147"/>
      <c r="BE9" s="147"/>
      <c r="BF9" s="147"/>
      <c r="BG9" s="147"/>
      <c r="BH9" s="147"/>
      <c r="BI9" s="147"/>
      <c r="BJ9" s="147"/>
      <c r="BK9" s="147"/>
      <c r="BL9" s="147"/>
      <c r="BM9" s="148"/>
      <c r="BN9" s="146"/>
      <c r="BO9" s="147">
        <v>1</v>
      </c>
      <c r="BP9" s="147"/>
      <c r="BQ9" s="147"/>
      <c r="BR9" s="147"/>
      <c r="BS9" s="147"/>
      <c r="BT9" s="147"/>
      <c r="BU9" s="147"/>
      <c r="BV9" s="149"/>
      <c r="BW9" s="149"/>
      <c r="BX9" s="149"/>
      <c r="BY9" s="149"/>
      <c r="BZ9" s="150"/>
      <c r="CA9" s="146">
        <v>803</v>
      </c>
      <c r="CB9" s="147">
        <v>3196</v>
      </c>
      <c r="CC9" s="147"/>
      <c r="CD9" s="147">
        <v>70</v>
      </c>
      <c r="CE9" s="147">
        <v>10</v>
      </c>
      <c r="CF9" s="147"/>
      <c r="CG9" s="147"/>
      <c r="CH9" s="147"/>
      <c r="CI9" s="149"/>
      <c r="CJ9" s="149"/>
      <c r="CK9" s="149"/>
      <c r="CL9" s="149"/>
      <c r="CM9" s="150"/>
      <c r="CN9" s="146">
        <v>867</v>
      </c>
      <c r="CO9" s="147">
        <v>3052</v>
      </c>
      <c r="CP9" s="147"/>
      <c r="CQ9" s="147">
        <v>57</v>
      </c>
      <c r="CR9" s="147">
        <v>16</v>
      </c>
      <c r="CS9" s="147"/>
      <c r="CT9" s="147"/>
      <c r="CU9" s="147"/>
      <c r="CV9" s="149"/>
      <c r="CW9" s="149"/>
      <c r="CX9" s="149"/>
      <c r="CY9" s="149"/>
      <c r="CZ9" s="150"/>
      <c r="DA9" s="144"/>
      <c r="DB9" s="5">
        <v>7</v>
      </c>
      <c r="DC9" s="42" t="s">
        <v>180</v>
      </c>
      <c r="DD9" s="88">
        <v>0.76</v>
      </c>
      <c r="DE9" s="88"/>
      <c r="DF9" s="88"/>
    </row>
    <row r="10" spans="1:110" x14ac:dyDescent="0.2">
      <c r="A10" s="29">
        <v>8</v>
      </c>
      <c r="B10" s="31" t="s">
        <v>181</v>
      </c>
      <c r="C10" s="132">
        <v>8.6714285714285726</v>
      </c>
      <c r="D10" s="133" t="s">
        <v>182</v>
      </c>
      <c r="E10" s="134">
        <v>2</v>
      </c>
      <c r="F10" s="135">
        <v>34891</v>
      </c>
      <c r="G10" s="136">
        <v>30.235616438356164</v>
      </c>
      <c r="H10" s="37" t="s">
        <v>159</v>
      </c>
      <c r="I10" s="136">
        <v>21.81095890410959</v>
      </c>
      <c r="J10" s="134">
        <v>77</v>
      </c>
      <c r="K10" s="134">
        <v>246</v>
      </c>
      <c r="L10" s="134">
        <v>4.74</v>
      </c>
      <c r="M10" s="39">
        <v>5</v>
      </c>
      <c r="N10" s="40">
        <v>0</v>
      </c>
      <c r="O10" s="41">
        <v>0.10537171554120706</v>
      </c>
      <c r="P10" s="41">
        <v>0.13774644209426817</v>
      </c>
      <c r="Q10" s="41">
        <v>0.21132002200576033</v>
      </c>
      <c r="R10" s="41">
        <v>0.21462264150943397</v>
      </c>
      <c r="S10" s="42">
        <v>0.21462264150943397</v>
      </c>
      <c r="T10" s="43">
        <v>0.21462264150943397</v>
      </c>
      <c r="U10" s="44">
        <v>20.153424657534245</v>
      </c>
      <c r="V10" s="45">
        <v>1.99</v>
      </c>
      <c r="W10" s="45">
        <v>11.869565217391305</v>
      </c>
      <c r="X10" s="45">
        <v>6.4</v>
      </c>
      <c r="Y10" s="45">
        <v>8.6</v>
      </c>
      <c r="Z10" s="45">
        <v>0</v>
      </c>
      <c r="AA10" s="45">
        <v>0</v>
      </c>
      <c r="AB10" s="137">
        <v>9.8000000000000004E-2</v>
      </c>
      <c r="AC10" s="45">
        <v>97.465684250985149</v>
      </c>
      <c r="AD10" s="47">
        <v>104.50975152760169</v>
      </c>
      <c r="AE10" s="48">
        <v>8</v>
      </c>
      <c r="AF10" s="49">
        <v>7</v>
      </c>
      <c r="AG10" s="49">
        <v>6</v>
      </c>
      <c r="AH10" s="49">
        <v>3</v>
      </c>
      <c r="AI10" s="49">
        <v>4</v>
      </c>
      <c r="AJ10" s="49">
        <v>5</v>
      </c>
      <c r="AK10" s="49">
        <v>4</v>
      </c>
      <c r="AL10" s="49">
        <v>3</v>
      </c>
      <c r="AM10" s="60">
        <v>0.5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8"/>
      <c r="BA10" s="146">
        <v>235</v>
      </c>
      <c r="BB10" s="147">
        <v>2230.2000000000003</v>
      </c>
      <c r="BC10" s="147"/>
      <c r="BD10" s="147">
        <v>20</v>
      </c>
      <c r="BE10" s="147">
        <v>2</v>
      </c>
      <c r="BF10" s="147">
        <v>14.4</v>
      </c>
      <c r="BG10" s="147"/>
      <c r="BH10" s="147"/>
      <c r="BI10" s="147"/>
      <c r="BJ10" s="147"/>
      <c r="BK10" s="147"/>
      <c r="BL10" s="147"/>
      <c r="BM10" s="148"/>
      <c r="BN10" s="146">
        <v>211</v>
      </c>
      <c r="BO10" s="147">
        <v>1531.8</v>
      </c>
      <c r="BP10" s="147">
        <v>28</v>
      </c>
      <c r="BQ10" s="147">
        <v>21</v>
      </c>
      <c r="BR10" s="147">
        <v>2</v>
      </c>
      <c r="BS10" s="147">
        <v>7.2</v>
      </c>
      <c r="BT10" s="147"/>
      <c r="BU10" s="147"/>
      <c r="BV10" s="149">
        <v>1.1100000000000001</v>
      </c>
      <c r="BW10" s="149">
        <v>2.4</v>
      </c>
      <c r="BX10" s="149">
        <v>8.6</v>
      </c>
      <c r="BY10" s="149">
        <v>0</v>
      </c>
      <c r="BZ10" s="150">
        <v>4.5</v>
      </c>
      <c r="CA10" s="146">
        <v>653</v>
      </c>
      <c r="CB10" s="147">
        <v>3090.1</v>
      </c>
      <c r="CC10" s="147">
        <v>70</v>
      </c>
      <c r="CD10" s="147">
        <v>51</v>
      </c>
      <c r="CE10" s="147">
        <v>4</v>
      </c>
      <c r="CF10" s="147">
        <v>20.8</v>
      </c>
      <c r="CG10" s="147"/>
      <c r="CH10" s="147"/>
      <c r="CI10" s="149">
        <v>1.88</v>
      </c>
      <c r="CJ10" s="149">
        <v>5.0999999999999996</v>
      </c>
      <c r="CK10" s="149">
        <v>8</v>
      </c>
      <c r="CL10" s="149">
        <v>0</v>
      </c>
      <c r="CM10" s="150">
        <v>1.9</v>
      </c>
      <c r="CN10" s="146">
        <v>546</v>
      </c>
      <c r="CO10" s="147">
        <v>2544</v>
      </c>
      <c r="CP10" s="147">
        <v>66</v>
      </c>
      <c r="CQ10" s="147">
        <v>46</v>
      </c>
      <c r="CR10" s="147">
        <v>4</v>
      </c>
      <c r="CS10" s="147">
        <v>18</v>
      </c>
      <c r="CT10" s="147"/>
      <c r="CU10" s="147"/>
      <c r="CV10" s="149">
        <v>1.99</v>
      </c>
      <c r="CW10" s="149">
        <v>6.4</v>
      </c>
      <c r="CX10" s="149">
        <v>7.2</v>
      </c>
      <c r="CY10" s="149">
        <v>0</v>
      </c>
      <c r="CZ10" s="150">
        <v>9.8000000000000007</v>
      </c>
      <c r="DA10" s="144"/>
      <c r="DB10" s="5">
        <v>8</v>
      </c>
      <c r="DC10" s="42" t="s">
        <v>183</v>
      </c>
      <c r="DD10" s="88">
        <v>0.76</v>
      </c>
      <c r="DE10" s="145"/>
      <c r="DF10" s="88"/>
    </row>
    <row r="11" spans="1:110" x14ac:dyDescent="0.2">
      <c r="A11" s="29">
        <v>9</v>
      </c>
      <c r="B11" s="31" t="s">
        <v>184</v>
      </c>
      <c r="C11" s="132">
        <v>8.2357142857142858</v>
      </c>
      <c r="D11" s="133" t="s">
        <v>185</v>
      </c>
      <c r="E11" s="134">
        <v>4</v>
      </c>
      <c r="F11" s="135">
        <v>34919</v>
      </c>
      <c r="G11" s="136">
        <v>30.158904109589042</v>
      </c>
      <c r="H11" s="37" t="s">
        <v>163</v>
      </c>
      <c r="I11" s="136">
        <v>21.734246575342464</v>
      </c>
      <c r="J11" s="134">
        <v>78</v>
      </c>
      <c r="K11" s="134">
        <v>257</v>
      </c>
      <c r="L11" s="134">
        <v>4.57</v>
      </c>
      <c r="M11" s="39">
        <v>6</v>
      </c>
      <c r="N11" s="40">
        <v>0</v>
      </c>
      <c r="O11" s="41">
        <v>0</v>
      </c>
      <c r="P11" s="41">
        <v>0.18611563229778499</v>
      </c>
      <c r="Q11" s="41">
        <v>0.19855329199881899</v>
      </c>
      <c r="R11" s="41">
        <v>0.18845797196312664</v>
      </c>
      <c r="S11" s="42">
        <v>0.19350563198097281</v>
      </c>
      <c r="T11" s="43">
        <v>0.18383035038192416</v>
      </c>
      <c r="U11" s="44">
        <v>19.079452054794519</v>
      </c>
      <c r="V11" s="45">
        <v>1.6</v>
      </c>
      <c r="W11" s="45">
        <v>14.395833333333334</v>
      </c>
      <c r="X11" s="45">
        <v>4.4000000000000004</v>
      </c>
      <c r="Y11" s="45">
        <v>15.1</v>
      </c>
      <c r="Z11" s="45">
        <v>0</v>
      </c>
      <c r="AA11" s="45">
        <v>0</v>
      </c>
      <c r="AB11" s="137">
        <v>0.127</v>
      </c>
      <c r="AC11" s="45">
        <v>117.8415153925999</v>
      </c>
      <c r="AD11" s="47">
        <v>128.82768838817898</v>
      </c>
      <c r="AE11" s="48">
        <v>6</v>
      </c>
      <c r="AF11" s="49">
        <v>9</v>
      </c>
      <c r="AG11" s="49">
        <v>3</v>
      </c>
      <c r="AH11" s="49">
        <v>7</v>
      </c>
      <c r="AI11" s="49">
        <v>1</v>
      </c>
      <c r="AJ11" s="49">
        <v>6</v>
      </c>
      <c r="AK11" s="49">
        <v>9</v>
      </c>
      <c r="AL11" s="49">
        <v>2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7"/>
      <c r="AW11" s="147"/>
      <c r="AX11" s="147"/>
      <c r="AY11" s="147"/>
      <c r="AZ11" s="148"/>
      <c r="BA11" s="146"/>
      <c r="BB11" s="147">
        <v>1</v>
      </c>
      <c r="BC11" s="147"/>
      <c r="BD11" s="147"/>
      <c r="BE11" s="147"/>
      <c r="BF11" s="147"/>
      <c r="BG11" s="147"/>
      <c r="BH11" s="147"/>
      <c r="BI11" s="147"/>
      <c r="BJ11" s="147"/>
      <c r="BK11" s="147"/>
      <c r="BL11" s="147"/>
      <c r="BM11" s="148"/>
      <c r="BN11" s="146">
        <v>526</v>
      </c>
      <c r="BO11" s="147">
        <v>2826.2000000000003</v>
      </c>
      <c r="BP11" s="147">
        <v>77</v>
      </c>
      <c r="BQ11" s="147">
        <v>45</v>
      </c>
      <c r="BR11" s="147">
        <v>7</v>
      </c>
      <c r="BS11" s="147">
        <v>19.5</v>
      </c>
      <c r="BT11" s="147"/>
      <c r="BU11" s="147"/>
      <c r="BV11" s="149">
        <v>1.6</v>
      </c>
      <c r="BW11" s="149">
        <v>4.2</v>
      </c>
      <c r="BX11" s="149">
        <v>12.1</v>
      </c>
      <c r="BY11" s="149">
        <v>0</v>
      </c>
      <c r="BZ11" s="150">
        <v>6.3</v>
      </c>
      <c r="CA11" s="146">
        <v>538</v>
      </c>
      <c r="CB11" s="147">
        <v>2709.6000000000004</v>
      </c>
      <c r="CC11" s="147">
        <v>77</v>
      </c>
      <c r="CD11" s="147">
        <v>40</v>
      </c>
      <c r="CE11" s="147">
        <v>6</v>
      </c>
      <c r="CF11" s="147">
        <v>21.6</v>
      </c>
      <c r="CG11" s="147"/>
      <c r="CH11" s="147"/>
      <c r="CI11" s="149">
        <v>1.42</v>
      </c>
      <c r="CJ11" s="149">
        <v>4.4000000000000004</v>
      </c>
      <c r="CK11" s="149">
        <v>15.1</v>
      </c>
      <c r="CL11" s="149">
        <v>0</v>
      </c>
      <c r="CM11" s="150">
        <v>7</v>
      </c>
      <c r="CN11" s="146">
        <v>691</v>
      </c>
      <c r="CO11" s="147">
        <v>3666.5999999999995</v>
      </c>
      <c r="CP11" s="147">
        <v>84</v>
      </c>
      <c r="CQ11" s="147">
        <v>48</v>
      </c>
      <c r="CR11" s="147">
        <v>7</v>
      </c>
      <c r="CS11" s="147">
        <v>30.800000000000004</v>
      </c>
      <c r="CT11" s="147"/>
      <c r="CU11" s="147"/>
      <c r="CV11" s="149">
        <v>1.6</v>
      </c>
      <c r="CW11" s="149">
        <v>3</v>
      </c>
      <c r="CX11" s="149">
        <v>14.3</v>
      </c>
      <c r="CY11" s="149">
        <v>0</v>
      </c>
      <c r="CZ11" s="150">
        <v>12.7</v>
      </c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x14ac:dyDescent="0.2">
      <c r="A12" s="29">
        <v>10</v>
      </c>
      <c r="B12" s="31" t="s">
        <v>187</v>
      </c>
      <c r="C12" s="132">
        <v>7.3714285714285719</v>
      </c>
      <c r="D12" s="133" t="s">
        <v>188</v>
      </c>
      <c r="E12" s="134">
        <v>4</v>
      </c>
      <c r="F12" s="135">
        <v>34730</v>
      </c>
      <c r="G12" s="136">
        <v>30.676712328767124</v>
      </c>
      <c r="H12" s="37" t="s">
        <v>159</v>
      </c>
      <c r="I12" s="136">
        <v>22.252054794520546</v>
      </c>
      <c r="J12" s="134">
        <v>78</v>
      </c>
      <c r="K12" s="134">
        <v>258</v>
      </c>
      <c r="L12" s="134">
        <v>4.71</v>
      </c>
      <c r="M12" s="39">
        <v>5</v>
      </c>
      <c r="N12" s="40">
        <v>0</v>
      </c>
      <c r="O12" s="41">
        <v>7.5481408414461548E-2</v>
      </c>
      <c r="P12" s="41">
        <v>6.8330362448009496E-2</v>
      </c>
      <c r="Q12" s="41">
        <v>0.12013246545620647</v>
      </c>
      <c r="R12" s="41">
        <v>0.16955790540696203</v>
      </c>
      <c r="S12" s="42">
        <v>0.16955790540696203</v>
      </c>
      <c r="T12" s="43">
        <v>0.16108001013661391</v>
      </c>
      <c r="U12" s="44">
        <v>21.610958904109587</v>
      </c>
      <c r="V12" s="45">
        <v>1.54</v>
      </c>
      <c r="W12" s="45">
        <v>16</v>
      </c>
      <c r="X12" s="45">
        <v>7.4</v>
      </c>
      <c r="Y12" s="45">
        <v>10.8</v>
      </c>
      <c r="Z12" s="45">
        <v>0</v>
      </c>
      <c r="AA12" s="45">
        <v>0</v>
      </c>
      <c r="AB12" s="137">
        <v>0</v>
      </c>
      <c r="AC12" s="45">
        <v>104.84942982813308</v>
      </c>
      <c r="AD12" s="47">
        <v>114.62437179779511</v>
      </c>
      <c r="AE12" s="48">
        <v>4</v>
      </c>
      <c r="AF12" s="49">
        <v>2</v>
      </c>
      <c r="AG12" s="49">
        <v>2</v>
      </c>
      <c r="AH12" s="49">
        <v>8</v>
      </c>
      <c r="AI12" s="49">
        <v>5</v>
      </c>
      <c r="AJ12" s="49">
        <v>5</v>
      </c>
      <c r="AK12" s="49">
        <v>7</v>
      </c>
      <c r="AL12" s="49">
        <v>3</v>
      </c>
      <c r="AM12" s="60">
        <v>0.25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7"/>
      <c r="AW12" s="147"/>
      <c r="AX12" s="147"/>
      <c r="AY12" s="147"/>
      <c r="AZ12" s="148"/>
      <c r="BA12" s="146">
        <v>176</v>
      </c>
      <c r="BB12" s="147">
        <v>2331.7000000000003</v>
      </c>
      <c r="BC12" s="147"/>
      <c r="BD12" s="147">
        <v>12</v>
      </c>
      <c r="BE12" s="147">
        <v>2</v>
      </c>
      <c r="BF12" s="147">
        <v>21</v>
      </c>
      <c r="BG12" s="147"/>
      <c r="BH12" s="147"/>
      <c r="BI12" s="147"/>
      <c r="BJ12" s="147"/>
      <c r="BK12" s="147"/>
      <c r="BL12" s="147"/>
      <c r="BM12" s="148"/>
      <c r="BN12" s="146">
        <v>161</v>
      </c>
      <c r="BO12" s="147">
        <v>2356.2000000000003</v>
      </c>
      <c r="BP12" s="147">
        <v>24</v>
      </c>
      <c r="BQ12" s="147">
        <v>14</v>
      </c>
      <c r="BR12" s="147">
        <v>1</v>
      </c>
      <c r="BS12" s="147">
        <v>16.2</v>
      </c>
      <c r="BT12" s="147"/>
      <c r="BU12" s="147"/>
      <c r="BV12" s="149">
        <v>0.93</v>
      </c>
      <c r="BW12" s="149">
        <v>2.8</v>
      </c>
      <c r="BX12" s="149">
        <v>9.8000000000000007</v>
      </c>
      <c r="BY12" s="149">
        <v>0</v>
      </c>
      <c r="BZ12" s="150">
        <v>12.5</v>
      </c>
      <c r="CA12" s="146">
        <v>526</v>
      </c>
      <c r="CB12" s="147">
        <v>4378.5</v>
      </c>
      <c r="CC12" s="147">
        <v>59</v>
      </c>
      <c r="CD12" s="147">
        <v>40</v>
      </c>
      <c r="CE12" s="147">
        <v>8</v>
      </c>
      <c r="CF12" s="147">
        <v>34.5</v>
      </c>
      <c r="CG12" s="147"/>
      <c r="CH12" s="147"/>
      <c r="CI12" s="149">
        <v>1.31</v>
      </c>
      <c r="CJ12" s="149">
        <v>4.3</v>
      </c>
      <c r="CK12" s="149">
        <v>10.8</v>
      </c>
      <c r="CL12" s="149">
        <v>0</v>
      </c>
      <c r="CM12" s="150">
        <v>9.1</v>
      </c>
      <c r="CN12" s="146">
        <v>736</v>
      </c>
      <c r="CO12" s="147">
        <v>4340.7</v>
      </c>
      <c r="CP12" s="147">
        <v>67</v>
      </c>
      <c r="CQ12" s="147">
        <v>46</v>
      </c>
      <c r="CR12" s="147">
        <v>7</v>
      </c>
      <c r="CS12" s="147">
        <v>39</v>
      </c>
      <c r="CT12" s="147"/>
      <c r="CU12" s="147"/>
      <c r="CV12" s="149">
        <v>1.54</v>
      </c>
      <c r="CW12" s="149">
        <v>7.4</v>
      </c>
      <c r="CX12" s="149">
        <v>10.5</v>
      </c>
      <c r="CY12" s="149">
        <v>0</v>
      </c>
      <c r="CZ12" s="150">
        <v>6.1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x14ac:dyDescent="0.2">
      <c r="A13" s="29">
        <v>10</v>
      </c>
      <c r="B13" s="31" t="s">
        <v>190</v>
      </c>
      <c r="C13" s="132">
        <v>7.3714285714285719</v>
      </c>
      <c r="D13" s="133" t="s">
        <v>191</v>
      </c>
      <c r="E13" s="134">
        <v>4</v>
      </c>
      <c r="F13" s="135">
        <v>34319</v>
      </c>
      <c r="G13" s="136">
        <v>31.802739726027397</v>
      </c>
      <c r="H13" s="37" t="s">
        <v>159</v>
      </c>
      <c r="I13" s="136">
        <v>23.378082191780823</v>
      </c>
      <c r="J13" s="134">
        <v>77</v>
      </c>
      <c r="K13" s="134">
        <v>253</v>
      </c>
      <c r="L13" s="134">
        <v>4.84</v>
      </c>
      <c r="M13" s="39">
        <v>0</v>
      </c>
      <c r="N13" s="40">
        <v>0</v>
      </c>
      <c r="O13" s="41">
        <v>0</v>
      </c>
      <c r="P13" s="41">
        <v>3.2275416890801503E-2</v>
      </c>
      <c r="Q13" s="41">
        <v>0.1163788991700849</v>
      </c>
      <c r="R13" s="41">
        <v>0.21763644564727111</v>
      </c>
      <c r="S13" s="42">
        <v>0.21763644564727111</v>
      </c>
      <c r="T13" s="43">
        <v>0.20675462336490755</v>
      </c>
      <c r="U13" s="44">
        <v>22.736986301369864</v>
      </c>
      <c r="V13" s="45">
        <v>2.39</v>
      </c>
      <c r="W13" s="45">
        <v>16.542857142857144</v>
      </c>
      <c r="X13" s="45">
        <v>9.1999999999999993</v>
      </c>
      <c r="Y13" s="45">
        <v>13.4</v>
      </c>
      <c r="Z13" s="45">
        <v>0</v>
      </c>
      <c r="AA13" s="45">
        <v>0</v>
      </c>
      <c r="AB13" s="137">
        <v>0.125</v>
      </c>
      <c r="AC13" s="45">
        <v>92.208099369580125</v>
      </c>
      <c r="AD13" s="47">
        <v>98.87218899660904</v>
      </c>
      <c r="AE13" s="48">
        <v>7</v>
      </c>
      <c r="AF13" s="49">
        <v>1</v>
      </c>
      <c r="AG13" s="49">
        <v>8</v>
      </c>
      <c r="AH13" s="49">
        <v>9</v>
      </c>
      <c r="AI13" s="49">
        <v>8</v>
      </c>
      <c r="AJ13" s="49">
        <v>5</v>
      </c>
      <c r="AK13" s="49">
        <v>2</v>
      </c>
      <c r="AL13" s="49">
        <v>0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7"/>
      <c r="AW13" s="147"/>
      <c r="AX13" s="147"/>
      <c r="AY13" s="147"/>
      <c r="AZ13" s="148"/>
      <c r="BA13" s="146"/>
      <c r="BB13" s="147">
        <v>1</v>
      </c>
      <c r="BC13" s="147"/>
      <c r="BD13" s="147"/>
      <c r="BE13" s="147"/>
      <c r="BF13" s="147"/>
      <c r="BG13" s="147"/>
      <c r="BH13" s="147"/>
      <c r="BI13" s="147"/>
      <c r="BJ13" s="147"/>
      <c r="BK13" s="147"/>
      <c r="BL13" s="147"/>
      <c r="BM13" s="148"/>
      <c r="BN13" s="146">
        <v>24</v>
      </c>
      <c r="BO13" s="147">
        <v>743.6</v>
      </c>
      <c r="BP13" s="147">
        <v>6</v>
      </c>
      <c r="BQ13" s="147">
        <v>4</v>
      </c>
      <c r="BR13" s="147">
        <v>1</v>
      </c>
      <c r="BS13" s="147">
        <v>5.2</v>
      </c>
      <c r="BT13" s="147"/>
      <c r="BU13" s="147"/>
      <c r="BV13" s="149">
        <v>0.41</v>
      </c>
      <c r="BW13" s="149">
        <v>3</v>
      </c>
      <c r="BX13" s="149">
        <v>6.5</v>
      </c>
      <c r="BY13" s="149">
        <v>0</v>
      </c>
      <c r="BZ13" s="150">
        <v>0</v>
      </c>
      <c r="CA13" s="146">
        <v>244</v>
      </c>
      <c r="CB13" s="147">
        <v>2096.6</v>
      </c>
      <c r="CC13" s="147">
        <v>20</v>
      </c>
      <c r="CD13" s="147">
        <v>13</v>
      </c>
      <c r="CE13" s="147">
        <v>5</v>
      </c>
      <c r="CF13" s="147">
        <v>17.600000000000001</v>
      </c>
      <c r="CG13" s="147"/>
      <c r="CH13" s="147"/>
      <c r="CI13" s="149">
        <v>2.39</v>
      </c>
      <c r="CJ13" s="149">
        <v>6.2</v>
      </c>
      <c r="CK13" s="149">
        <v>13.4</v>
      </c>
      <c r="CL13" s="149">
        <v>0</v>
      </c>
      <c r="CM13" s="150">
        <v>7.1</v>
      </c>
      <c r="CN13" s="146">
        <v>579</v>
      </c>
      <c r="CO13" s="147">
        <v>2660.3999999999996</v>
      </c>
      <c r="CP13" s="147">
        <v>56</v>
      </c>
      <c r="CQ13" s="147">
        <v>35</v>
      </c>
      <c r="CR13" s="147">
        <v>5</v>
      </c>
      <c r="CS13" s="147">
        <v>26.400000000000002</v>
      </c>
      <c r="CT13" s="147"/>
      <c r="CU13" s="147"/>
      <c r="CV13" s="149">
        <v>2.11</v>
      </c>
      <c r="CW13" s="149">
        <v>9.1999999999999993</v>
      </c>
      <c r="CX13" s="149">
        <v>8.8000000000000007</v>
      </c>
      <c r="CY13" s="149">
        <v>0</v>
      </c>
      <c r="CZ13" s="150">
        <v>12.5</v>
      </c>
      <c r="DA13" s="144"/>
      <c r="DB13" s="30">
        <v>11</v>
      </c>
      <c r="DC13" s="42" t="s">
        <v>192</v>
      </c>
      <c r="DD13" s="88">
        <v>0.6</v>
      </c>
      <c r="DE13" s="88"/>
      <c r="DF13" s="88"/>
    </row>
    <row r="14" spans="1:110" x14ac:dyDescent="0.2">
      <c r="A14" s="29">
        <v>12</v>
      </c>
      <c r="B14" s="31" t="s">
        <v>193</v>
      </c>
      <c r="C14" s="132">
        <v>7.0928571428571425</v>
      </c>
      <c r="D14" s="133" t="s">
        <v>194</v>
      </c>
      <c r="E14" s="134">
        <v>5</v>
      </c>
      <c r="F14" s="135">
        <v>34660</v>
      </c>
      <c r="G14" s="136">
        <v>30.86849315068493</v>
      </c>
      <c r="H14" s="37" t="s">
        <v>159</v>
      </c>
      <c r="I14" s="136">
        <v>22.443835616438356</v>
      </c>
      <c r="J14" s="134">
        <v>75</v>
      </c>
      <c r="K14" s="134">
        <v>247</v>
      </c>
      <c r="L14" s="134">
        <v>4.55</v>
      </c>
      <c r="M14" s="39">
        <v>0</v>
      </c>
      <c r="N14" s="40">
        <v>0</v>
      </c>
      <c r="O14" s="41">
        <v>0</v>
      </c>
      <c r="P14" s="41">
        <v>0.14242878560719641</v>
      </c>
      <c r="Q14" s="41">
        <v>0.10451505016722408</v>
      </c>
      <c r="R14" s="41">
        <v>0.11862442040185471</v>
      </c>
      <c r="S14" s="42">
        <v>0.13052660300452557</v>
      </c>
      <c r="T14" s="43">
        <v>0.12400027285429928</v>
      </c>
      <c r="U14" s="44" t="s">
        <v>540</v>
      </c>
      <c r="V14" s="45">
        <v>2.14</v>
      </c>
      <c r="W14" s="45">
        <v>18.058823529411764</v>
      </c>
      <c r="X14" s="45">
        <v>8.9</v>
      </c>
      <c r="Y14" s="45">
        <v>13.8</v>
      </c>
      <c r="Z14" s="45">
        <v>0</v>
      </c>
      <c r="AA14" s="45">
        <v>0</v>
      </c>
      <c r="AB14" s="137">
        <v>5.5999999999999994E-2</v>
      </c>
      <c r="AC14" s="45">
        <v>115.26072905823456</v>
      </c>
      <c r="AD14" s="47">
        <v>118.80705994399854</v>
      </c>
      <c r="AE14" s="48">
        <v>2</v>
      </c>
      <c r="AF14" s="49">
        <v>0</v>
      </c>
      <c r="AG14" s="49">
        <v>6</v>
      </c>
      <c r="AH14" s="49">
        <v>10</v>
      </c>
      <c r="AI14" s="49">
        <v>8</v>
      </c>
      <c r="AJ14" s="49">
        <v>7</v>
      </c>
      <c r="AK14" s="49">
        <v>8</v>
      </c>
      <c r="AL14" s="49">
        <v>0</v>
      </c>
      <c r="AM14" s="60">
        <v>0.25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7"/>
      <c r="AW14" s="147"/>
      <c r="AX14" s="147"/>
      <c r="AY14" s="147"/>
      <c r="AZ14" s="148"/>
      <c r="BA14" s="146"/>
      <c r="BB14" s="147">
        <v>1</v>
      </c>
      <c r="BC14" s="147"/>
      <c r="BD14" s="147"/>
      <c r="BE14" s="147"/>
      <c r="BF14" s="147"/>
      <c r="BG14" s="147"/>
      <c r="BH14" s="147"/>
      <c r="BI14" s="147"/>
      <c r="BJ14" s="147"/>
      <c r="BK14" s="147"/>
      <c r="BL14" s="147"/>
      <c r="BM14" s="148"/>
      <c r="BN14" s="146">
        <v>171</v>
      </c>
      <c r="BO14" s="147">
        <v>1200.5999999999999</v>
      </c>
      <c r="BP14" s="147">
        <v>16</v>
      </c>
      <c r="BQ14" s="147">
        <v>11</v>
      </c>
      <c r="BR14" s="147">
        <v>1</v>
      </c>
      <c r="BS14" s="147">
        <v>8.3999999999999986</v>
      </c>
      <c r="BT14" s="147"/>
      <c r="BU14" s="147"/>
      <c r="BV14" s="149">
        <v>1.19</v>
      </c>
      <c r="BW14" s="149">
        <v>8.9</v>
      </c>
      <c r="BX14" s="149">
        <v>9.6999999999999993</v>
      </c>
      <c r="BY14" s="149">
        <v>0</v>
      </c>
      <c r="BZ14" s="150">
        <v>0</v>
      </c>
      <c r="CA14" s="146">
        <v>250</v>
      </c>
      <c r="CB14" s="147">
        <v>2392</v>
      </c>
      <c r="CC14" s="147">
        <v>22</v>
      </c>
      <c r="CD14" s="147">
        <v>19</v>
      </c>
      <c r="CE14" s="147">
        <v>1</v>
      </c>
      <c r="CF14" s="147">
        <v>13</v>
      </c>
      <c r="CG14" s="147"/>
      <c r="CH14" s="147"/>
      <c r="CI14" s="149">
        <v>2.14</v>
      </c>
      <c r="CJ14" s="149">
        <v>6</v>
      </c>
      <c r="CK14" s="149">
        <v>8</v>
      </c>
      <c r="CL14" s="149">
        <v>0</v>
      </c>
      <c r="CM14" s="150">
        <v>5</v>
      </c>
      <c r="CN14" s="146">
        <v>307</v>
      </c>
      <c r="CO14" s="147">
        <v>2588</v>
      </c>
      <c r="CP14" s="147">
        <v>27</v>
      </c>
      <c r="CQ14" s="147">
        <v>17</v>
      </c>
      <c r="CR14" s="147">
        <v>3</v>
      </c>
      <c r="CS14" s="147">
        <v>34</v>
      </c>
      <c r="CT14" s="147"/>
      <c r="CU14" s="147"/>
      <c r="CV14" s="149">
        <v>1.25</v>
      </c>
      <c r="CW14" s="149">
        <v>8.9</v>
      </c>
      <c r="CX14" s="149">
        <v>13.8</v>
      </c>
      <c r="CY14" s="149">
        <v>0</v>
      </c>
      <c r="CZ14" s="150">
        <v>5.6</v>
      </c>
      <c r="DA14" s="144"/>
      <c r="DB14" s="30">
        <v>12</v>
      </c>
      <c r="DC14" s="42" t="s">
        <v>195</v>
      </c>
      <c r="DD14" s="88">
        <v>0.5</v>
      </c>
    </row>
    <row r="15" spans="1:110" x14ac:dyDescent="0.2">
      <c r="A15" s="29">
        <v>13</v>
      </c>
      <c r="B15" s="31" t="s">
        <v>196</v>
      </c>
      <c r="C15" s="132">
        <v>6.7857142857142856</v>
      </c>
      <c r="D15" s="133" t="s">
        <v>197</v>
      </c>
      <c r="E15" s="134">
        <v>11</v>
      </c>
      <c r="F15" s="135">
        <v>34463</v>
      </c>
      <c r="G15" s="136">
        <v>31.408219178082192</v>
      </c>
      <c r="H15" s="37" t="s">
        <v>198</v>
      </c>
      <c r="I15" s="136">
        <v>22.983561643835618</v>
      </c>
      <c r="J15" s="134">
        <v>77</v>
      </c>
      <c r="K15" s="134">
        <v>253</v>
      </c>
      <c r="L15" s="134">
        <v>4.6900000000000004</v>
      </c>
      <c r="M15" s="39">
        <v>5</v>
      </c>
      <c r="N15" s="40">
        <v>0</v>
      </c>
      <c r="O15" s="41">
        <v>0</v>
      </c>
      <c r="P15" s="41">
        <v>0</v>
      </c>
      <c r="Q15" s="41">
        <v>0.25272331154684097</v>
      </c>
      <c r="R15" s="41">
        <v>0.27566607460035525</v>
      </c>
      <c r="S15" s="42">
        <v>0.27566607460035525</v>
      </c>
      <c r="T15" s="43">
        <v>0.16539964476021315</v>
      </c>
      <c r="U15" s="44">
        <v>21.326027397260273</v>
      </c>
      <c r="V15" s="45">
        <v>2.06</v>
      </c>
      <c r="W15" s="45">
        <v>13.857142857142858</v>
      </c>
      <c r="X15" s="45">
        <v>4.9000000000000004</v>
      </c>
      <c r="Y15" s="45">
        <v>0</v>
      </c>
      <c r="Z15" s="45">
        <v>0</v>
      </c>
      <c r="AA15" s="45">
        <v>0</v>
      </c>
      <c r="AB15" s="137">
        <v>0</v>
      </c>
      <c r="AC15" s="45">
        <v>104.58253051970431</v>
      </c>
      <c r="AD15" s="47">
        <v>112.14094850651645</v>
      </c>
      <c r="AE15" s="48">
        <v>4</v>
      </c>
      <c r="AF15" s="49">
        <v>3</v>
      </c>
      <c r="AG15" s="49">
        <v>6</v>
      </c>
      <c r="AH15" s="49">
        <v>6</v>
      </c>
      <c r="AI15" s="49">
        <v>1</v>
      </c>
      <c r="AJ15" s="49">
        <v>5</v>
      </c>
      <c r="AK15" s="49">
        <v>6</v>
      </c>
      <c r="AL15" s="49">
        <v>3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7"/>
      <c r="AW15" s="147"/>
      <c r="AX15" s="147"/>
      <c r="AY15" s="147"/>
      <c r="AZ15" s="148"/>
      <c r="BA15" s="146"/>
      <c r="BB15" s="147">
        <v>1</v>
      </c>
      <c r="BC15" s="147"/>
      <c r="BD15" s="147"/>
      <c r="BE15" s="147"/>
      <c r="BF15" s="147"/>
      <c r="BG15" s="147"/>
      <c r="BH15" s="147"/>
      <c r="BI15" s="147"/>
      <c r="BJ15" s="147"/>
      <c r="BK15" s="147"/>
      <c r="BL15" s="147"/>
      <c r="BM15" s="148"/>
      <c r="BN15" s="146"/>
      <c r="BO15" s="147">
        <v>1</v>
      </c>
      <c r="BP15" s="147"/>
      <c r="BQ15" s="147"/>
      <c r="BR15" s="147"/>
      <c r="BS15" s="147"/>
      <c r="BT15" s="147"/>
      <c r="BU15" s="147"/>
      <c r="BV15" s="149"/>
      <c r="BW15" s="149"/>
      <c r="BX15" s="149"/>
      <c r="BY15" s="149"/>
      <c r="BZ15" s="150"/>
      <c r="CA15" s="146">
        <v>580</v>
      </c>
      <c r="CB15" s="147">
        <v>2295</v>
      </c>
      <c r="CC15" s="147"/>
      <c r="CD15" s="147">
        <v>55</v>
      </c>
      <c r="CE15" s="147">
        <v>7</v>
      </c>
      <c r="CF15" s="147"/>
      <c r="CG15" s="147"/>
      <c r="CH15" s="147"/>
      <c r="CI15" s="149"/>
      <c r="CJ15" s="149"/>
      <c r="CK15" s="149"/>
      <c r="CL15" s="149"/>
      <c r="CM15" s="150"/>
      <c r="CN15" s="146">
        <v>776</v>
      </c>
      <c r="CO15" s="147">
        <v>2815</v>
      </c>
      <c r="CP15" s="147"/>
      <c r="CQ15" s="147">
        <v>56</v>
      </c>
      <c r="CR15" s="147">
        <v>10</v>
      </c>
      <c r="CS15" s="147"/>
      <c r="CT15" s="147"/>
      <c r="CU15" s="147"/>
      <c r="CV15" s="149"/>
      <c r="CW15" s="149"/>
      <c r="CX15" s="149"/>
      <c r="CY15" s="149"/>
      <c r="CZ15" s="150"/>
      <c r="DA15" s="144"/>
      <c r="DB15" s="30"/>
      <c r="DC15" s="42"/>
    </row>
    <row r="16" spans="1:110" x14ac:dyDescent="0.2">
      <c r="A16" s="29">
        <v>14</v>
      </c>
      <c r="B16" s="31" t="s">
        <v>199</v>
      </c>
      <c r="C16" s="132">
        <v>5.7571428571428571</v>
      </c>
      <c r="D16" s="133" t="s">
        <v>200</v>
      </c>
      <c r="E16" s="134">
        <v>1</v>
      </c>
      <c r="F16" s="135">
        <v>34556</v>
      </c>
      <c r="G16" s="136">
        <v>31.153424657534245</v>
      </c>
      <c r="H16" s="37" t="s">
        <v>159</v>
      </c>
      <c r="I16" s="136">
        <v>22.728767123287671</v>
      </c>
      <c r="J16" s="134">
        <v>77</v>
      </c>
      <c r="K16" s="134">
        <v>252</v>
      </c>
      <c r="L16" s="134">
        <v>4.6900000000000004</v>
      </c>
      <c r="M16" s="39">
        <v>5</v>
      </c>
      <c r="N16" s="40">
        <v>0</v>
      </c>
      <c r="O16" s="41">
        <v>0.11447811447811448</v>
      </c>
      <c r="P16" s="41">
        <v>3.7234042553191488E-2</v>
      </c>
      <c r="Q16" s="41">
        <v>0.13185546742593723</v>
      </c>
      <c r="R16" s="41">
        <v>0.12048952813525109</v>
      </c>
      <c r="S16" s="42">
        <v>0.12617249778059417</v>
      </c>
      <c r="T16" s="43">
        <v>0.12617249778059417</v>
      </c>
      <c r="U16" s="44" t="s">
        <v>540</v>
      </c>
      <c r="V16" s="45">
        <v>1.83</v>
      </c>
      <c r="W16" s="45">
        <v>11.575757575757576</v>
      </c>
      <c r="X16" s="45">
        <v>9.6999999999999993</v>
      </c>
      <c r="Y16" s="45">
        <v>9.1</v>
      </c>
      <c r="Z16" s="45">
        <v>0</v>
      </c>
      <c r="AA16" s="45">
        <v>0</v>
      </c>
      <c r="AB16" s="137">
        <v>5.7000000000000002E-2</v>
      </c>
      <c r="AC16" s="45">
        <v>104.16916083385567</v>
      </c>
      <c r="AD16" s="47">
        <v>111.69770365075946</v>
      </c>
      <c r="AE16" s="48">
        <v>2</v>
      </c>
      <c r="AF16" s="49">
        <v>0</v>
      </c>
      <c r="AG16" s="49">
        <v>4</v>
      </c>
      <c r="AH16" s="49">
        <v>2</v>
      </c>
      <c r="AI16" s="49">
        <v>8</v>
      </c>
      <c r="AJ16" s="49">
        <v>5</v>
      </c>
      <c r="AK16" s="49">
        <v>6</v>
      </c>
      <c r="AL16" s="49">
        <v>3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7"/>
      <c r="AW16" s="147"/>
      <c r="AX16" s="147"/>
      <c r="AY16" s="147"/>
      <c r="AZ16" s="148"/>
      <c r="BA16" s="146">
        <v>68</v>
      </c>
      <c r="BB16" s="147">
        <v>594</v>
      </c>
      <c r="BC16" s="147"/>
      <c r="BD16" s="147">
        <v>4</v>
      </c>
      <c r="BE16" s="147">
        <v>0</v>
      </c>
      <c r="BF16" s="147">
        <v>5.2</v>
      </c>
      <c r="BG16" s="147"/>
      <c r="BH16" s="147"/>
      <c r="BI16" s="147"/>
      <c r="BJ16" s="147"/>
      <c r="BK16" s="147"/>
      <c r="BL16" s="147"/>
      <c r="BM16" s="148"/>
      <c r="BN16" s="146">
        <v>84</v>
      </c>
      <c r="BO16" s="147">
        <v>2256</v>
      </c>
      <c r="BP16" s="147">
        <v>10</v>
      </c>
      <c r="BQ16" s="147">
        <v>7</v>
      </c>
      <c r="BR16" s="147">
        <v>1</v>
      </c>
      <c r="BS16" s="147">
        <v>19.200000000000003</v>
      </c>
      <c r="BT16" s="147"/>
      <c r="BU16" s="147"/>
      <c r="BV16" s="149">
        <v>1.79</v>
      </c>
      <c r="BW16" s="149">
        <v>4.3</v>
      </c>
      <c r="BX16" s="149">
        <v>8.3000000000000007</v>
      </c>
      <c r="BY16" s="149">
        <v>0</v>
      </c>
      <c r="BZ16" s="150">
        <v>12.5</v>
      </c>
      <c r="CA16" s="146">
        <v>389</v>
      </c>
      <c r="CB16" s="147">
        <v>2950.2</v>
      </c>
      <c r="CC16" s="147">
        <v>43</v>
      </c>
      <c r="CD16" s="147">
        <v>27</v>
      </c>
      <c r="CE16" s="147">
        <v>6</v>
      </c>
      <c r="CF16" s="147">
        <v>26.4</v>
      </c>
      <c r="CG16" s="147"/>
      <c r="CH16" s="147"/>
      <c r="CI16" s="149">
        <v>1.83</v>
      </c>
      <c r="CJ16" s="149">
        <v>9.6999999999999993</v>
      </c>
      <c r="CK16" s="149">
        <v>7.3</v>
      </c>
      <c r="CL16" s="149">
        <v>0</v>
      </c>
      <c r="CM16" s="150">
        <v>6.9</v>
      </c>
      <c r="CN16" s="146">
        <v>382</v>
      </c>
      <c r="CO16" s="147">
        <v>3170.3999999999996</v>
      </c>
      <c r="CP16" s="147">
        <v>54</v>
      </c>
      <c r="CQ16" s="147">
        <v>33</v>
      </c>
      <c r="CR16" s="147">
        <v>4</v>
      </c>
      <c r="CS16" s="147">
        <v>24</v>
      </c>
      <c r="CT16" s="147"/>
      <c r="CU16" s="147"/>
      <c r="CV16" s="149">
        <v>1.1599999999999999</v>
      </c>
      <c r="CW16" s="149">
        <v>5.4</v>
      </c>
      <c r="CX16" s="149">
        <v>9.1</v>
      </c>
      <c r="CY16" s="149">
        <v>0</v>
      </c>
      <c r="CZ16" s="150">
        <v>5.7</v>
      </c>
      <c r="DA16" s="144"/>
      <c r="DB16" s="30"/>
      <c r="DC16" s="42"/>
    </row>
    <row r="17" spans="1:104" x14ac:dyDescent="0.2">
      <c r="A17" s="29">
        <v>15</v>
      </c>
      <c r="B17" s="31" t="s">
        <v>201</v>
      </c>
      <c r="C17" s="132">
        <v>5.6142857142857139</v>
      </c>
      <c r="D17" s="133" t="s">
        <v>202</v>
      </c>
      <c r="E17" s="134">
        <v>4</v>
      </c>
      <c r="F17" s="135">
        <v>34496</v>
      </c>
      <c r="G17" s="136">
        <v>31.317808219178083</v>
      </c>
      <c r="H17" s="37" t="s">
        <v>159</v>
      </c>
      <c r="I17" s="136">
        <v>22.893150684931506</v>
      </c>
      <c r="J17" s="134">
        <v>76</v>
      </c>
      <c r="K17" s="134">
        <v>247</v>
      </c>
      <c r="L17" s="134">
        <v>4.8499999999999996</v>
      </c>
      <c r="M17" s="39">
        <v>0</v>
      </c>
      <c r="N17" s="40">
        <v>0</v>
      </c>
      <c r="O17" s="41">
        <v>0</v>
      </c>
      <c r="P17" s="41">
        <v>0</v>
      </c>
      <c r="Q17" s="41">
        <v>0.14198286413708691</v>
      </c>
      <c r="R17" s="41">
        <v>0.17582417582417584</v>
      </c>
      <c r="S17" s="42">
        <v>0.17582417582417584</v>
      </c>
      <c r="T17" s="43">
        <v>0.16703296703296705</v>
      </c>
      <c r="U17" s="44">
        <v>22.252054794520546</v>
      </c>
      <c r="V17" s="45">
        <v>2.5</v>
      </c>
      <c r="W17" s="45">
        <v>13.28</v>
      </c>
      <c r="X17" s="45">
        <v>8</v>
      </c>
      <c r="Y17" s="45">
        <v>10.7</v>
      </c>
      <c r="Z17" s="45">
        <v>0</v>
      </c>
      <c r="AA17" s="45">
        <v>0</v>
      </c>
      <c r="AB17" s="137">
        <v>9.0999999999999998E-2</v>
      </c>
      <c r="AC17" s="45">
        <v>89.281194998070774</v>
      </c>
      <c r="AD17" s="47">
        <v>93.87487555895612</v>
      </c>
      <c r="AE17" s="48">
        <v>5</v>
      </c>
      <c r="AF17" s="49">
        <v>1</v>
      </c>
      <c r="AG17" s="49">
        <v>8</v>
      </c>
      <c r="AH17" s="49">
        <v>6</v>
      </c>
      <c r="AI17" s="49">
        <v>7</v>
      </c>
      <c r="AJ17" s="49">
        <v>5</v>
      </c>
      <c r="AK17" s="49">
        <v>0</v>
      </c>
      <c r="AL17" s="49">
        <v>0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7"/>
      <c r="AW17" s="147"/>
      <c r="AX17" s="147"/>
      <c r="AY17" s="147"/>
      <c r="AZ17" s="148"/>
      <c r="BA17" s="146"/>
      <c r="BB17" s="147">
        <v>1</v>
      </c>
      <c r="BC17" s="147"/>
      <c r="BD17" s="147"/>
      <c r="BE17" s="147"/>
      <c r="BF17" s="147"/>
      <c r="BG17" s="147"/>
      <c r="BH17" s="147"/>
      <c r="BI17" s="147"/>
      <c r="BJ17" s="147"/>
      <c r="BK17" s="147"/>
      <c r="BL17" s="147"/>
      <c r="BM17" s="148"/>
      <c r="BN17" s="146"/>
      <c r="BO17" s="147">
        <v>1</v>
      </c>
      <c r="BP17" s="147"/>
      <c r="BQ17" s="147"/>
      <c r="BR17" s="147"/>
      <c r="BS17" s="147"/>
      <c r="BT17" s="147"/>
      <c r="BU17" s="147"/>
      <c r="BV17" s="149"/>
      <c r="BW17" s="149"/>
      <c r="BX17" s="149"/>
      <c r="BY17" s="149"/>
      <c r="BZ17" s="150"/>
      <c r="CA17" s="146">
        <v>348</v>
      </c>
      <c r="CB17" s="147">
        <v>2451</v>
      </c>
      <c r="CC17" s="147">
        <v>27</v>
      </c>
      <c r="CD17" s="147">
        <v>19</v>
      </c>
      <c r="CE17" s="147">
        <v>3</v>
      </c>
      <c r="CF17" s="147">
        <v>16</v>
      </c>
      <c r="CG17" s="147"/>
      <c r="CH17" s="147"/>
      <c r="CI17" s="149">
        <v>2.5</v>
      </c>
      <c r="CJ17" s="149">
        <v>8</v>
      </c>
      <c r="CK17" s="149">
        <v>10.7</v>
      </c>
      <c r="CL17" s="149">
        <v>0</v>
      </c>
      <c r="CM17" s="150">
        <v>5</v>
      </c>
      <c r="CN17" s="146">
        <v>664</v>
      </c>
      <c r="CO17" s="147">
        <v>3776.5</v>
      </c>
      <c r="CP17" s="147">
        <v>65</v>
      </c>
      <c r="CQ17" s="147">
        <v>50</v>
      </c>
      <c r="CR17" s="147">
        <v>8</v>
      </c>
      <c r="CS17" s="147">
        <v>32.5</v>
      </c>
      <c r="CT17" s="147"/>
      <c r="CU17" s="147"/>
      <c r="CV17" s="149">
        <v>1.8</v>
      </c>
      <c r="CW17" s="149">
        <v>6.3</v>
      </c>
      <c r="CX17" s="149">
        <v>8.8000000000000007</v>
      </c>
      <c r="CY17" s="149">
        <v>0</v>
      </c>
      <c r="CZ17" s="150">
        <v>9.1</v>
      </c>
    </row>
    <row r="18" spans="1:104" x14ac:dyDescent="0.2">
      <c r="A18" s="29">
        <v>16</v>
      </c>
      <c r="B18" s="31" t="s">
        <v>203</v>
      </c>
      <c r="C18" s="132">
        <v>5.3071428571428569</v>
      </c>
      <c r="D18" s="133" t="s">
        <v>204</v>
      </c>
      <c r="E18" s="134">
        <v>5</v>
      </c>
      <c r="F18" s="135">
        <v>34458</v>
      </c>
      <c r="G18" s="136">
        <v>31.421917808219177</v>
      </c>
      <c r="H18" s="37" t="s">
        <v>198</v>
      </c>
      <c r="I18" s="136">
        <v>22.997260273972604</v>
      </c>
      <c r="J18" s="134">
        <v>78</v>
      </c>
      <c r="K18" s="134">
        <v>255</v>
      </c>
      <c r="L18" s="134">
        <v>4.83</v>
      </c>
      <c r="M18" s="39">
        <v>0</v>
      </c>
      <c r="N18" s="40">
        <v>1.5751575157515754E-2</v>
      </c>
      <c r="O18" s="41">
        <v>7.0325900514579764E-2</v>
      </c>
      <c r="P18" s="41">
        <v>0.14933333333333335</v>
      </c>
      <c r="Q18" s="41">
        <v>0</v>
      </c>
      <c r="R18" s="41">
        <v>0.17841437366503327</v>
      </c>
      <c r="S18" s="42">
        <v>0.17841437366503327</v>
      </c>
      <c r="T18" s="43">
        <v>0.16949365498178159</v>
      </c>
      <c r="U18" s="44">
        <v>22.356164383561644</v>
      </c>
      <c r="V18" s="45">
        <v>1.87</v>
      </c>
      <c r="W18" s="45">
        <v>12.909090909090908</v>
      </c>
      <c r="X18" s="45">
        <v>8</v>
      </c>
      <c r="Y18" s="45">
        <v>10.3</v>
      </c>
      <c r="Z18" s="45">
        <v>0</v>
      </c>
      <c r="AA18" s="45">
        <v>0</v>
      </c>
      <c r="AB18" s="137">
        <v>0.10800000000000001</v>
      </c>
      <c r="AC18" s="45">
        <v>93.709075453529806</v>
      </c>
      <c r="AD18" s="47">
        <v>102.44542028716813</v>
      </c>
      <c r="AE18" s="48">
        <v>5</v>
      </c>
      <c r="AF18" s="49">
        <v>1</v>
      </c>
      <c r="AG18" s="49">
        <v>5</v>
      </c>
      <c r="AH18" s="49">
        <v>4</v>
      </c>
      <c r="AI18" s="49">
        <v>7</v>
      </c>
      <c r="AJ18" s="49">
        <v>5</v>
      </c>
      <c r="AK18" s="49">
        <v>2</v>
      </c>
      <c r="AL18" s="49">
        <v>0</v>
      </c>
      <c r="AM18" s="60">
        <v>0.25</v>
      </c>
      <c r="AN18" s="146">
        <v>42</v>
      </c>
      <c r="AO18" s="147">
        <v>2666.3999999999996</v>
      </c>
      <c r="AP18" s="147"/>
      <c r="AQ18" s="147">
        <v>2</v>
      </c>
      <c r="AR18" s="147">
        <v>32.400000000000006</v>
      </c>
      <c r="AS18" s="147"/>
      <c r="AT18" s="147"/>
      <c r="AU18" s="147"/>
      <c r="AV18" s="147"/>
      <c r="AW18" s="147"/>
      <c r="AX18" s="147"/>
      <c r="AY18" s="147"/>
      <c r="AZ18" s="148"/>
      <c r="BA18" s="146">
        <v>123</v>
      </c>
      <c r="BB18" s="147">
        <v>1749</v>
      </c>
      <c r="BC18" s="147"/>
      <c r="BD18" s="147">
        <v>10</v>
      </c>
      <c r="BE18" s="147">
        <v>2</v>
      </c>
      <c r="BF18" s="147">
        <v>15</v>
      </c>
      <c r="BG18" s="147"/>
      <c r="BH18" s="147"/>
      <c r="BI18" s="147"/>
      <c r="BJ18" s="147"/>
      <c r="BK18" s="147"/>
      <c r="BL18" s="147"/>
      <c r="BM18" s="148"/>
      <c r="BN18" s="146">
        <v>420</v>
      </c>
      <c r="BO18" s="147">
        <v>2812.5</v>
      </c>
      <c r="BP18" s="147">
        <v>32</v>
      </c>
      <c r="BQ18" s="147">
        <v>25</v>
      </c>
      <c r="BR18" s="147">
        <v>6</v>
      </c>
      <c r="BS18" s="147">
        <v>26.099999999999998</v>
      </c>
      <c r="BT18" s="147"/>
      <c r="BU18" s="147"/>
      <c r="BV18" s="149">
        <v>1.76</v>
      </c>
      <c r="BW18" s="149">
        <v>8</v>
      </c>
      <c r="BX18" s="149">
        <v>10.3</v>
      </c>
      <c r="BY18" s="149">
        <v>0</v>
      </c>
      <c r="BZ18" s="150">
        <v>10.7</v>
      </c>
      <c r="CA18" s="146"/>
      <c r="CB18" s="147">
        <v>1</v>
      </c>
      <c r="CC18" s="147"/>
      <c r="CD18" s="147"/>
      <c r="CE18" s="147"/>
      <c r="CF18" s="147"/>
      <c r="CG18" s="147"/>
      <c r="CH18" s="147"/>
      <c r="CI18" s="149"/>
      <c r="CJ18" s="149"/>
      <c r="CK18" s="149"/>
      <c r="CL18" s="149"/>
      <c r="CM18" s="150"/>
      <c r="CN18" s="146">
        <v>426</v>
      </c>
      <c r="CO18" s="147">
        <v>2387.7000000000003</v>
      </c>
      <c r="CP18" s="147">
        <v>45</v>
      </c>
      <c r="CQ18" s="147">
        <v>33</v>
      </c>
      <c r="CR18" s="147">
        <v>5</v>
      </c>
      <c r="CS18" s="147">
        <v>20.7</v>
      </c>
      <c r="CT18" s="147"/>
      <c r="CU18" s="147"/>
      <c r="CV18" s="149">
        <v>1.87</v>
      </c>
      <c r="CW18" s="149">
        <v>7.3</v>
      </c>
      <c r="CX18" s="149">
        <v>7.2</v>
      </c>
      <c r="CY18" s="149">
        <v>0</v>
      </c>
      <c r="CZ18" s="150">
        <v>10.8</v>
      </c>
    </row>
    <row r="19" spans="1:104" x14ac:dyDescent="0.2">
      <c r="A19" s="29">
        <v>17</v>
      </c>
      <c r="B19" s="31" t="s">
        <v>205</v>
      </c>
      <c r="C19" s="132">
        <v>4.7071428571428573</v>
      </c>
      <c r="D19" s="133" t="s">
        <v>206</v>
      </c>
      <c r="E19" s="134">
        <v>5</v>
      </c>
      <c r="F19" s="135">
        <v>34531</v>
      </c>
      <c r="G19" s="136">
        <v>31.221917808219178</v>
      </c>
      <c r="H19" s="37" t="s">
        <v>159</v>
      </c>
      <c r="I19" s="136">
        <v>22.797260273972604</v>
      </c>
      <c r="J19" s="134">
        <v>77</v>
      </c>
      <c r="K19" s="134">
        <v>246</v>
      </c>
      <c r="L19" s="134">
        <v>4.7300000000000004</v>
      </c>
      <c r="M19" s="39">
        <v>0</v>
      </c>
      <c r="N19" s="40">
        <v>0</v>
      </c>
      <c r="O19" s="41">
        <v>0</v>
      </c>
      <c r="P19" s="41">
        <v>6.3111949982305071E-2</v>
      </c>
      <c r="Q19" s="41">
        <v>6.3231408078520207E-2</v>
      </c>
      <c r="R19" s="41">
        <v>0.11056247316444826</v>
      </c>
      <c r="S19" s="42">
        <v>0.11056247316444826</v>
      </c>
      <c r="T19" s="43">
        <v>0.10503434950622584</v>
      </c>
      <c r="U19" s="44" t="s">
        <v>540</v>
      </c>
      <c r="V19" s="45">
        <v>1.53</v>
      </c>
      <c r="W19" s="45">
        <v>16.263157894736842</v>
      </c>
      <c r="X19" s="45">
        <v>9.6</v>
      </c>
      <c r="Y19" s="45">
        <v>14.2</v>
      </c>
      <c r="Z19" s="45">
        <v>0</v>
      </c>
      <c r="AA19" s="45">
        <v>0</v>
      </c>
      <c r="AB19" s="137">
        <v>0</v>
      </c>
      <c r="AC19" s="45">
        <v>98.292535903556441</v>
      </c>
      <c r="AD19" s="47">
        <v>105.39636163478451</v>
      </c>
      <c r="AE19" s="48">
        <v>1</v>
      </c>
      <c r="AF19" s="49">
        <v>0</v>
      </c>
      <c r="AG19" s="49">
        <v>2</v>
      </c>
      <c r="AH19" s="49">
        <v>9</v>
      </c>
      <c r="AI19" s="49">
        <v>8</v>
      </c>
      <c r="AJ19" s="49">
        <v>5</v>
      </c>
      <c r="AK19" s="49">
        <v>4</v>
      </c>
      <c r="AL19" s="49">
        <v>0</v>
      </c>
      <c r="AM19" s="60">
        <v>0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7"/>
      <c r="AW19" s="147"/>
      <c r="AX19" s="147"/>
      <c r="AY19" s="147"/>
      <c r="AZ19" s="148"/>
      <c r="BA19" s="146"/>
      <c r="BB19" s="147">
        <v>1</v>
      </c>
      <c r="BC19" s="147"/>
      <c r="BD19" s="147"/>
      <c r="BE19" s="147"/>
      <c r="BF19" s="147"/>
      <c r="BG19" s="147"/>
      <c r="BH19" s="147"/>
      <c r="BI19" s="147"/>
      <c r="BJ19" s="147"/>
      <c r="BK19" s="147"/>
      <c r="BL19" s="147"/>
      <c r="BM19" s="148"/>
      <c r="BN19" s="146">
        <v>107</v>
      </c>
      <c r="BO19" s="147">
        <v>1695.3999999999999</v>
      </c>
      <c r="BP19" s="147">
        <v>11</v>
      </c>
      <c r="BQ19" s="147">
        <v>5</v>
      </c>
      <c r="BR19" s="147">
        <v>1</v>
      </c>
      <c r="BS19" s="147">
        <v>10.5</v>
      </c>
      <c r="BT19" s="147"/>
      <c r="BU19" s="147"/>
      <c r="BV19" s="149">
        <v>1.53</v>
      </c>
      <c r="BW19" s="149">
        <v>7.6</v>
      </c>
      <c r="BX19" s="149">
        <v>14.2</v>
      </c>
      <c r="BY19" s="149">
        <v>0</v>
      </c>
      <c r="BZ19" s="150">
        <v>28.6</v>
      </c>
      <c r="CA19" s="146">
        <v>201</v>
      </c>
      <c r="CB19" s="147">
        <v>3178.7999999999997</v>
      </c>
      <c r="CC19" s="147">
        <v>23</v>
      </c>
      <c r="CD19" s="147">
        <v>17</v>
      </c>
      <c r="CE19" s="147">
        <v>2</v>
      </c>
      <c r="CF19" s="147">
        <v>24.3</v>
      </c>
      <c r="CG19" s="147"/>
      <c r="CH19" s="147"/>
      <c r="CI19" s="149">
        <v>1.48</v>
      </c>
      <c r="CJ19" s="149">
        <v>4.0999999999999996</v>
      </c>
      <c r="CK19" s="149">
        <v>9.1</v>
      </c>
      <c r="CL19" s="149">
        <v>0</v>
      </c>
      <c r="CM19" s="150">
        <v>5.6</v>
      </c>
      <c r="CN19" s="146">
        <v>309</v>
      </c>
      <c r="CO19" s="147">
        <v>2794.8</v>
      </c>
      <c r="CP19" s="147">
        <v>23</v>
      </c>
      <c r="CQ19" s="147">
        <v>19</v>
      </c>
      <c r="CR19" s="147">
        <v>2</v>
      </c>
      <c r="CS19" s="147">
        <v>26.400000000000002</v>
      </c>
      <c r="CT19" s="147"/>
      <c r="CU19" s="147"/>
      <c r="CV19" s="149">
        <v>1.43</v>
      </c>
      <c r="CW19" s="149">
        <v>9.6</v>
      </c>
      <c r="CX19" s="149">
        <v>8.3000000000000007</v>
      </c>
      <c r="CY19" s="149">
        <v>0</v>
      </c>
      <c r="CZ19" s="150">
        <v>0</v>
      </c>
    </row>
    <row r="20" spans="1:104" x14ac:dyDescent="0.2">
      <c r="A20" s="29">
        <v>18</v>
      </c>
      <c r="B20" s="31" t="s">
        <v>207</v>
      </c>
      <c r="C20" s="132">
        <v>4.2928571428571427</v>
      </c>
      <c r="D20" s="133" t="s">
        <v>208</v>
      </c>
      <c r="E20" s="134">
        <v>9</v>
      </c>
      <c r="F20" s="135">
        <v>34277</v>
      </c>
      <c r="G20" s="136">
        <v>31.917808219178081</v>
      </c>
      <c r="H20" s="37" t="s">
        <v>159</v>
      </c>
      <c r="I20" s="136">
        <v>23.493150684931507</v>
      </c>
      <c r="J20" s="134">
        <v>76</v>
      </c>
      <c r="K20" s="134">
        <v>253</v>
      </c>
      <c r="L20" s="134">
        <v>4.76</v>
      </c>
      <c r="M20" s="39">
        <v>7</v>
      </c>
      <c r="N20" s="40">
        <v>0</v>
      </c>
      <c r="O20" s="41">
        <v>5.3893532776066864E-2</v>
      </c>
      <c r="P20" s="41">
        <v>6.8184742055834288E-2</v>
      </c>
      <c r="Q20" s="41">
        <v>9.3520374081496327E-2</v>
      </c>
      <c r="R20" s="41">
        <v>0.27057356608478805</v>
      </c>
      <c r="S20" s="42">
        <v>0.27057356608478805</v>
      </c>
      <c r="T20" s="43">
        <v>0.18940149625935163</v>
      </c>
      <c r="U20" s="44">
        <v>22.852054794520548</v>
      </c>
      <c r="V20" s="45">
        <v>1.75</v>
      </c>
      <c r="W20" s="45">
        <v>11.033898305084746</v>
      </c>
      <c r="X20" s="45">
        <v>5</v>
      </c>
      <c r="Y20" s="45">
        <v>11.7</v>
      </c>
      <c r="Z20" s="45">
        <v>0</v>
      </c>
      <c r="AA20" s="45">
        <v>0</v>
      </c>
      <c r="AB20" s="137">
        <v>7.8E-2</v>
      </c>
      <c r="AC20" s="45">
        <v>98.564995395467292</v>
      </c>
      <c r="AD20" s="47">
        <v>103.63634444429773</v>
      </c>
      <c r="AE20" s="48">
        <v>6</v>
      </c>
      <c r="AF20" s="49">
        <v>1</v>
      </c>
      <c r="AG20" s="49">
        <v>4</v>
      </c>
      <c r="AH20" s="49">
        <v>2</v>
      </c>
      <c r="AI20" s="49">
        <v>2</v>
      </c>
      <c r="AJ20" s="49">
        <v>5</v>
      </c>
      <c r="AK20" s="49">
        <v>2</v>
      </c>
      <c r="AL20" s="49">
        <v>1</v>
      </c>
      <c r="AM20" s="60">
        <v>0</v>
      </c>
      <c r="AN20" s="146"/>
      <c r="AO20" s="147">
        <v>1</v>
      </c>
      <c r="AP20" s="147"/>
      <c r="AQ20" s="147"/>
      <c r="AR20" s="147"/>
      <c r="AS20" s="147"/>
      <c r="AT20" s="147"/>
      <c r="AU20" s="147"/>
      <c r="AV20" s="147"/>
      <c r="AW20" s="147"/>
      <c r="AX20" s="147"/>
      <c r="AY20" s="147"/>
      <c r="AZ20" s="148"/>
      <c r="BA20" s="146">
        <v>147</v>
      </c>
      <c r="BB20" s="147">
        <v>2727.6000000000004</v>
      </c>
      <c r="BC20" s="147"/>
      <c r="BD20" s="147">
        <v>17</v>
      </c>
      <c r="BE20" s="147">
        <v>2</v>
      </c>
      <c r="BF20" s="147">
        <v>22.799999999999997</v>
      </c>
      <c r="BG20" s="147"/>
      <c r="BH20" s="147"/>
      <c r="BI20" s="147"/>
      <c r="BJ20" s="147"/>
      <c r="BK20" s="147"/>
      <c r="BL20" s="147"/>
      <c r="BM20" s="148"/>
      <c r="BN20" s="146">
        <v>106</v>
      </c>
      <c r="BO20" s="147">
        <v>1554.6000000000001</v>
      </c>
      <c r="BP20" s="147">
        <v>16</v>
      </c>
      <c r="BQ20" s="147">
        <v>10</v>
      </c>
      <c r="BR20" s="147">
        <v>0</v>
      </c>
      <c r="BS20" s="147">
        <v>17.399999999999999</v>
      </c>
      <c r="BT20" s="147"/>
      <c r="BU20" s="147"/>
      <c r="BV20" s="149">
        <v>1.47</v>
      </c>
      <c r="BW20" s="149">
        <v>5</v>
      </c>
      <c r="BX20" s="149">
        <v>11.7</v>
      </c>
      <c r="BY20" s="149">
        <v>0</v>
      </c>
      <c r="BZ20" s="150">
        <v>9.1</v>
      </c>
      <c r="CA20" s="146">
        <v>210</v>
      </c>
      <c r="CB20" s="147">
        <v>2245.5</v>
      </c>
      <c r="CC20" s="147">
        <v>34</v>
      </c>
      <c r="CD20" s="147">
        <v>21</v>
      </c>
      <c r="CE20" s="147">
        <v>0</v>
      </c>
      <c r="CF20" s="147">
        <v>11.700000000000001</v>
      </c>
      <c r="CG20" s="147"/>
      <c r="CH20" s="147"/>
      <c r="CI20" s="149">
        <v>1.58</v>
      </c>
      <c r="CJ20" s="149">
        <v>4.8</v>
      </c>
      <c r="CK20" s="149">
        <v>6.7</v>
      </c>
      <c r="CL20" s="149">
        <v>0</v>
      </c>
      <c r="CM20" s="150">
        <v>8.6999999999999993</v>
      </c>
      <c r="CN20" s="146">
        <v>651</v>
      </c>
      <c r="CO20" s="147">
        <v>2406</v>
      </c>
      <c r="CP20" s="147">
        <v>91</v>
      </c>
      <c r="CQ20" s="147">
        <v>59</v>
      </c>
      <c r="CR20" s="147">
        <v>4</v>
      </c>
      <c r="CS20" s="147">
        <v>10.8</v>
      </c>
      <c r="CT20" s="147"/>
      <c r="CU20" s="147"/>
      <c r="CV20" s="149">
        <v>1.75</v>
      </c>
      <c r="CW20" s="149">
        <v>4.5999999999999996</v>
      </c>
      <c r="CX20" s="149">
        <v>8.5</v>
      </c>
      <c r="CY20" s="149">
        <v>0</v>
      </c>
      <c r="CZ20" s="150">
        <v>7.8</v>
      </c>
    </row>
    <row r="21" spans="1:104" ht="15.75" customHeight="1" x14ac:dyDescent="0.2">
      <c r="A21" s="29">
        <v>19</v>
      </c>
      <c r="B21" s="31" t="s">
        <v>209</v>
      </c>
      <c r="C21" s="132">
        <v>3.7285714285714286</v>
      </c>
      <c r="D21" s="133" t="s">
        <v>210</v>
      </c>
      <c r="E21" s="134">
        <v>9</v>
      </c>
      <c r="F21" s="135">
        <v>34461</v>
      </c>
      <c r="G21" s="136">
        <v>31.413698630136988</v>
      </c>
      <c r="H21" s="37" t="s">
        <v>159</v>
      </c>
      <c r="I21" s="136">
        <v>22.989041095890411</v>
      </c>
      <c r="J21" s="134">
        <v>76</v>
      </c>
      <c r="K21" s="134">
        <v>270</v>
      </c>
      <c r="L21" s="134">
        <v>4.8600000000000003</v>
      </c>
      <c r="M21" s="39">
        <v>4</v>
      </c>
      <c r="N21" s="40">
        <v>0</v>
      </c>
      <c r="O21" s="41">
        <v>0</v>
      </c>
      <c r="P21" s="41">
        <v>0.13877028181041845</v>
      </c>
      <c r="Q21" s="41">
        <v>8.4441250449155583E-2</v>
      </c>
      <c r="R21" s="41">
        <v>0.12701363073110283</v>
      </c>
      <c r="S21" s="42">
        <v>0.13289195627076064</v>
      </c>
      <c r="T21" s="43">
        <v>9.3024369389532444E-2</v>
      </c>
      <c r="U21" s="44" t="s">
        <v>540</v>
      </c>
      <c r="V21" s="45">
        <v>1.47</v>
      </c>
      <c r="W21" s="45">
        <v>11.844444444444445</v>
      </c>
      <c r="X21" s="45">
        <v>4.4000000000000004</v>
      </c>
      <c r="Y21" s="45">
        <v>15.1</v>
      </c>
      <c r="Z21" s="45">
        <v>0</v>
      </c>
      <c r="AA21" s="45">
        <v>0</v>
      </c>
      <c r="AB21" s="137">
        <v>6.3E-2</v>
      </c>
      <c r="AC21" s="45">
        <v>96.794054689244874</v>
      </c>
      <c r="AD21" s="47">
        <v>101.77428560399534</v>
      </c>
      <c r="AE21" s="48">
        <v>0</v>
      </c>
      <c r="AF21" s="49">
        <v>0</v>
      </c>
      <c r="AG21" s="49">
        <v>2</v>
      </c>
      <c r="AH21" s="49">
        <v>3</v>
      </c>
      <c r="AI21" s="49">
        <v>1</v>
      </c>
      <c r="AJ21" s="49">
        <v>5</v>
      </c>
      <c r="AK21" s="49">
        <v>2</v>
      </c>
      <c r="AL21" s="49">
        <v>5</v>
      </c>
      <c r="AM21" s="60">
        <v>0</v>
      </c>
      <c r="AN21" s="152"/>
      <c r="AO21" s="153">
        <v>1</v>
      </c>
      <c r="AP21" s="153"/>
      <c r="AQ21" s="153"/>
      <c r="AR21" s="153"/>
      <c r="AS21" s="153"/>
      <c r="AT21" s="153"/>
      <c r="AU21" s="153"/>
      <c r="AV21" s="153"/>
      <c r="AW21" s="153"/>
      <c r="AX21" s="153"/>
      <c r="AY21" s="153"/>
      <c r="AZ21" s="154"/>
      <c r="BA21" s="152"/>
      <c r="BB21" s="153">
        <v>1</v>
      </c>
      <c r="BC21" s="153"/>
      <c r="BD21" s="153"/>
      <c r="BE21" s="153"/>
      <c r="BF21" s="153"/>
      <c r="BG21" s="153"/>
      <c r="BH21" s="153"/>
      <c r="BI21" s="153"/>
      <c r="BJ21" s="153"/>
      <c r="BK21" s="153"/>
      <c r="BL21" s="153"/>
      <c r="BM21" s="154"/>
      <c r="BN21" s="146">
        <v>65</v>
      </c>
      <c r="BO21" s="147">
        <v>468.4</v>
      </c>
      <c r="BP21" s="147">
        <v>8</v>
      </c>
      <c r="BQ21" s="147">
        <v>4</v>
      </c>
      <c r="BR21" s="147">
        <v>2</v>
      </c>
      <c r="BS21" s="147">
        <v>3.6</v>
      </c>
      <c r="BT21" s="147"/>
      <c r="BU21" s="147"/>
      <c r="BV21" s="149">
        <v>1.1000000000000001</v>
      </c>
      <c r="BW21" s="149">
        <v>2.8</v>
      </c>
      <c r="BX21" s="149">
        <v>15.1</v>
      </c>
      <c r="BY21" s="149">
        <v>0</v>
      </c>
      <c r="BZ21" s="150">
        <v>20</v>
      </c>
      <c r="CA21" s="146">
        <v>235</v>
      </c>
      <c r="CB21" s="147">
        <v>2783</v>
      </c>
      <c r="CC21" s="147">
        <v>37</v>
      </c>
      <c r="CD21" s="147">
        <v>21</v>
      </c>
      <c r="CE21" s="147">
        <v>4</v>
      </c>
      <c r="CF21" s="147">
        <v>22</v>
      </c>
      <c r="CG21" s="147"/>
      <c r="CH21" s="147"/>
      <c r="CI21" s="149">
        <v>0.94</v>
      </c>
      <c r="CJ21" s="149">
        <v>4.4000000000000004</v>
      </c>
      <c r="CK21" s="149">
        <v>9.9</v>
      </c>
      <c r="CL21" s="149">
        <v>0</v>
      </c>
      <c r="CM21" s="150">
        <v>16</v>
      </c>
      <c r="CN21" s="146">
        <v>533</v>
      </c>
      <c r="CO21" s="147">
        <v>4196.4000000000005</v>
      </c>
      <c r="CP21" s="147">
        <v>64</v>
      </c>
      <c r="CQ21" s="147">
        <v>45</v>
      </c>
      <c r="CR21" s="147">
        <v>16</v>
      </c>
      <c r="CS21" s="147">
        <v>45.5</v>
      </c>
      <c r="CT21" s="147"/>
      <c r="CU21" s="147"/>
      <c r="CV21" s="149">
        <v>1.47</v>
      </c>
      <c r="CW21" s="149">
        <v>3.6</v>
      </c>
      <c r="CX21" s="149">
        <v>11.3</v>
      </c>
      <c r="CY21" s="149">
        <v>0</v>
      </c>
      <c r="CZ21" s="150">
        <v>6.3</v>
      </c>
    </row>
    <row r="22" spans="1:104" ht="15.75" customHeight="1" x14ac:dyDescent="0.2">
      <c r="A22" s="61">
        <v>20</v>
      </c>
      <c r="B22" s="63" t="s">
        <v>211</v>
      </c>
      <c r="C22" s="155">
        <v>2.8000000000000003</v>
      </c>
      <c r="D22" s="156" t="s">
        <v>212</v>
      </c>
      <c r="E22" s="157">
        <v>2</v>
      </c>
      <c r="F22" s="158">
        <v>34947</v>
      </c>
      <c r="G22" s="159">
        <v>30.082191780821919</v>
      </c>
      <c r="H22" s="69" t="s">
        <v>159</v>
      </c>
      <c r="I22" s="159">
        <v>21.657534246575342</v>
      </c>
      <c r="J22" s="157">
        <v>75</v>
      </c>
      <c r="K22" s="157">
        <v>241</v>
      </c>
      <c r="L22" s="157">
        <v>4.68</v>
      </c>
      <c r="M22" s="71">
        <v>0</v>
      </c>
      <c r="N22" s="72">
        <v>0</v>
      </c>
      <c r="O22" s="73">
        <v>9.2236182729319494E-2</v>
      </c>
      <c r="P22" s="73">
        <v>0.11551155115511551</v>
      </c>
      <c r="Q22" s="73">
        <v>0.12326714125140502</v>
      </c>
      <c r="R22" s="73">
        <v>9.9721828583425182E-2</v>
      </c>
      <c r="S22" s="74">
        <v>0.12326714125140502</v>
      </c>
      <c r="T22" s="75">
        <v>0.12326714125140502</v>
      </c>
      <c r="U22" s="76" t="s">
        <v>540</v>
      </c>
      <c r="V22" s="77">
        <v>1.21</v>
      </c>
      <c r="W22" s="77">
        <v>10</v>
      </c>
      <c r="X22" s="77">
        <v>10</v>
      </c>
      <c r="Y22" s="77">
        <v>10.3</v>
      </c>
      <c r="Z22" s="77">
        <v>0</v>
      </c>
      <c r="AA22" s="77">
        <v>0</v>
      </c>
      <c r="AB22" s="160">
        <v>0.29600000000000004</v>
      </c>
      <c r="AC22" s="77">
        <v>100.47629814389953</v>
      </c>
      <c r="AD22" s="79">
        <v>103.56774309923129</v>
      </c>
      <c r="AE22" s="80">
        <v>2</v>
      </c>
      <c r="AF22" s="81">
        <v>0</v>
      </c>
      <c r="AG22" s="81">
        <v>0</v>
      </c>
      <c r="AH22" s="81">
        <v>1</v>
      </c>
      <c r="AI22" s="81">
        <v>9</v>
      </c>
      <c r="AJ22" s="81">
        <v>5</v>
      </c>
      <c r="AK22" s="81">
        <v>2</v>
      </c>
      <c r="AL22" s="81">
        <v>0</v>
      </c>
      <c r="AM22" s="161">
        <v>0</v>
      </c>
      <c r="AN22" s="162"/>
      <c r="AO22" s="163">
        <v>1</v>
      </c>
      <c r="AP22" s="163"/>
      <c r="AQ22" s="163"/>
      <c r="AR22" s="163"/>
      <c r="AS22" s="163"/>
      <c r="AT22" s="163"/>
      <c r="AU22" s="163"/>
      <c r="AV22" s="163"/>
      <c r="AW22" s="163"/>
      <c r="AX22" s="163"/>
      <c r="AY22" s="163"/>
      <c r="AZ22" s="164"/>
      <c r="BA22" s="162">
        <v>127</v>
      </c>
      <c r="BB22" s="163">
        <v>1376.8999999999999</v>
      </c>
      <c r="BC22" s="163"/>
      <c r="BD22" s="163">
        <v>10</v>
      </c>
      <c r="BE22" s="163">
        <v>0</v>
      </c>
      <c r="BF22" s="163">
        <v>13.299999999999999</v>
      </c>
      <c r="BG22" s="163"/>
      <c r="BH22" s="163"/>
      <c r="BI22" s="163"/>
      <c r="BJ22" s="163"/>
      <c r="BK22" s="163"/>
      <c r="BL22" s="163"/>
      <c r="BM22" s="164"/>
      <c r="BN22" s="162">
        <v>98</v>
      </c>
      <c r="BO22" s="163">
        <v>848.4</v>
      </c>
      <c r="BP22" s="163">
        <v>9</v>
      </c>
      <c r="BQ22" s="163">
        <v>6</v>
      </c>
      <c r="BR22" s="163">
        <v>1</v>
      </c>
      <c r="BS22" s="163">
        <v>7.2</v>
      </c>
      <c r="BT22" s="163"/>
      <c r="BU22" s="163"/>
      <c r="BV22" s="165">
        <v>1.04</v>
      </c>
      <c r="BW22" s="165">
        <v>10</v>
      </c>
      <c r="BX22" s="165">
        <v>9.1</v>
      </c>
      <c r="BY22" s="165">
        <v>0</v>
      </c>
      <c r="BZ22" s="166">
        <v>0</v>
      </c>
      <c r="CA22" s="162">
        <v>329</v>
      </c>
      <c r="CB22" s="163">
        <v>2669</v>
      </c>
      <c r="CC22" s="163">
        <v>48</v>
      </c>
      <c r="CD22" s="163">
        <v>24</v>
      </c>
      <c r="CE22" s="163">
        <v>2</v>
      </c>
      <c r="CF22" s="163">
        <v>21</v>
      </c>
      <c r="CG22" s="163"/>
      <c r="CH22" s="163"/>
      <c r="CI22" s="165">
        <v>1.21</v>
      </c>
      <c r="CJ22" s="165">
        <v>4.8</v>
      </c>
      <c r="CK22" s="165">
        <v>10.3</v>
      </c>
      <c r="CL22" s="165">
        <v>0</v>
      </c>
      <c r="CM22" s="166">
        <v>11.1</v>
      </c>
      <c r="CN22" s="162">
        <v>190</v>
      </c>
      <c r="CO22" s="163">
        <v>1905.3</v>
      </c>
      <c r="CP22" s="163">
        <v>37</v>
      </c>
      <c r="CQ22" s="163">
        <v>19</v>
      </c>
      <c r="CR22" s="163">
        <v>1</v>
      </c>
      <c r="CS22" s="163">
        <v>12.6</v>
      </c>
      <c r="CT22" s="163"/>
      <c r="CU22" s="163"/>
      <c r="CV22" s="165">
        <v>0.99</v>
      </c>
      <c r="CW22" s="165">
        <v>2.2999999999999998</v>
      </c>
      <c r="CX22" s="165">
        <v>8.5</v>
      </c>
      <c r="CY22" s="165">
        <v>0</v>
      </c>
      <c r="CZ22" s="166">
        <v>29.6</v>
      </c>
    </row>
  </sheetData>
  <autoFilter ref="A2:CZ2" xr:uid="{00000000-0009-0000-0000-000005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2">
    <cfRule type="expression" dxfId="150" priority="1" stopIfTrue="1">
      <formula>C3&gt;=15</formula>
    </cfRule>
    <cfRule type="expression" dxfId="149" priority="2" stopIfTrue="1">
      <formula>AND(C3&gt;=14,C3&lt;15)</formula>
    </cfRule>
    <cfRule type="expression" dxfId="148" priority="3">
      <formula>AND(C3&gt;=11,C3&lt;14)</formula>
    </cfRule>
    <cfRule type="expression" dxfId="147" priority="4" stopIfTrue="1">
      <formula>AND(C3&gt;=9,C3&lt;11)</formula>
    </cfRule>
    <cfRule type="expression" dxfId="146" priority="5">
      <formula>AND(C3&gt;=8,C3&lt;9)</formula>
    </cfRule>
    <cfRule type="expression" dxfId="145" priority="6">
      <formula>AND(C3&gt;=6,C3&lt;8)</formula>
    </cfRule>
    <cfRule type="expression" dxfId="144" priority="7">
      <formula>AND(C3&gt;=5,C3&lt;6)</formula>
    </cfRule>
    <cfRule type="expression" dxfId="143" priority="8" stopIfTrue="1">
      <formula>C3&lt;5</formula>
    </cfRule>
  </conditionalFormatting>
  <conditionalFormatting sqref="C3:C22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2">
    <cfRule type="containsText" dxfId="142" priority="10" operator="containsText" text="SR">
      <formula>NOT(ISERROR(SEARCH(("SR"),(H3))))</formula>
    </cfRule>
  </conditionalFormatting>
  <conditionalFormatting sqref="N3:R22">
    <cfRule type="cellIs" dxfId="141" priority="11" stopIfTrue="1" operator="between">
      <formula>0.15</formula>
      <formula>0.2099</formula>
    </cfRule>
    <cfRule type="cellIs" dxfId="140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2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F2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6.5" customWidth="1"/>
    <col min="3" max="3" width="12.1640625" customWidth="1"/>
    <col min="4" max="4" width="20.1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3" width="9.33203125" customWidth="1"/>
    <col min="24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9.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7.8320312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7.83203125" customWidth="1"/>
    <col min="106" max="106" width="3.5" customWidth="1"/>
    <col min="107" max="107" width="16.5" customWidth="1"/>
    <col min="108" max="108" width="9.83203125" customWidth="1"/>
    <col min="109" max="109" width="13.1640625" customWidth="1"/>
    <col min="110" max="110" width="10.6640625" customWidth="1"/>
  </cols>
  <sheetData>
    <row r="1" spans="1:110" ht="15" customHeight="1" x14ac:dyDescent="0.2">
      <c r="A1" s="263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148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149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150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151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213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B1" s="30"/>
    </row>
    <row r="2" spans="1:110" ht="15" customHeight="1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214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10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75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131"/>
      <c r="DB2" s="131"/>
      <c r="DC2" s="131" t="s">
        <v>153</v>
      </c>
      <c r="DD2" s="131" t="s">
        <v>154</v>
      </c>
      <c r="DE2" s="131" t="s">
        <v>155</v>
      </c>
      <c r="DF2" s="131" t="s">
        <v>156</v>
      </c>
    </row>
    <row r="3" spans="1:110" ht="15" customHeight="1" x14ac:dyDescent="0.2">
      <c r="A3" s="29">
        <v>1</v>
      </c>
      <c r="B3" s="31" t="s">
        <v>215</v>
      </c>
      <c r="C3" s="132">
        <v>11.735714285714286</v>
      </c>
      <c r="D3" s="133" t="s">
        <v>216</v>
      </c>
      <c r="E3" s="134">
        <v>8</v>
      </c>
      <c r="F3" s="135">
        <v>34702</v>
      </c>
      <c r="G3" s="136">
        <v>30.753424657534246</v>
      </c>
      <c r="H3" s="37" t="s">
        <v>159</v>
      </c>
      <c r="I3" s="136">
        <v>23.326027397260273</v>
      </c>
      <c r="J3" s="134">
        <v>77</v>
      </c>
      <c r="K3" s="134">
        <v>256</v>
      </c>
      <c r="L3" s="134">
        <v>4.6900000000000004</v>
      </c>
      <c r="M3" s="59">
        <v>2</v>
      </c>
      <c r="N3" s="40">
        <v>0</v>
      </c>
      <c r="O3" s="41">
        <v>2.768549280177187E-2</v>
      </c>
      <c r="P3" s="41">
        <v>0.14892307692307694</v>
      </c>
      <c r="Q3" s="41">
        <v>0.33999474099395216</v>
      </c>
      <c r="R3" s="41">
        <v>0.30288985823336967</v>
      </c>
      <c r="S3" s="42">
        <v>0.32144229961366089</v>
      </c>
      <c r="T3" s="43">
        <v>0.24429614770638228</v>
      </c>
      <c r="U3" s="44">
        <v>21.673972602739727</v>
      </c>
      <c r="V3" s="45">
        <v>3</v>
      </c>
      <c r="W3" s="45">
        <v>15.430555555555555</v>
      </c>
      <c r="X3" s="45">
        <v>8.1</v>
      </c>
      <c r="Y3" s="45">
        <v>0</v>
      </c>
      <c r="Z3" s="45">
        <v>0</v>
      </c>
      <c r="AA3" s="45">
        <v>0</v>
      </c>
      <c r="AB3" s="137">
        <v>0</v>
      </c>
      <c r="AC3" s="45">
        <v>105.82263957725021</v>
      </c>
      <c r="AD3" s="47">
        <v>113.47068307378741</v>
      </c>
      <c r="AE3" s="48">
        <v>8</v>
      </c>
      <c r="AF3" s="49">
        <v>2</v>
      </c>
      <c r="AG3" s="49">
        <v>9</v>
      </c>
      <c r="AH3" s="49">
        <v>8</v>
      </c>
      <c r="AI3" s="49">
        <v>7</v>
      </c>
      <c r="AJ3" s="49">
        <v>5</v>
      </c>
      <c r="AK3" s="49">
        <v>7</v>
      </c>
      <c r="AL3" s="49">
        <v>7</v>
      </c>
      <c r="AM3" s="60">
        <v>0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>
        <v>100</v>
      </c>
      <c r="BB3" s="140">
        <v>3612</v>
      </c>
      <c r="BC3" s="140"/>
      <c r="BD3" s="140">
        <v>8</v>
      </c>
      <c r="BE3" s="140">
        <v>0</v>
      </c>
      <c r="BF3" s="140">
        <v>28</v>
      </c>
      <c r="BG3" s="140"/>
      <c r="BH3" s="140"/>
      <c r="BI3" s="142"/>
      <c r="BJ3" s="142"/>
      <c r="BK3" s="142"/>
      <c r="BL3" s="142"/>
      <c r="BM3" s="143"/>
      <c r="BN3" s="139">
        <v>484</v>
      </c>
      <c r="BO3" s="140">
        <v>3250</v>
      </c>
      <c r="BP3" s="140"/>
      <c r="BQ3" s="140">
        <v>26</v>
      </c>
      <c r="BR3" s="140">
        <v>3</v>
      </c>
      <c r="BS3" s="140">
        <v>22</v>
      </c>
      <c r="BT3" s="140"/>
      <c r="BU3" s="140"/>
      <c r="BV3" s="142"/>
      <c r="BW3" s="142"/>
      <c r="BX3" s="142"/>
      <c r="BY3" s="142"/>
      <c r="BZ3" s="143"/>
      <c r="CA3" s="139">
        <v>1293</v>
      </c>
      <c r="CB3" s="140">
        <v>3803</v>
      </c>
      <c r="CC3" s="140"/>
      <c r="CD3" s="140">
        <v>92</v>
      </c>
      <c r="CE3" s="140">
        <v>11</v>
      </c>
      <c r="CF3" s="140">
        <v>33</v>
      </c>
      <c r="CG3" s="140"/>
      <c r="CH3" s="140"/>
      <c r="CI3" s="142">
        <v>3</v>
      </c>
      <c r="CJ3" s="142">
        <v>6.8</v>
      </c>
      <c r="CK3" s="142"/>
      <c r="CL3" s="142"/>
      <c r="CM3" s="143"/>
      <c r="CN3" s="139">
        <v>1111</v>
      </c>
      <c r="CO3" s="140">
        <v>3668</v>
      </c>
      <c r="CP3" s="140"/>
      <c r="CQ3" s="140">
        <v>72</v>
      </c>
      <c r="CR3" s="140">
        <v>7</v>
      </c>
      <c r="CS3" s="140">
        <v>35</v>
      </c>
      <c r="CT3" s="140"/>
      <c r="CU3" s="140"/>
      <c r="CV3" s="142">
        <v>3</v>
      </c>
      <c r="CW3" s="142">
        <v>8.1</v>
      </c>
      <c r="CX3" s="142"/>
      <c r="CY3" s="142"/>
      <c r="CZ3" s="143"/>
      <c r="DA3" s="30"/>
      <c r="DB3" s="30">
        <v>1</v>
      </c>
      <c r="DC3" s="42" t="s">
        <v>160</v>
      </c>
      <c r="DD3" s="88">
        <v>1</v>
      </c>
      <c r="DE3" s="145">
        <v>41517</v>
      </c>
      <c r="DF3" s="87">
        <v>43216</v>
      </c>
    </row>
    <row r="4" spans="1:110" ht="15" customHeight="1" x14ac:dyDescent="0.2">
      <c r="A4" s="29">
        <v>2</v>
      </c>
      <c r="B4" s="31" t="s">
        <v>217</v>
      </c>
      <c r="C4" s="132">
        <v>11.428571428571429</v>
      </c>
      <c r="D4" s="133" t="s">
        <v>218</v>
      </c>
      <c r="E4" s="134">
        <v>3</v>
      </c>
      <c r="F4" s="135">
        <v>34948</v>
      </c>
      <c r="G4" s="136">
        <v>30.079452054794519</v>
      </c>
      <c r="H4" s="37" t="s">
        <v>163</v>
      </c>
      <c r="I4" s="136">
        <v>22.652054794520549</v>
      </c>
      <c r="J4" s="134">
        <v>77</v>
      </c>
      <c r="K4" s="134">
        <v>256</v>
      </c>
      <c r="L4" s="134">
        <v>4.58</v>
      </c>
      <c r="M4" s="59">
        <v>3</v>
      </c>
      <c r="N4" s="40">
        <v>0</v>
      </c>
      <c r="O4" s="41">
        <v>0</v>
      </c>
      <c r="P4" s="41">
        <v>0.1146441704520874</v>
      </c>
      <c r="Q4" s="41">
        <v>0.12814465408805031</v>
      </c>
      <c r="R4" s="41">
        <v>0.18972597330806287</v>
      </c>
      <c r="S4" s="42">
        <v>0.18972597330806287</v>
      </c>
      <c r="T4" s="43">
        <v>0.18023967464265972</v>
      </c>
      <c r="U4" s="44">
        <v>22.013698630136986</v>
      </c>
      <c r="V4" s="45">
        <v>2.63</v>
      </c>
      <c r="W4" s="45">
        <v>15.5</v>
      </c>
      <c r="X4" s="45">
        <v>6.6</v>
      </c>
      <c r="Y4" s="45">
        <v>12.9</v>
      </c>
      <c r="Z4" s="45">
        <v>0</v>
      </c>
      <c r="AA4" s="45">
        <v>0</v>
      </c>
      <c r="AB4" s="137">
        <v>4.5999999999999999E-2</v>
      </c>
      <c r="AC4" s="45">
        <v>116.36116184832505</v>
      </c>
      <c r="AD4" s="47">
        <v>124.77084838306646</v>
      </c>
      <c r="AE4" s="48">
        <v>6</v>
      </c>
      <c r="AF4" s="49">
        <v>2</v>
      </c>
      <c r="AG4" s="49">
        <v>8</v>
      </c>
      <c r="AH4" s="49">
        <v>8</v>
      </c>
      <c r="AI4" s="49">
        <v>4</v>
      </c>
      <c r="AJ4" s="49">
        <v>6</v>
      </c>
      <c r="AK4" s="49">
        <v>9</v>
      </c>
      <c r="AL4" s="49">
        <v>6</v>
      </c>
      <c r="AM4" s="60">
        <v>1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318</v>
      </c>
      <c r="BO4" s="147">
        <v>2773.7999999999997</v>
      </c>
      <c r="BP4" s="147">
        <v>28</v>
      </c>
      <c r="BQ4" s="147">
        <v>19</v>
      </c>
      <c r="BR4" s="147">
        <v>7</v>
      </c>
      <c r="BS4" s="147">
        <v>26.099999999999998</v>
      </c>
      <c r="BT4" s="147"/>
      <c r="BU4" s="147"/>
      <c r="BV4" s="149">
        <v>2.63</v>
      </c>
      <c r="BW4" s="149">
        <v>9.8000000000000007</v>
      </c>
      <c r="BX4" s="149">
        <v>9.6999999999999993</v>
      </c>
      <c r="BY4" s="149">
        <v>0</v>
      </c>
      <c r="BZ4" s="150">
        <v>9.5</v>
      </c>
      <c r="CA4" s="146">
        <v>489</v>
      </c>
      <c r="CB4" s="147">
        <v>3816</v>
      </c>
      <c r="CC4" s="147">
        <v>49</v>
      </c>
      <c r="CD4" s="147">
        <v>31</v>
      </c>
      <c r="CE4" s="147">
        <v>7</v>
      </c>
      <c r="CF4" s="147">
        <v>39.599999999999994</v>
      </c>
      <c r="CG4" s="147"/>
      <c r="CH4" s="147"/>
      <c r="CI4" s="149">
        <v>2.11</v>
      </c>
      <c r="CJ4" s="149">
        <v>6.6</v>
      </c>
      <c r="CK4" s="149">
        <v>11.7</v>
      </c>
      <c r="CL4" s="149">
        <v>0</v>
      </c>
      <c r="CM4" s="150">
        <v>16.2</v>
      </c>
      <c r="CN4" s="146">
        <v>961</v>
      </c>
      <c r="CO4" s="147">
        <v>5065.2</v>
      </c>
      <c r="CP4" s="147">
        <v>88</v>
      </c>
      <c r="CQ4" s="147">
        <v>62</v>
      </c>
      <c r="CR4" s="147">
        <v>8</v>
      </c>
      <c r="CS4" s="147">
        <v>47.6</v>
      </c>
      <c r="CT4" s="147"/>
      <c r="CU4" s="147"/>
      <c r="CV4" s="149">
        <v>2.63</v>
      </c>
      <c r="CW4" s="149">
        <v>4.5999999999999996</v>
      </c>
      <c r="CX4" s="149">
        <v>12.9</v>
      </c>
      <c r="CY4" s="149">
        <v>59.1</v>
      </c>
      <c r="CZ4" s="150">
        <v>4.5999999999999996</v>
      </c>
      <c r="DA4" s="144"/>
      <c r="DB4" s="30">
        <v>2</v>
      </c>
      <c r="DC4" s="42" t="s">
        <v>164</v>
      </c>
      <c r="DD4" s="88">
        <v>1</v>
      </c>
      <c r="DE4" s="145">
        <v>41882</v>
      </c>
      <c r="DF4" s="88"/>
    </row>
    <row r="5" spans="1:110" ht="15" customHeight="1" x14ac:dyDescent="0.2">
      <c r="A5" s="29">
        <v>3</v>
      </c>
      <c r="B5" s="31" t="s">
        <v>219</v>
      </c>
      <c r="C5" s="132">
        <v>10.014285714285714</v>
      </c>
      <c r="D5" s="133" t="s">
        <v>220</v>
      </c>
      <c r="E5" s="134">
        <v>1</v>
      </c>
      <c r="F5" s="135">
        <v>34205</v>
      </c>
      <c r="G5" s="136">
        <v>32.115068493150687</v>
      </c>
      <c r="H5" s="37" t="s">
        <v>163</v>
      </c>
      <c r="I5" s="136">
        <v>24.687671232876713</v>
      </c>
      <c r="J5" s="134">
        <v>76</v>
      </c>
      <c r="K5" s="134">
        <v>250</v>
      </c>
      <c r="L5" s="134">
        <v>4.67</v>
      </c>
      <c r="M5" s="59">
        <v>1</v>
      </c>
      <c r="N5" s="40">
        <v>0</v>
      </c>
      <c r="O5" s="41">
        <v>0</v>
      </c>
      <c r="P5" s="41">
        <v>0.10216867469879518</v>
      </c>
      <c r="Q5" s="41">
        <v>0.22225429354885265</v>
      </c>
      <c r="R5" s="41">
        <v>0.20009306654257791</v>
      </c>
      <c r="S5" s="42">
        <v>0.2111736800457153</v>
      </c>
      <c r="T5" s="43">
        <v>0.2111736800457153</v>
      </c>
      <c r="U5" s="44">
        <v>23.035616438356165</v>
      </c>
      <c r="V5" s="45">
        <v>1.63</v>
      </c>
      <c r="W5" s="45">
        <v>12.704545454545455</v>
      </c>
      <c r="X5" s="45">
        <v>7.4</v>
      </c>
      <c r="Y5" s="45">
        <v>8.8000000000000007</v>
      </c>
      <c r="Z5" s="45">
        <v>0</v>
      </c>
      <c r="AA5" s="45">
        <v>0</v>
      </c>
      <c r="AB5" s="137">
        <v>0</v>
      </c>
      <c r="AC5" s="45">
        <v>105.1241463247549</v>
      </c>
      <c r="AD5" s="47">
        <v>110.53297566963685</v>
      </c>
      <c r="AE5" s="48">
        <v>7</v>
      </c>
      <c r="AF5" s="49">
        <v>1</v>
      </c>
      <c r="AG5" s="49">
        <v>3</v>
      </c>
      <c r="AH5" s="49">
        <v>4</v>
      </c>
      <c r="AI5" s="49">
        <v>5</v>
      </c>
      <c r="AJ5" s="49">
        <v>5</v>
      </c>
      <c r="AK5" s="49">
        <v>6</v>
      </c>
      <c r="AL5" s="49">
        <v>10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>
        <v>106</v>
      </c>
      <c r="BO5" s="147">
        <v>1037.5</v>
      </c>
      <c r="BP5" s="147">
        <v>12</v>
      </c>
      <c r="BQ5" s="147">
        <v>8</v>
      </c>
      <c r="BR5" s="147">
        <v>0</v>
      </c>
      <c r="BS5" s="147">
        <v>5.6</v>
      </c>
      <c r="BT5" s="147"/>
      <c r="BU5" s="147"/>
      <c r="BV5" s="149">
        <v>1.28</v>
      </c>
      <c r="BW5" s="149">
        <v>7.1</v>
      </c>
      <c r="BX5" s="149">
        <v>11.8</v>
      </c>
      <c r="BY5" s="149">
        <v>0</v>
      </c>
      <c r="BZ5" s="150">
        <v>0</v>
      </c>
      <c r="CA5" s="146">
        <v>616</v>
      </c>
      <c r="CB5" s="147">
        <v>2771.6</v>
      </c>
      <c r="CC5" s="147">
        <v>80</v>
      </c>
      <c r="CD5" s="147">
        <v>48</v>
      </c>
      <c r="CE5" s="147">
        <v>1</v>
      </c>
      <c r="CF5" s="147">
        <v>11.700000000000001</v>
      </c>
      <c r="CG5" s="147"/>
      <c r="CH5" s="147"/>
      <c r="CI5" s="149">
        <v>1.63</v>
      </c>
      <c r="CJ5" s="149">
        <v>7.4</v>
      </c>
      <c r="CK5" s="149">
        <v>8.1999999999999993</v>
      </c>
      <c r="CL5" s="149">
        <v>0</v>
      </c>
      <c r="CM5" s="150">
        <v>5.9</v>
      </c>
      <c r="CN5" s="146">
        <v>559</v>
      </c>
      <c r="CO5" s="147">
        <v>2793.7000000000003</v>
      </c>
      <c r="CP5" s="147">
        <v>65</v>
      </c>
      <c r="CQ5" s="147">
        <v>44</v>
      </c>
      <c r="CR5" s="147">
        <v>2</v>
      </c>
      <c r="CS5" s="147">
        <v>18.2</v>
      </c>
      <c r="CT5" s="147"/>
      <c r="CU5" s="147"/>
      <c r="CV5" s="149">
        <v>1.42</v>
      </c>
      <c r="CW5" s="149">
        <v>6.5</v>
      </c>
      <c r="CX5" s="149">
        <v>8.8000000000000007</v>
      </c>
      <c r="CY5" s="149">
        <v>55.6</v>
      </c>
      <c r="CZ5" s="150">
        <v>0</v>
      </c>
      <c r="DA5" s="144"/>
      <c r="DB5" s="5">
        <v>3</v>
      </c>
      <c r="DC5" s="42" t="s">
        <v>167</v>
      </c>
      <c r="DD5" s="88">
        <v>0.95</v>
      </c>
      <c r="DE5" s="145">
        <v>42247</v>
      </c>
      <c r="DF5" s="88"/>
    </row>
    <row r="6" spans="1:110" ht="15" customHeight="1" x14ac:dyDescent="0.2">
      <c r="A6" s="29">
        <v>4</v>
      </c>
      <c r="B6" s="31" t="s">
        <v>221</v>
      </c>
      <c r="C6" s="132">
        <v>9.5071428571428562</v>
      </c>
      <c r="D6" s="133" t="s">
        <v>222</v>
      </c>
      <c r="E6" s="134">
        <v>2</v>
      </c>
      <c r="F6" s="135">
        <v>34975</v>
      </c>
      <c r="G6" s="136">
        <v>30.005479452054793</v>
      </c>
      <c r="H6" s="37" t="s">
        <v>159</v>
      </c>
      <c r="I6" s="136">
        <v>22.578082191780823</v>
      </c>
      <c r="J6" s="134">
        <v>77</v>
      </c>
      <c r="K6" s="134">
        <v>247</v>
      </c>
      <c r="L6" s="134">
        <v>4.54</v>
      </c>
      <c r="M6" s="59">
        <v>2</v>
      </c>
      <c r="N6" s="40">
        <v>0</v>
      </c>
      <c r="O6" s="41">
        <v>4.8843187660668377E-2</v>
      </c>
      <c r="P6" s="41">
        <v>7.2843822843822847E-2</v>
      </c>
      <c r="Q6" s="41">
        <v>0.18603759110088225</v>
      </c>
      <c r="R6" s="41">
        <v>0.1492339500609659</v>
      </c>
      <c r="S6" s="42">
        <v>0.16763577058092408</v>
      </c>
      <c r="T6" s="43">
        <v>0.16763577058092408</v>
      </c>
      <c r="U6" s="44">
        <v>20.926027397260274</v>
      </c>
      <c r="V6" s="45">
        <v>2.2000000000000002</v>
      </c>
      <c r="W6" s="45">
        <v>9.8771929824561404</v>
      </c>
      <c r="X6" s="45">
        <v>5.9</v>
      </c>
      <c r="Y6" s="45">
        <v>11</v>
      </c>
      <c r="Z6" s="45">
        <v>0</v>
      </c>
      <c r="AA6" s="45">
        <v>0</v>
      </c>
      <c r="AB6" s="137">
        <v>0.05</v>
      </c>
      <c r="AC6" s="45">
        <v>116.27960223846479</v>
      </c>
      <c r="AD6" s="47">
        <v>124.68339427420047</v>
      </c>
      <c r="AE6" s="48">
        <v>5</v>
      </c>
      <c r="AF6" s="49">
        <v>4</v>
      </c>
      <c r="AG6" s="49">
        <v>7</v>
      </c>
      <c r="AH6" s="49">
        <v>0</v>
      </c>
      <c r="AI6" s="49">
        <v>3</v>
      </c>
      <c r="AJ6" s="49">
        <v>7</v>
      </c>
      <c r="AK6" s="49">
        <v>9</v>
      </c>
      <c r="AL6" s="49">
        <v>7</v>
      </c>
      <c r="AM6" s="60">
        <v>0.5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>
        <v>114</v>
      </c>
      <c r="BB6" s="147">
        <v>2334</v>
      </c>
      <c r="BC6" s="147">
        <v>18</v>
      </c>
      <c r="BD6" s="147">
        <v>11</v>
      </c>
      <c r="BE6" s="147">
        <v>0</v>
      </c>
      <c r="BF6" s="147">
        <v>10</v>
      </c>
      <c r="BG6" s="147"/>
      <c r="BH6" s="147"/>
      <c r="BI6" s="149">
        <v>1.1599999999999999</v>
      </c>
      <c r="BJ6" s="149">
        <v>3.7</v>
      </c>
      <c r="BK6" s="149">
        <v>6.7</v>
      </c>
      <c r="BL6" s="149">
        <v>0</v>
      </c>
      <c r="BM6" s="150">
        <v>8.3000000000000007</v>
      </c>
      <c r="BN6" s="146">
        <v>125</v>
      </c>
      <c r="BO6" s="147">
        <v>1716</v>
      </c>
      <c r="BP6" s="147">
        <v>29</v>
      </c>
      <c r="BQ6" s="147">
        <v>13</v>
      </c>
      <c r="BR6" s="147">
        <v>1</v>
      </c>
      <c r="BS6" s="147">
        <v>12</v>
      </c>
      <c r="BT6" s="147"/>
      <c r="BU6" s="147"/>
      <c r="BV6" s="149">
        <v>0.75</v>
      </c>
      <c r="BW6" s="149">
        <v>3.8</v>
      </c>
      <c r="BX6" s="149">
        <v>8</v>
      </c>
      <c r="BY6" s="149">
        <v>0</v>
      </c>
      <c r="BZ6" s="150">
        <v>38.1</v>
      </c>
      <c r="CA6" s="146">
        <v>679</v>
      </c>
      <c r="CB6" s="147">
        <v>3649.7999999999997</v>
      </c>
      <c r="CC6" s="147">
        <v>67</v>
      </c>
      <c r="CD6" s="147">
        <v>48</v>
      </c>
      <c r="CE6" s="147">
        <v>5</v>
      </c>
      <c r="CF6" s="147">
        <v>29.400000000000002</v>
      </c>
      <c r="CG6" s="147"/>
      <c r="CH6" s="147"/>
      <c r="CI6" s="149">
        <v>2.2000000000000002</v>
      </c>
      <c r="CJ6" s="149">
        <v>5.9</v>
      </c>
      <c r="CK6" s="149">
        <v>11</v>
      </c>
      <c r="CL6" s="149">
        <v>0</v>
      </c>
      <c r="CM6" s="150">
        <v>4</v>
      </c>
      <c r="CN6" s="146">
        <v>563</v>
      </c>
      <c r="CO6" s="147">
        <v>3772.6</v>
      </c>
      <c r="CP6" s="147">
        <v>79</v>
      </c>
      <c r="CQ6" s="147">
        <v>57</v>
      </c>
      <c r="CR6" s="147">
        <v>9</v>
      </c>
      <c r="CS6" s="147">
        <v>32.5</v>
      </c>
      <c r="CT6" s="147"/>
      <c r="CU6" s="147"/>
      <c r="CV6" s="149">
        <v>1.51</v>
      </c>
      <c r="CW6" s="149">
        <v>4.5999999999999996</v>
      </c>
      <c r="CX6" s="149">
        <v>9</v>
      </c>
      <c r="CY6" s="149">
        <v>75</v>
      </c>
      <c r="CZ6" s="150">
        <v>5</v>
      </c>
      <c r="DA6" s="144"/>
      <c r="DB6" s="5">
        <v>4</v>
      </c>
      <c r="DC6" s="42" t="s">
        <v>170</v>
      </c>
      <c r="DD6" s="88">
        <v>0.95</v>
      </c>
      <c r="DE6" s="145">
        <v>42613</v>
      </c>
      <c r="DF6" s="88"/>
    </row>
    <row r="7" spans="1:110" ht="15" customHeight="1" x14ac:dyDescent="0.2">
      <c r="A7" s="29">
        <v>5</v>
      </c>
      <c r="B7" s="31" t="s">
        <v>223</v>
      </c>
      <c r="C7" s="132">
        <v>8.2714285714285705</v>
      </c>
      <c r="D7" s="133" t="s">
        <v>224</v>
      </c>
      <c r="E7" s="134">
        <v>2</v>
      </c>
      <c r="F7" s="135">
        <v>35222</v>
      </c>
      <c r="G7" s="136">
        <v>29.328767123287673</v>
      </c>
      <c r="H7" s="37" t="s">
        <v>159</v>
      </c>
      <c r="I7" s="136">
        <v>21.901369863013699</v>
      </c>
      <c r="J7" s="134">
        <v>76</v>
      </c>
      <c r="K7" s="134">
        <v>259</v>
      </c>
      <c r="L7" s="134">
        <v>4.74</v>
      </c>
      <c r="M7" s="59">
        <v>4</v>
      </c>
      <c r="N7" s="40">
        <v>0</v>
      </c>
      <c r="O7" s="41">
        <v>0</v>
      </c>
      <c r="P7" s="41">
        <v>0</v>
      </c>
      <c r="Q7" s="41">
        <v>5.1132213294375457E-2</v>
      </c>
      <c r="R7" s="41">
        <v>0.15514573662861206</v>
      </c>
      <c r="S7" s="42">
        <v>0.15514573662861206</v>
      </c>
      <c r="T7" s="43">
        <v>0.15514573662861206</v>
      </c>
      <c r="U7" s="44">
        <v>21.263013698630136</v>
      </c>
      <c r="V7" s="45">
        <v>1.67</v>
      </c>
      <c r="W7" s="45">
        <v>14.84</v>
      </c>
      <c r="X7" s="45">
        <v>9.1</v>
      </c>
      <c r="Y7" s="45">
        <v>8</v>
      </c>
      <c r="Z7" s="45">
        <v>0</v>
      </c>
      <c r="AA7" s="45">
        <v>0</v>
      </c>
      <c r="AB7" s="137">
        <v>3.7999999999999999E-2</v>
      </c>
      <c r="AC7" s="45">
        <v>102.61630984148437</v>
      </c>
      <c r="AD7" s="47">
        <v>107.89610641856648</v>
      </c>
      <c r="AE7" s="48">
        <v>4</v>
      </c>
      <c r="AF7" s="49">
        <v>3</v>
      </c>
      <c r="AG7" s="49">
        <v>3</v>
      </c>
      <c r="AH7" s="49">
        <v>7</v>
      </c>
      <c r="AI7" s="49">
        <v>8</v>
      </c>
      <c r="AJ7" s="49">
        <v>5</v>
      </c>
      <c r="AK7" s="49">
        <v>5</v>
      </c>
      <c r="AL7" s="49">
        <v>5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/>
      <c r="BG7" s="147"/>
      <c r="BH7" s="147"/>
      <c r="BI7" s="149"/>
      <c r="BJ7" s="149"/>
      <c r="BK7" s="149"/>
      <c r="BL7" s="149"/>
      <c r="BM7" s="150"/>
      <c r="BN7" s="146"/>
      <c r="BO7" s="147">
        <v>1</v>
      </c>
      <c r="BP7" s="147"/>
      <c r="BQ7" s="147"/>
      <c r="BR7" s="147"/>
      <c r="BS7" s="147"/>
      <c r="BT7" s="147"/>
      <c r="BU7" s="147"/>
      <c r="BV7" s="149"/>
      <c r="BW7" s="149"/>
      <c r="BX7" s="149"/>
      <c r="BY7" s="149"/>
      <c r="BZ7" s="150"/>
      <c r="CA7" s="146">
        <v>28</v>
      </c>
      <c r="CB7" s="147">
        <v>547.6</v>
      </c>
      <c r="CC7" s="147">
        <v>5</v>
      </c>
      <c r="CD7" s="147">
        <v>3</v>
      </c>
      <c r="CE7" s="147">
        <v>0</v>
      </c>
      <c r="CF7" s="147">
        <v>3.2</v>
      </c>
      <c r="CG7" s="147"/>
      <c r="CH7" s="147"/>
      <c r="CI7" s="149">
        <v>0.41</v>
      </c>
      <c r="CJ7" s="149">
        <v>6</v>
      </c>
      <c r="CK7" s="149">
        <v>3.6</v>
      </c>
      <c r="CL7" s="149">
        <v>0</v>
      </c>
      <c r="CM7" s="150">
        <v>0</v>
      </c>
      <c r="CN7" s="146">
        <v>371</v>
      </c>
      <c r="CO7" s="147">
        <v>2391.2999999999997</v>
      </c>
      <c r="CP7" s="147">
        <v>34</v>
      </c>
      <c r="CQ7" s="147">
        <v>25</v>
      </c>
      <c r="CR7" s="147">
        <v>5</v>
      </c>
      <c r="CS7" s="147">
        <v>18.900000000000002</v>
      </c>
      <c r="CT7" s="147"/>
      <c r="CU7" s="147"/>
      <c r="CV7" s="149">
        <v>1.67</v>
      </c>
      <c r="CW7" s="149">
        <v>9.1</v>
      </c>
      <c r="CX7" s="149">
        <v>8</v>
      </c>
      <c r="CY7" s="149">
        <v>0</v>
      </c>
      <c r="CZ7" s="150">
        <v>3.8</v>
      </c>
      <c r="DA7" s="144"/>
      <c r="DB7" s="5">
        <v>5</v>
      </c>
      <c r="DC7" s="42" t="s">
        <v>173</v>
      </c>
      <c r="DD7" s="88">
        <v>0.95</v>
      </c>
      <c r="DE7" s="145">
        <v>42983</v>
      </c>
      <c r="DF7" s="88"/>
    </row>
    <row r="8" spans="1:110" ht="15" customHeight="1" x14ac:dyDescent="0.2">
      <c r="A8" s="29">
        <v>6</v>
      </c>
      <c r="B8" s="31" t="s">
        <v>225</v>
      </c>
      <c r="C8" s="132">
        <v>7.8999999999999995</v>
      </c>
      <c r="D8" s="133" t="s">
        <v>226</v>
      </c>
      <c r="E8" s="134">
        <v>6</v>
      </c>
      <c r="F8" s="135">
        <v>33713</v>
      </c>
      <c r="G8" s="136">
        <v>33.463013698630135</v>
      </c>
      <c r="H8" s="37" t="s">
        <v>159</v>
      </c>
      <c r="I8" s="136">
        <v>26.035616438356165</v>
      </c>
      <c r="J8" s="134">
        <v>75</v>
      </c>
      <c r="K8" s="134">
        <v>249</v>
      </c>
      <c r="L8" s="134">
        <v>4.93</v>
      </c>
      <c r="M8" s="59">
        <v>3</v>
      </c>
      <c r="N8" s="40">
        <v>0</v>
      </c>
      <c r="O8" s="41">
        <v>5.737356566085848E-2</v>
      </c>
      <c r="P8" s="41">
        <v>0.27200000000000002</v>
      </c>
      <c r="Q8" s="41">
        <v>0.15043135214809036</v>
      </c>
      <c r="R8" s="41">
        <v>0.1546112115732369</v>
      </c>
      <c r="S8" s="42">
        <v>0.21330560578661845</v>
      </c>
      <c r="T8" s="43">
        <v>0.18130976491862569</v>
      </c>
      <c r="U8" s="44">
        <v>23.38082191780822</v>
      </c>
      <c r="V8" s="45">
        <v>1.93</v>
      </c>
      <c r="W8" s="45">
        <v>16.03125</v>
      </c>
      <c r="X8" s="45">
        <v>7.3</v>
      </c>
      <c r="Y8" s="45">
        <v>11.9</v>
      </c>
      <c r="Z8" s="45">
        <v>0</v>
      </c>
      <c r="AA8" s="45">
        <v>0</v>
      </c>
      <c r="AB8" s="137">
        <v>0.03</v>
      </c>
      <c r="AC8" s="45">
        <v>84.302735224178321</v>
      </c>
      <c r="AD8" s="47">
        <v>86.896553570831642</v>
      </c>
      <c r="AE8" s="48">
        <v>6</v>
      </c>
      <c r="AF8" s="49">
        <v>1</v>
      </c>
      <c r="AG8" s="49">
        <v>5</v>
      </c>
      <c r="AH8" s="49">
        <v>8</v>
      </c>
      <c r="AI8" s="49">
        <v>5</v>
      </c>
      <c r="AJ8" s="49">
        <v>5</v>
      </c>
      <c r="AK8" s="49">
        <v>0</v>
      </c>
      <c r="AL8" s="49">
        <v>6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135</v>
      </c>
      <c r="BB8" s="147">
        <v>2353</v>
      </c>
      <c r="BC8" s="147">
        <v>20</v>
      </c>
      <c r="BD8" s="147">
        <v>12</v>
      </c>
      <c r="BE8" s="147">
        <v>0</v>
      </c>
      <c r="BF8" s="147">
        <v>18</v>
      </c>
      <c r="BG8" s="147"/>
      <c r="BH8" s="147"/>
      <c r="BI8" s="149">
        <v>1.1599999999999999</v>
      </c>
      <c r="BJ8" s="149">
        <v>8.3000000000000007</v>
      </c>
      <c r="BK8" s="149">
        <v>4.2</v>
      </c>
      <c r="BL8" s="149">
        <v>0</v>
      </c>
      <c r="BM8" s="150">
        <v>29.4</v>
      </c>
      <c r="BN8" s="146">
        <v>153</v>
      </c>
      <c r="BO8" s="147">
        <v>562.5</v>
      </c>
      <c r="BP8" s="147">
        <v>25</v>
      </c>
      <c r="BQ8" s="147">
        <v>14</v>
      </c>
      <c r="BR8" s="147">
        <v>2</v>
      </c>
      <c r="BS8" s="147">
        <v>3.3000000000000003</v>
      </c>
      <c r="BT8" s="147"/>
      <c r="BU8" s="147"/>
      <c r="BV8" s="149">
        <v>2.04</v>
      </c>
      <c r="BW8" s="149">
        <v>4.0999999999999996</v>
      </c>
      <c r="BX8" s="149">
        <v>9</v>
      </c>
      <c r="BY8" s="149">
        <v>0</v>
      </c>
      <c r="BZ8" s="150">
        <v>12.5</v>
      </c>
      <c r="CA8" s="146">
        <v>347</v>
      </c>
      <c r="CB8" s="147">
        <v>2306.6999999999998</v>
      </c>
      <c r="CC8" s="147">
        <v>34</v>
      </c>
      <c r="CD8" s="147">
        <v>23</v>
      </c>
      <c r="CE8" s="147">
        <v>2</v>
      </c>
      <c r="CF8" s="147">
        <v>12.100000000000001</v>
      </c>
      <c r="CG8" s="147"/>
      <c r="CH8" s="147"/>
      <c r="CI8" s="149">
        <v>1.28</v>
      </c>
      <c r="CJ8" s="149">
        <v>5.5</v>
      </c>
      <c r="CK8" s="149">
        <v>10.6</v>
      </c>
      <c r="CL8" s="149">
        <v>0</v>
      </c>
      <c r="CM8" s="150">
        <v>0</v>
      </c>
      <c r="CN8" s="146">
        <v>513</v>
      </c>
      <c r="CO8" s="147">
        <v>3318</v>
      </c>
      <c r="CP8" s="147">
        <v>49</v>
      </c>
      <c r="CQ8" s="147">
        <v>32</v>
      </c>
      <c r="CR8" s="147">
        <v>4</v>
      </c>
      <c r="CS8" s="147">
        <v>29</v>
      </c>
      <c r="CT8" s="147"/>
      <c r="CU8" s="147"/>
      <c r="CV8" s="149">
        <v>1.93</v>
      </c>
      <c r="CW8" s="149">
        <v>7.3</v>
      </c>
      <c r="CX8" s="149">
        <v>11.9</v>
      </c>
      <c r="CY8" s="149">
        <v>30</v>
      </c>
      <c r="CZ8" s="150">
        <v>3</v>
      </c>
      <c r="DA8" s="144"/>
      <c r="DB8" s="5">
        <v>6</v>
      </c>
      <c r="DC8" s="42" t="s">
        <v>176</v>
      </c>
      <c r="DD8" s="88">
        <v>0.85</v>
      </c>
      <c r="DE8" s="145"/>
      <c r="DF8" s="88"/>
    </row>
    <row r="9" spans="1:110" ht="15" customHeight="1" x14ac:dyDescent="0.2">
      <c r="A9" s="29">
        <v>7</v>
      </c>
      <c r="B9" s="31" t="s">
        <v>227</v>
      </c>
      <c r="C9" s="132">
        <v>6.7142857142857144</v>
      </c>
      <c r="D9" s="133" t="s">
        <v>162</v>
      </c>
      <c r="E9" s="134">
        <v>4</v>
      </c>
      <c r="F9" s="135">
        <v>35118</v>
      </c>
      <c r="G9" s="136">
        <v>29.613698630136987</v>
      </c>
      <c r="H9" s="37" t="s">
        <v>159</v>
      </c>
      <c r="I9" s="136">
        <v>22.186301369863013</v>
      </c>
      <c r="J9" s="134">
        <v>76</v>
      </c>
      <c r="K9" s="134">
        <v>253</v>
      </c>
      <c r="L9" s="134">
        <v>4.8600000000000003</v>
      </c>
      <c r="M9" s="59">
        <v>4</v>
      </c>
      <c r="N9" s="40">
        <v>0</v>
      </c>
      <c r="O9" s="41">
        <v>0</v>
      </c>
      <c r="P9" s="41">
        <v>8.5889570552147243E-2</v>
      </c>
      <c r="Q9" s="41">
        <v>9.3699152780115577E-2</v>
      </c>
      <c r="R9" s="41">
        <v>0.17881911902530459</v>
      </c>
      <c r="S9" s="42">
        <v>0.17881911902530459</v>
      </c>
      <c r="T9" s="43">
        <v>0.16987816307403936</v>
      </c>
      <c r="U9" s="44">
        <v>21.547945205479451</v>
      </c>
      <c r="V9" s="45">
        <v>1.62</v>
      </c>
      <c r="W9" s="45">
        <v>11.925000000000001</v>
      </c>
      <c r="X9" s="45">
        <v>9.3000000000000007</v>
      </c>
      <c r="Y9" s="45">
        <v>6</v>
      </c>
      <c r="Z9" s="45">
        <v>0</v>
      </c>
      <c r="AA9" s="45">
        <v>0</v>
      </c>
      <c r="AB9" s="137">
        <v>7.0000000000000007E-2</v>
      </c>
      <c r="AC9" s="45">
        <v>90.699614208810942</v>
      </c>
      <c r="AD9" s="47">
        <v>95.366275028928982</v>
      </c>
      <c r="AE9" s="48">
        <v>5</v>
      </c>
      <c r="AF9" s="49">
        <v>3</v>
      </c>
      <c r="AG9" s="49">
        <v>3</v>
      </c>
      <c r="AH9" s="49">
        <v>3</v>
      </c>
      <c r="AI9" s="49">
        <v>8</v>
      </c>
      <c r="AJ9" s="49">
        <v>5</v>
      </c>
      <c r="AK9" s="49">
        <v>0</v>
      </c>
      <c r="AL9" s="49">
        <v>5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>
        <v>0</v>
      </c>
      <c r="BB9" s="147">
        <v>1</v>
      </c>
      <c r="BC9" s="147">
        <v>3</v>
      </c>
      <c r="BD9" s="147">
        <v>0</v>
      </c>
      <c r="BE9" s="147">
        <v>0</v>
      </c>
      <c r="BF9" s="147"/>
      <c r="BG9" s="147"/>
      <c r="BH9" s="147"/>
      <c r="BI9" s="149">
        <v>0</v>
      </c>
      <c r="BJ9" s="149">
        <v>0</v>
      </c>
      <c r="BK9" s="149">
        <v>10.3</v>
      </c>
      <c r="BL9" s="149">
        <v>0</v>
      </c>
      <c r="BM9" s="150">
        <v>0</v>
      </c>
      <c r="BN9" s="146">
        <v>238</v>
      </c>
      <c r="BO9" s="147">
        <v>2771</v>
      </c>
      <c r="BP9" s="147">
        <v>30</v>
      </c>
      <c r="BQ9" s="147">
        <v>18</v>
      </c>
      <c r="BR9" s="147">
        <v>1</v>
      </c>
      <c r="BS9" s="147">
        <v>14</v>
      </c>
      <c r="BT9" s="147"/>
      <c r="BU9" s="147"/>
      <c r="BV9" s="149">
        <v>1.7</v>
      </c>
      <c r="BW9" s="149">
        <v>3.9</v>
      </c>
      <c r="BX9" s="149">
        <v>9.8000000000000007</v>
      </c>
      <c r="BY9" s="149">
        <v>0</v>
      </c>
      <c r="BZ9" s="150">
        <v>5.3</v>
      </c>
      <c r="CA9" s="146">
        <v>334</v>
      </c>
      <c r="CB9" s="147">
        <v>3564.6</v>
      </c>
      <c r="CC9" s="147">
        <v>37</v>
      </c>
      <c r="CD9" s="147">
        <v>28</v>
      </c>
      <c r="CE9" s="147">
        <v>2</v>
      </c>
      <c r="CF9" s="147">
        <v>27.3</v>
      </c>
      <c r="CG9" s="147"/>
      <c r="CH9" s="147"/>
      <c r="CI9" s="149">
        <v>1.26</v>
      </c>
      <c r="CJ9" s="149">
        <v>9.1999999999999993</v>
      </c>
      <c r="CK9" s="149">
        <v>6</v>
      </c>
      <c r="CL9" s="149">
        <v>0</v>
      </c>
      <c r="CM9" s="150">
        <v>3.4</v>
      </c>
      <c r="CN9" s="146">
        <v>477</v>
      </c>
      <c r="CO9" s="147">
        <v>2667.5</v>
      </c>
      <c r="CP9" s="147">
        <v>53</v>
      </c>
      <c r="CQ9" s="147">
        <v>40</v>
      </c>
      <c r="CR9" s="147">
        <v>4</v>
      </c>
      <c r="CS9" s="147">
        <v>22</v>
      </c>
      <c r="CT9" s="147"/>
      <c r="CU9" s="147"/>
      <c r="CV9" s="149">
        <v>1.62</v>
      </c>
      <c r="CW9" s="149">
        <v>9.3000000000000007</v>
      </c>
      <c r="CX9" s="149">
        <v>3.7</v>
      </c>
      <c r="CY9" s="149">
        <v>55.6</v>
      </c>
      <c r="CZ9" s="150">
        <v>7</v>
      </c>
      <c r="DA9" s="144"/>
      <c r="DB9" s="5">
        <v>7</v>
      </c>
      <c r="DC9" s="42" t="s">
        <v>180</v>
      </c>
      <c r="DD9" s="88">
        <v>0.76</v>
      </c>
      <c r="DE9" s="88"/>
      <c r="DF9" s="88"/>
    </row>
    <row r="10" spans="1:110" ht="15" customHeight="1" x14ac:dyDescent="0.2">
      <c r="A10" s="29">
        <v>8</v>
      </c>
      <c r="B10" s="31" t="s">
        <v>228</v>
      </c>
      <c r="C10" s="132">
        <v>6.6142857142857139</v>
      </c>
      <c r="D10" s="133" t="s">
        <v>229</v>
      </c>
      <c r="E10" s="134">
        <v>2</v>
      </c>
      <c r="F10" s="135">
        <v>34747</v>
      </c>
      <c r="G10" s="136">
        <v>30.63013698630137</v>
      </c>
      <c r="H10" s="37" t="s">
        <v>159</v>
      </c>
      <c r="I10" s="136">
        <v>23.202739726027396</v>
      </c>
      <c r="J10" s="134">
        <v>77</v>
      </c>
      <c r="K10" s="134">
        <v>247</v>
      </c>
      <c r="L10" s="134">
        <v>4.84</v>
      </c>
      <c r="M10" s="59">
        <v>5</v>
      </c>
      <c r="N10" s="40">
        <v>0</v>
      </c>
      <c r="O10" s="41">
        <v>8.7941648129946717E-2</v>
      </c>
      <c r="P10" s="41">
        <v>0.15233367401567136</v>
      </c>
      <c r="Q10" s="41">
        <v>0.2491087918223597</v>
      </c>
      <c r="R10" s="41">
        <v>0.23728960610792993</v>
      </c>
      <c r="S10" s="42">
        <v>0.2431991989651448</v>
      </c>
      <c r="T10" s="43">
        <v>0.2431991989651448</v>
      </c>
      <c r="U10" s="44">
        <v>20.547945205479451</v>
      </c>
      <c r="V10" s="45">
        <v>1.98</v>
      </c>
      <c r="W10" s="45">
        <v>11.891304347826088</v>
      </c>
      <c r="X10" s="45">
        <v>5.3</v>
      </c>
      <c r="Y10" s="45">
        <v>9.6</v>
      </c>
      <c r="Z10" s="45">
        <v>0</v>
      </c>
      <c r="AA10" s="45">
        <v>0</v>
      </c>
      <c r="AB10" s="137">
        <v>6.0999999999999999E-2</v>
      </c>
      <c r="AC10" s="45">
        <v>90.021346024847006</v>
      </c>
      <c r="AD10" s="47">
        <v>96.527394000642033</v>
      </c>
      <c r="AE10" s="48">
        <v>8</v>
      </c>
      <c r="AF10" s="49">
        <v>5</v>
      </c>
      <c r="AG10" s="49">
        <v>5</v>
      </c>
      <c r="AH10" s="49">
        <v>3</v>
      </c>
      <c r="AI10" s="49">
        <v>2</v>
      </c>
      <c r="AJ10" s="49">
        <v>5</v>
      </c>
      <c r="AK10" s="49">
        <v>1</v>
      </c>
      <c r="AL10" s="49">
        <v>3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>
        <v>170</v>
      </c>
      <c r="BB10" s="147">
        <v>1933.1</v>
      </c>
      <c r="BC10" s="147">
        <v>26</v>
      </c>
      <c r="BD10" s="147">
        <v>13</v>
      </c>
      <c r="BE10" s="147">
        <v>0</v>
      </c>
      <c r="BF10" s="147">
        <v>14.3</v>
      </c>
      <c r="BG10" s="147"/>
      <c r="BH10" s="147"/>
      <c r="BI10" s="149">
        <v>1.7</v>
      </c>
      <c r="BJ10" s="149">
        <v>2.6</v>
      </c>
      <c r="BK10" s="149">
        <v>14.4</v>
      </c>
      <c r="BL10" s="149">
        <v>0</v>
      </c>
      <c r="BM10" s="150">
        <v>7.1</v>
      </c>
      <c r="BN10" s="146">
        <v>313</v>
      </c>
      <c r="BO10" s="147">
        <v>2054.7000000000003</v>
      </c>
      <c r="BP10" s="147">
        <v>46</v>
      </c>
      <c r="BQ10" s="147">
        <v>28</v>
      </c>
      <c r="BR10" s="147">
        <v>1</v>
      </c>
      <c r="BS10" s="147">
        <v>9.9</v>
      </c>
      <c r="BT10" s="147"/>
      <c r="BU10" s="147"/>
      <c r="BV10" s="149">
        <v>1.29</v>
      </c>
      <c r="BW10" s="149">
        <v>2.1</v>
      </c>
      <c r="BX10" s="149">
        <v>10.1</v>
      </c>
      <c r="BY10" s="149">
        <v>0</v>
      </c>
      <c r="BZ10" s="150">
        <v>6.7</v>
      </c>
      <c r="CA10" s="146">
        <v>580</v>
      </c>
      <c r="CB10" s="147">
        <v>2328.2999999999997</v>
      </c>
      <c r="CC10" s="147">
        <v>66</v>
      </c>
      <c r="CD10" s="147">
        <v>47</v>
      </c>
      <c r="CE10" s="147">
        <v>2</v>
      </c>
      <c r="CF10" s="147">
        <v>13</v>
      </c>
      <c r="CG10" s="147"/>
      <c r="CH10" s="147"/>
      <c r="CI10" s="149">
        <v>1.98</v>
      </c>
      <c r="CJ10" s="149">
        <v>5.3</v>
      </c>
      <c r="CK10" s="149">
        <v>8.6</v>
      </c>
      <c r="CL10" s="149">
        <v>0</v>
      </c>
      <c r="CM10" s="150">
        <v>11.3</v>
      </c>
      <c r="CN10" s="146">
        <v>547</v>
      </c>
      <c r="CO10" s="147">
        <v>2305.1999999999998</v>
      </c>
      <c r="CP10" s="147">
        <v>73</v>
      </c>
      <c r="CQ10" s="147">
        <v>46</v>
      </c>
      <c r="CR10" s="147">
        <v>4</v>
      </c>
      <c r="CS10" s="147">
        <v>21.6</v>
      </c>
      <c r="CT10" s="147"/>
      <c r="CU10" s="147"/>
      <c r="CV10" s="149">
        <v>1.87</v>
      </c>
      <c r="CW10" s="149">
        <v>3.5</v>
      </c>
      <c r="CX10" s="149">
        <v>9.6</v>
      </c>
      <c r="CY10" s="149">
        <v>42.9</v>
      </c>
      <c r="CZ10" s="150">
        <v>6.1</v>
      </c>
      <c r="DA10" s="144"/>
      <c r="DB10" s="5">
        <v>8</v>
      </c>
      <c r="DC10" s="42" t="s">
        <v>183</v>
      </c>
      <c r="DD10" s="88">
        <v>0.76</v>
      </c>
      <c r="DE10" s="145"/>
      <c r="DF10" s="88"/>
    </row>
    <row r="11" spans="1:110" ht="15" customHeight="1" x14ac:dyDescent="0.2">
      <c r="A11" s="29">
        <v>9</v>
      </c>
      <c r="B11" s="31" t="s">
        <v>230</v>
      </c>
      <c r="C11" s="132">
        <v>6.3857142857142861</v>
      </c>
      <c r="D11" s="133" t="s">
        <v>231</v>
      </c>
      <c r="E11" s="134">
        <v>9</v>
      </c>
      <c r="F11" s="135">
        <v>34910</v>
      </c>
      <c r="G11" s="136">
        <v>30.183561643835617</v>
      </c>
      <c r="H11" s="37" t="s">
        <v>159</v>
      </c>
      <c r="I11" s="136">
        <v>22.756164383561643</v>
      </c>
      <c r="J11" s="134">
        <v>75</v>
      </c>
      <c r="K11" s="134">
        <v>254</v>
      </c>
      <c r="L11" s="134">
        <v>4.8</v>
      </c>
      <c r="M11" s="59">
        <v>5</v>
      </c>
      <c r="N11" s="40">
        <v>0</v>
      </c>
      <c r="O11" s="41">
        <v>0</v>
      </c>
      <c r="P11" s="41">
        <v>3.9478058510638299E-2</v>
      </c>
      <c r="Q11" s="41">
        <v>0.16902088615236024</v>
      </c>
      <c r="R11" s="41">
        <v>0.24638247946812672</v>
      </c>
      <c r="S11" s="42">
        <v>0.24638247946812672</v>
      </c>
      <c r="T11" s="43">
        <v>0.17246773562768869</v>
      </c>
      <c r="U11" s="44">
        <v>21.104109589041094</v>
      </c>
      <c r="V11" s="45">
        <v>1.87</v>
      </c>
      <c r="W11" s="45">
        <v>14.4</v>
      </c>
      <c r="X11" s="45">
        <v>4.9000000000000004</v>
      </c>
      <c r="Y11" s="45">
        <v>12.8</v>
      </c>
      <c r="Z11" s="45">
        <v>0</v>
      </c>
      <c r="AA11" s="45">
        <v>0</v>
      </c>
      <c r="AB11" s="137">
        <v>0.14599999999999999</v>
      </c>
      <c r="AC11" s="45">
        <v>95.69709683641976</v>
      </c>
      <c r="AD11" s="47">
        <v>98.641495791396665</v>
      </c>
      <c r="AE11" s="48">
        <v>5</v>
      </c>
      <c r="AF11" s="49">
        <v>4</v>
      </c>
      <c r="AG11" s="49">
        <v>5</v>
      </c>
      <c r="AH11" s="49">
        <v>7</v>
      </c>
      <c r="AI11" s="49">
        <v>1</v>
      </c>
      <c r="AJ11" s="49">
        <v>5</v>
      </c>
      <c r="AK11" s="49">
        <v>2</v>
      </c>
      <c r="AL11" s="49">
        <v>3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/>
      <c r="BB11" s="147">
        <v>1</v>
      </c>
      <c r="BC11" s="147"/>
      <c r="BD11" s="147"/>
      <c r="BE11" s="147"/>
      <c r="BF11" s="147"/>
      <c r="BG11" s="147"/>
      <c r="BH11" s="147"/>
      <c r="BI11" s="149"/>
      <c r="BJ11" s="149"/>
      <c r="BK11" s="149"/>
      <c r="BL11" s="149"/>
      <c r="BM11" s="150"/>
      <c r="BN11" s="146">
        <v>95</v>
      </c>
      <c r="BO11" s="147">
        <v>2406.4</v>
      </c>
      <c r="BP11" s="147">
        <v>11</v>
      </c>
      <c r="BQ11" s="147">
        <v>6</v>
      </c>
      <c r="BR11" s="147">
        <v>0</v>
      </c>
      <c r="BS11" s="147">
        <v>15.2</v>
      </c>
      <c r="BT11" s="147"/>
      <c r="BU11" s="147"/>
      <c r="BV11" s="149">
        <v>0.91</v>
      </c>
      <c r="BW11" s="149">
        <v>3</v>
      </c>
      <c r="BX11" s="149">
        <v>11.4</v>
      </c>
      <c r="BY11" s="149">
        <v>0</v>
      </c>
      <c r="BZ11" s="150">
        <v>14.3</v>
      </c>
      <c r="CA11" s="146">
        <v>560</v>
      </c>
      <c r="CB11" s="147">
        <v>3313.2000000000003</v>
      </c>
      <c r="CC11" s="147">
        <v>73</v>
      </c>
      <c r="CD11" s="147">
        <v>42</v>
      </c>
      <c r="CE11" s="147">
        <v>6</v>
      </c>
      <c r="CF11" s="147">
        <v>21.6</v>
      </c>
      <c r="CG11" s="147"/>
      <c r="CH11" s="147"/>
      <c r="CI11" s="149">
        <v>1.3</v>
      </c>
      <c r="CJ11" s="149">
        <v>3.6</v>
      </c>
      <c r="CK11" s="149">
        <v>12.8</v>
      </c>
      <c r="CL11" s="149">
        <v>0</v>
      </c>
      <c r="CM11" s="150">
        <v>4.5</v>
      </c>
      <c r="CN11" s="146">
        <v>504</v>
      </c>
      <c r="CO11" s="147">
        <v>2045.6</v>
      </c>
      <c r="CP11" s="147">
        <v>69</v>
      </c>
      <c r="CQ11" s="147">
        <v>35</v>
      </c>
      <c r="CR11" s="147">
        <v>5</v>
      </c>
      <c r="CS11" s="147">
        <v>16.8</v>
      </c>
      <c r="CT11" s="147"/>
      <c r="CU11" s="147"/>
      <c r="CV11" s="149">
        <v>1.87</v>
      </c>
      <c r="CW11" s="149">
        <v>4.9000000000000004</v>
      </c>
      <c r="CX11" s="149">
        <v>11.4</v>
      </c>
      <c r="CY11" s="149">
        <v>47.4</v>
      </c>
      <c r="CZ11" s="150">
        <v>14.6</v>
      </c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ht="15" customHeight="1" x14ac:dyDescent="0.2">
      <c r="A12" s="29">
        <v>10</v>
      </c>
      <c r="B12" s="31" t="s">
        <v>232</v>
      </c>
      <c r="C12" s="132">
        <v>5.5785714285714283</v>
      </c>
      <c r="D12" s="133" t="s">
        <v>233</v>
      </c>
      <c r="E12" s="134">
        <v>1</v>
      </c>
      <c r="F12" s="135">
        <v>35279</v>
      </c>
      <c r="G12" s="136">
        <v>29.172602739726027</v>
      </c>
      <c r="H12" s="37" t="s">
        <v>159</v>
      </c>
      <c r="I12" s="136">
        <v>21.745205479452054</v>
      </c>
      <c r="J12" s="134">
        <v>77</v>
      </c>
      <c r="K12" s="134">
        <v>265</v>
      </c>
      <c r="L12" s="134">
        <v>4.74</v>
      </c>
      <c r="M12" s="59">
        <v>5</v>
      </c>
      <c r="N12" s="40">
        <v>0</v>
      </c>
      <c r="O12" s="41">
        <v>0</v>
      </c>
      <c r="P12" s="41">
        <v>0</v>
      </c>
      <c r="Q12" s="41">
        <v>3.8149737720553176E-2</v>
      </c>
      <c r="R12" s="41">
        <v>0.13131615737966845</v>
      </c>
      <c r="S12" s="42">
        <v>0.13131615737966845</v>
      </c>
      <c r="T12" s="43">
        <v>0.13131615737966845</v>
      </c>
      <c r="U12" s="44" t="s">
        <v>540</v>
      </c>
      <c r="V12" s="45">
        <v>1.85</v>
      </c>
      <c r="W12" s="45">
        <v>11.954545454545455</v>
      </c>
      <c r="X12" s="45">
        <v>5.2</v>
      </c>
      <c r="Y12" s="45">
        <v>13.4</v>
      </c>
      <c r="Z12" s="45">
        <v>0</v>
      </c>
      <c r="AA12" s="45">
        <v>0</v>
      </c>
      <c r="AB12" s="137">
        <v>0.154</v>
      </c>
      <c r="AC12" s="45">
        <v>104.99352165248401</v>
      </c>
      <c r="AD12" s="47">
        <v>112.58164290574979</v>
      </c>
      <c r="AE12" s="48">
        <v>3</v>
      </c>
      <c r="AF12" s="49">
        <v>0</v>
      </c>
      <c r="AG12" s="49">
        <v>5</v>
      </c>
      <c r="AH12" s="49">
        <v>3</v>
      </c>
      <c r="AI12" s="49">
        <v>2</v>
      </c>
      <c r="AJ12" s="49">
        <v>5</v>
      </c>
      <c r="AK12" s="49">
        <v>7</v>
      </c>
      <c r="AL12" s="49">
        <v>3</v>
      </c>
      <c r="AM12" s="6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/>
      <c r="BB12" s="147">
        <v>1</v>
      </c>
      <c r="BC12" s="147"/>
      <c r="BD12" s="147"/>
      <c r="BE12" s="147"/>
      <c r="BF12" s="147"/>
      <c r="BG12" s="147"/>
      <c r="BH12" s="147"/>
      <c r="BI12" s="149"/>
      <c r="BJ12" s="149"/>
      <c r="BK12" s="149"/>
      <c r="BL12" s="149"/>
      <c r="BM12" s="150"/>
      <c r="BN12" s="146"/>
      <c r="BO12" s="147">
        <v>1</v>
      </c>
      <c r="BP12" s="147"/>
      <c r="BQ12" s="147"/>
      <c r="BR12" s="147"/>
      <c r="BS12" s="147"/>
      <c r="BT12" s="147"/>
      <c r="BU12" s="147"/>
      <c r="BV12" s="149"/>
      <c r="BW12" s="149"/>
      <c r="BX12" s="149"/>
      <c r="BY12" s="149"/>
      <c r="BZ12" s="150"/>
      <c r="CA12" s="146">
        <v>48</v>
      </c>
      <c r="CB12" s="147">
        <v>1258.1999999999998</v>
      </c>
      <c r="CC12" s="147">
        <v>18</v>
      </c>
      <c r="CD12" s="147">
        <v>9</v>
      </c>
      <c r="CE12" s="147">
        <v>1</v>
      </c>
      <c r="CF12" s="147">
        <v>10.8</v>
      </c>
      <c r="CG12" s="147"/>
      <c r="CH12" s="147"/>
      <c r="CI12" s="149">
        <v>0.92</v>
      </c>
      <c r="CJ12" s="149">
        <v>5.2</v>
      </c>
      <c r="CK12" s="149">
        <v>5.2</v>
      </c>
      <c r="CL12" s="149">
        <v>0</v>
      </c>
      <c r="CM12" s="150">
        <v>25</v>
      </c>
      <c r="CN12" s="146">
        <v>263</v>
      </c>
      <c r="CO12" s="147">
        <v>2002.8000000000002</v>
      </c>
      <c r="CP12" s="147">
        <v>42</v>
      </c>
      <c r="CQ12" s="147">
        <v>22</v>
      </c>
      <c r="CR12" s="147">
        <v>3</v>
      </c>
      <c r="CS12" s="147">
        <v>15.600000000000001</v>
      </c>
      <c r="CT12" s="147"/>
      <c r="CU12" s="147"/>
      <c r="CV12" s="149">
        <v>1.85</v>
      </c>
      <c r="CW12" s="149">
        <v>4.3</v>
      </c>
      <c r="CX12" s="149">
        <v>13.4</v>
      </c>
      <c r="CY12" s="149">
        <v>46.2</v>
      </c>
      <c r="CZ12" s="150">
        <v>15.4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ht="15" customHeight="1" x14ac:dyDescent="0.2">
      <c r="A13" s="29">
        <v>11</v>
      </c>
      <c r="B13" s="31" t="s">
        <v>234</v>
      </c>
      <c r="C13" s="132">
        <v>5.5214285714285714</v>
      </c>
      <c r="D13" s="133" t="s">
        <v>235</v>
      </c>
      <c r="E13" s="134">
        <v>2</v>
      </c>
      <c r="F13" s="135">
        <v>34920</v>
      </c>
      <c r="G13" s="136">
        <v>30.156164383561645</v>
      </c>
      <c r="H13" s="37" t="s">
        <v>159</v>
      </c>
      <c r="I13" s="136">
        <v>22.728767123287671</v>
      </c>
      <c r="J13" s="134">
        <v>77</v>
      </c>
      <c r="K13" s="134">
        <v>253</v>
      </c>
      <c r="L13" s="134">
        <v>4.8099999999999996</v>
      </c>
      <c r="M13" s="59">
        <v>4</v>
      </c>
      <c r="N13" s="40">
        <v>0</v>
      </c>
      <c r="O13" s="41">
        <v>2.4518388791593695E-2</v>
      </c>
      <c r="P13" s="41">
        <v>1.4184397163120567E-2</v>
      </c>
      <c r="Q13" s="41">
        <v>5.5053086905230038E-2</v>
      </c>
      <c r="R13" s="41">
        <v>0.13638904415874789</v>
      </c>
      <c r="S13" s="42">
        <v>0.13638904415874789</v>
      </c>
      <c r="T13" s="43">
        <v>0.13638904415874789</v>
      </c>
      <c r="U13" s="44" t="s">
        <v>540</v>
      </c>
      <c r="V13" s="45">
        <v>1.06</v>
      </c>
      <c r="W13" s="45">
        <v>16.266666666666666</v>
      </c>
      <c r="X13" s="45">
        <v>5.0999999999999996</v>
      </c>
      <c r="Y13" s="45">
        <v>13.4</v>
      </c>
      <c r="Z13" s="45">
        <v>0</v>
      </c>
      <c r="AA13" s="45">
        <v>0</v>
      </c>
      <c r="AB13" s="137">
        <v>0</v>
      </c>
      <c r="AC13" s="45">
        <v>94.530120466044593</v>
      </c>
      <c r="AD13" s="47">
        <v>101.36202785321049</v>
      </c>
      <c r="AE13" s="48">
        <v>3</v>
      </c>
      <c r="AF13" s="49">
        <v>0</v>
      </c>
      <c r="AG13" s="49">
        <v>0</v>
      </c>
      <c r="AH13" s="49">
        <v>9</v>
      </c>
      <c r="AI13" s="49">
        <v>2</v>
      </c>
      <c r="AJ13" s="49">
        <v>5</v>
      </c>
      <c r="AK13" s="49">
        <v>2</v>
      </c>
      <c r="AL13" s="49">
        <v>5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>
        <v>7</v>
      </c>
      <c r="BB13" s="147">
        <v>285.5</v>
      </c>
      <c r="BC13" s="147">
        <v>1</v>
      </c>
      <c r="BD13" s="147">
        <v>1</v>
      </c>
      <c r="BE13" s="147">
        <v>0</v>
      </c>
      <c r="BF13" s="147">
        <v>2</v>
      </c>
      <c r="BG13" s="147"/>
      <c r="BH13" s="147"/>
      <c r="BI13" s="149">
        <v>1</v>
      </c>
      <c r="BJ13" s="149">
        <v>4</v>
      </c>
      <c r="BK13" s="149">
        <v>3</v>
      </c>
      <c r="BL13" s="149">
        <v>0</v>
      </c>
      <c r="BM13" s="150">
        <v>0</v>
      </c>
      <c r="BN13" s="146">
        <v>11</v>
      </c>
      <c r="BO13" s="147">
        <v>775.5</v>
      </c>
      <c r="BP13" s="147">
        <v>4</v>
      </c>
      <c r="BQ13" s="147">
        <v>2</v>
      </c>
      <c r="BR13" s="147">
        <v>0</v>
      </c>
      <c r="BS13" s="147">
        <v>5.6999999999999993</v>
      </c>
      <c r="BT13" s="147"/>
      <c r="BU13" s="147"/>
      <c r="BV13" s="149">
        <v>0.24</v>
      </c>
      <c r="BW13" s="149">
        <v>1.5</v>
      </c>
      <c r="BX13" s="149">
        <v>3.5</v>
      </c>
      <c r="BY13" s="149">
        <v>0</v>
      </c>
      <c r="BZ13" s="150">
        <v>33.299999999999997</v>
      </c>
      <c r="CA13" s="146">
        <v>112</v>
      </c>
      <c r="CB13" s="147">
        <v>2034.4</v>
      </c>
      <c r="CC13" s="147">
        <v>18</v>
      </c>
      <c r="CD13" s="147">
        <v>9</v>
      </c>
      <c r="CE13" s="147">
        <v>4</v>
      </c>
      <c r="CF13" s="147">
        <v>18.399999999999999</v>
      </c>
      <c r="CG13" s="147"/>
      <c r="CH13" s="147"/>
      <c r="CI13" s="149">
        <v>0.42</v>
      </c>
      <c r="CJ13" s="149">
        <v>3.3</v>
      </c>
      <c r="CK13" s="149">
        <v>11.2</v>
      </c>
      <c r="CL13" s="149">
        <v>0</v>
      </c>
      <c r="CM13" s="150">
        <v>10</v>
      </c>
      <c r="CN13" s="146">
        <v>244</v>
      </c>
      <c r="CO13" s="147">
        <v>1789</v>
      </c>
      <c r="CP13" s="147">
        <v>26</v>
      </c>
      <c r="CQ13" s="147">
        <v>15</v>
      </c>
      <c r="CR13" s="147">
        <v>1</v>
      </c>
      <c r="CS13" s="147">
        <v>15</v>
      </c>
      <c r="CT13" s="147"/>
      <c r="CU13" s="147"/>
      <c r="CV13" s="149">
        <v>1.06</v>
      </c>
      <c r="CW13" s="149">
        <v>5.0999999999999996</v>
      </c>
      <c r="CX13" s="149">
        <v>13.4</v>
      </c>
      <c r="CY13" s="149">
        <v>33.299999999999997</v>
      </c>
      <c r="CZ13" s="150">
        <v>11.8</v>
      </c>
      <c r="DA13" s="144"/>
      <c r="DB13" s="30">
        <v>11</v>
      </c>
      <c r="DC13" s="42" t="s">
        <v>236</v>
      </c>
      <c r="DD13" s="88">
        <v>0.6</v>
      </c>
      <c r="DE13" s="88"/>
      <c r="DF13" s="88"/>
    </row>
    <row r="14" spans="1:110" ht="15" customHeight="1" x14ac:dyDescent="0.2">
      <c r="A14" s="29">
        <v>12</v>
      </c>
      <c r="B14" s="31" t="s">
        <v>237</v>
      </c>
      <c r="C14" s="132">
        <v>5.3571428571428568</v>
      </c>
      <c r="D14" s="133" t="s">
        <v>194</v>
      </c>
      <c r="E14" s="134">
        <v>5</v>
      </c>
      <c r="F14" s="135">
        <v>35254</v>
      </c>
      <c r="G14" s="136">
        <v>29.241095890410961</v>
      </c>
      <c r="H14" s="37" t="s">
        <v>159</v>
      </c>
      <c r="I14" s="136">
        <v>21.813698630136987</v>
      </c>
      <c r="J14" s="134">
        <v>76</v>
      </c>
      <c r="K14" s="134">
        <v>262</v>
      </c>
      <c r="L14" s="134">
        <v>4.87</v>
      </c>
      <c r="M14" s="59">
        <v>4</v>
      </c>
      <c r="N14" s="40">
        <v>0</v>
      </c>
      <c r="O14" s="41">
        <v>0</v>
      </c>
      <c r="P14" s="41">
        <v>0</v>
      </c>
      <c r="Q14" s="41">
        <v>3.026790314270994E-2</v>
      </c>
      <c r="R14" s="41">
        <v>0.13006300630063006</v>
      </c>
      <c r="S14" s="42">
        <v>0.13006300630063006</v>
      </c>
      <c r="T14" s="43">
        <v>0.12355985598559854</v>
      </c>
      <c r="U14" s="44" t="s">
        <v>540</v>
      </c>
      <c r="V14" s="45">
        <v>1.4</v>
      </c>
      <c r="W14" s="45">
        <v>13.761904761904763</v>
      </c>
      <c r="X14" s="45">
        <v>7.8</v>
      </c>
      <c r="Y14" s="45">
        <v>7.3</v>
      </c>
      <c r="Z14" s="45">
        <v>0</v>
      </c>
      <c r="AA14" s="45">
        <v>0</v>
      </c>
      <c r="AB14" s="137">
        <v>0</v>
      </c>
      <c r="AC14" s="45">
        <v>93.156988830066751</v>
      </c>
      <c r="AD14" s="47">
        <v>97.950086063011923</v>
      </c>
      <c r="AE14" s="48">
        <v>2</v>
      </c>
      <c r="AF14" s="49">
        <v>0</v>
      </c>
      <c r="AG14" s="49">
        <v>1</v>
      </c>
      <c r="AH14" s="49">
        <v>6</v>
      </c>
      <c r="AI14" s="49">
        <v>6</v>
      </c>
      <c r="AJ14" s="49">
        <v>5</v>
      </c>
      <c r="AK14" s="49">
        <v>1</v>
      </c>
      <c r="AL14" s="49">
        <v>5</v>
      </c>
      <c r="AM14" s="6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/>
      <c r="BB14" s="147">
        <v>1</v>
      </c>
      <c r="BC14" s="147"/>
      <c r="BD14" s="147"/>
      <c r="BE14" s="147"/>
      <c r="BF14" s="147"/>
      <c r="BG14" s="147"/>
      <c r="BH14" s="147"/>
      <c r="BI14" s="149"/>
      <c r="BJ14" s="149"/>
      <c r="BK14" s="149"/>
      <c r="BL14" s="149"/>
      <c r="BM14" s="150"/>
      <c r="BN14" s="146"/>
      <c r="BO14" s="147">
        <v>1</v>
      </c>
      <c r="BP14" s="147"/>
      <c r="BQ14" s="147"/>
      <c r="BR14" s="147"/>
      <c r="BS14" s="147"/>
      <c r="BT14" s="147"/>
      <c r="BU14" s="147"/>
      <c r="BV14" s="149"/>
      <c r="BW14" s="149"/>
      <c r="BX14" s="149"/>
      <c r="BY14" s="149"/>
      <c r="BZ14" s="150"/>
      <c r="CA14" s="146">
        <v>47</v>
      </c>
      <c r="CB14" s="147">
        <v>1552.8000000000002</v>
      </c>
      <c r="CC14" s="147">
        <v>5</v>
      </c>
      <c r="CD14" s="147">
        <v>4</v>
      </c>
      <c r="CE14" s="147">
        <v>1</v>
      </c>
      <c r="CF14" s="147">
        <v>20.399999999999999</v>
      </c>
      <c r="CG14" s="147"/>
      <c r="CH14" s="147"/>
      <c r="CI14" s="149">
        <v>0.98</v>
      </c>
      <c r="CJ14" s="149">
        <v>7.8</v>
      </c>
      <c r="CK14" s="149">
        <v>5</v>
      </c>
      <c r="CL14" s="149">
        <v>0</v>
      </c>
      <c r="CM14" s="150">
        <v>0</v>
      </c>
      <c r="CN14" s="146">
        <v>289</v>
      </c>
      <c r="CO14" s="147">
        <v>2222</v>
      </c>
      <c r="CP14" s="147">
        <v>28</v>
      </c>
      <c r="CQ14" s="147">
        <v>21</v>
      </c>
      <c r="CR14" s="147">
        <v>2</v>
      </c>
      <c r="CS14" s="147">
        <v>15</v>
      </c>
      <c r="CT14" s="147"/>
      <c r="CU14" s="147"/>
      <c r="CV14" s="149">
        <v>1.4</v>
      </c>
      <c r="CW14" s="149">
        <v>7</v>
      </c>
      <c r="CX14" s="149">
        <v>7.3</v>
      </c>
      <c r="CY14" s="149">
        <v>25</v>
      </c>
      <c r="CZ14" s="150">
        <v>0</v>
      </c>
      <c r="DA14" s="144"/>
      <c r="DB14" s="30">
        <v>12</v>
      </c>
      <c r="DC14" s="42" t="s">
        <v>195</v>
      </c>
      <c r="DD14" s="88">
        <v>0.5</v>
      </c>
    </row>
    <row r="15" spans="1:110" ht="15" customHeight="1" x14ac:dyDescent="0.2">
      <c r="A15" s="29">
        <v>13</v>
      </c>
      <c r="B15" s="31" t="s">
        <v>238</v>
      </c>
      <c r="C15" s="132">
        <v>4.8999999999999995</v>
      </c>
      <c r="D15" s="133" t="s">
        <v>239</v>
      </c>
      <c r="E15" s="134">
        <v>4</v>
      </c>
      <c r="F15" s="135">
        <v>35054</v>
      </c>
      <c r="G15" s="136">
        <v>29.789041095890411</v>
      </c>
      <c r="H15" s="37" t="s">
        <v>179</v>
      </c>
      <c r="I15" s="136">
        <v>22.361643835616437</v>
      </c>
      <c r="J15" s="134">
        <v>77</v>
      </c>
      <c r="K15" s="134">
        <v>256</v>
      </c>
      <c r="L15" s="134">
        <v>4.9400000000000004</v>
      </c>
      <c r="M15" s="59">
        <v>6</v>
      </c>
      <c r="N15" s="40">
        <v>0</v>
      </c>
      <c r="O15" s="41">
        <v>2.3079459281239695E-2</v>
      </c>
      <c r="P15" s="41">
        <v>9.1217096690122484E-2</v>
      </c>
      <c r="Q15" s="41">
        <v>8.595229079893979E-2</v>
      </c>
      <c r="R15" s="41">
        <v>0.1800883452259599</v>
      </c>
      <c r="S15" s="42">
        <v>0.1800883452259599</v>
      </c>
      <c r="T15" s="43">
        <v>0.1710839279646619</v>
      </c>
      <c r="U15" s="44">
        <v>21.723287671232878</v>
      </c>
      <c r="V15" s="45">
        <v>1.06</v>
      </c>
      <c r="W15" s="45">
        <v>15.9</v>
      </c>
      <c r="X15" s="45">
        <v>6.8</v>
      </c>
      <c r="Y15" s="45">
        <v>9.6999999999999993</v>
      </c>
      <c r="Z15" s="45">
        <v>0</v>
      </c>
      <c r="AA15" s="45">
        <v>0</v>
      </c>
      <c r="AB15" s="137">
        <v>0</v>
      </c>
      <c r="AC15" s="45">
        <v>85.973016571886475</v>
      </c>
      <c r="AD15" s="47">
        <v>92.186482545680377</v>
      </c>
      <c r="AE15" s="48">
        <v>5</v>
      </c>
      <c r="AF15" s="49">
        <v>2</v>
      </c>
      <c r="AG15" s="49">
        <v>0</v>
      </c>
      <c r="AH15" s="49">
        <v>8</v>
      </c>
      <c r="AI15" s="49">
        <v>4</v>
      </c>
      <c r="AJ15" s="49">
        <v>5</v>
      </c>
      <c r="AK15" s="49">
        <v>0</v>
      </c>
      <c r="AL15" s="49">
        <v>2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>
        <v>7</v>
      </c>
      <c r="BB15" s="147">
        <v>303.3</v>
      </c>
      <c r="BC15" s="147">
        <v>1</v>
      </c>
      <c r="BD15" s="147">
        <v>1</v>
      </c>
      <c r="BE15" s="147">
        <v>0</v>
      </c>
      <c r="BF15" s="147">
        <v>1.9</v>
      </c>
      <c r="BG15" s="147"/>
      <c r="BH15" s="147"/>
      <c r="BI15" s="149">
        <v>2.33</v>
      </c>
      <c r="BJ15" s="149">
        <v>1</v>
      </c>
      <c r="BK15" s="149">
        <v>6</v>
      </c>
      <c r="BL15" s="149">
        <v>0</v>
      </c>
      <c r="BM15" s="150">
        <v>0</v>
      </c>
      <c r="BN15" s="146">
        <v>210</v>
      </c>
      <c r="BO15" s="147">
        <v>2302.2000000000003</v>
      </c>
      <c r="BP15" s="147">
        <v>23</v>
      </c>
      <c r="BQ15" s="147">
        <v>14</v>
      </c>
      <c r="BR15" s="147">
        <v>2</v>
      </c>
      <c r="BS15" s="147">
        <v>15.299999999999999</v>
      </c>
      <c r="BT15" s="147"/>
      <c r="BU15" s="147"/>
      <c r="BV15" s="149">
        <v>1.02</v>
      </c>
      <c r="BW15" s="149">
        <v>4.9000000000000004</v>
      </c>
      <c r="BX15" s="149">
        <v>9.8000000000000007</v>
      </c>
      <c r="BY15" s="149">
        <v>0</v>
      </c>
      <c r="BZ15" s="150">
        <v>6.7</v>
      </c>
      <c r="CA15" s="146">
        <v>227</v>
      </c>
      <c r="CB15" s="147">
        <v>2641</v>
      </c>
      <c r="CC15" s="147">
        <v>32</v>
      </c>
      <c r="CD15" s="147">
        <v>19</v>
      </c>
      <c r="CE15" s="147">
        <v>1</v>
      </c>
      <c r="CF15" s="147">
        <v>18</v>
      </c>
      <c r="CG15" s="147"/>
      <c r="CH15" s="147"/>
      <c r="CI15" s="149">
        <v>0.89</v>
      </c>
      <c r="CJ15" s="149">
        <v>6.2</v>
      </c>
      <c r="CK15" s="149">
        <v>8.8000000000000007</v>
      </c>
      <c r="CL15" s="149">
        <v>0</v>
      </c>
      <c r="CM15" s="150">
        <v>0</v>
      </c>
      <c r="CN15" s="146">
        <v>318</v>
      </c>
      <c r="CO15" s="147">
        <v>1765.8</v>
      </c>
      <c r="CP15" s="147">
        <v>35</v>
      </c>
      <c r="CQ15" s="147">
        <v>20</v>
      </c>
      <c r="CR15" s="147">
        <v>3</v>
      </c>
      <c r="CS15" s="147">
        <v>14.4</v>
      </c>
      <c r="CT15" s="147"/>
      <c r="CU15" s="147"/>
      <c r="CV15" s="149">
        <v>1.06</v>
      </c>
      <c r="CW15" s="149">
        <v>6.8</v>
      </c>
      <c r="CX15" s="149">
        <v>9.6999999999999993</v>
      </c>
      <c r="CY15" s="149">
        <v>16.7</v>
      </c>
      <c r="CZ15" s="150">
        <v>9.1</v>
      </c>
      <c r="DA15" s="144"/>
      <c r="DB15" s="30"/>
      <c r="DC15" s="42"/>
    </row>
    <row r="16" spans="1:110" ht="15" customHeight="1" x14ac:dyDescent="0.2">
      <c r="A16" s="29">
        <v>14</v>
      </c>
      <c r="B16" s="31" t="s">
        <v>240</v>
      </c>
      <c r="C16" s="132">
        <v>3.6214285714285714</v>
      </c>
      <c r="D16" s="133" t="s">
        <v>241</v>
      </c>
      <c r="E16" s="134">
        <v>10</v>
      </c>
      <c r="F16" s="135">
        <v>34764</v>
      </c>
      <c r="G16" s="136">
        <v>30.583561643835615</v>
      </c>
      <c r="H16" s="37" t="s">
        <v>159</v>
      </c>
      <c r="I16" s="136">
        <v>23.156164383561645</v>
      </c>
      <c r="J16" s="134">
        <v>76</v>
      </c>
      <c r="K16" s="134">
        <v>255</v>
      </c>
      <c r="L16" s="134">
        <v>4.72</v>
      </c>
      <c r="M16" s="59">
        <v>7</v>
      </c>
      <c r="N16" s="40">
        <v>0</v>
      </c>
      <c r="O16" s="41">
        <v>0</v>
      </c>
      <c r="P16" s="41">
        <v>0</v>
      </c>
      <c r="Q16" s="41">
        <v>0</v>
      </c>
      <c r="R16" s="41">
        <v>0.17238805970149254</v>
      </c>
      <c r="S16" s="42">
        <v>0.17238805970149254</v>
      </c>
      <c r="T16" s="43">
        <v>0.12067164179104477</v>
      </c>
      <c r="U16" s="44">
        <v>22.517808219178082</v>
      </c>
      <c r="V16" s="45">
        <v>1.57</v>
      </c>
      <c r="W16" s="45">
        <v>13.075471698113208</v>
      </c>
      <c r="X16" s="45">
        <v>4.2</v>
      </c>
      <c r="Y16" s="45">
        <v>12</v>
      </c>
      <c r="Z16" s="45">
        <v>0</v>
      </c>
      <c r="AA16" s="45">
        <v>0</v>
      </c>
      <c r="AB16" s="137">
        <v>0.10199999999999999</v>
      </c>
      <c r="AC16" s="45">
        <v>102.75481497167578</v>
      </c>
      <c r="AD16" s="47">
        <v>108.04173789069537</v>
      </c>
      <c r="AE16" s="48">
        <v>2</v>
      </c>
      <c r="AF16" s="49">
        <v>1</v>
      </c>
      <c r="AG16" s="49">
        <v>3</v>
      </c>
      <c r="AH16" s="49">
        <v>4</v>
      </c>
      <c r="AI16" s="49">
        <v>0</v>
      </c>
      <c r="AJ16" s="49">
        <v>5</v>
      </c>
      <c r="AK16" s="49">
        <v>5</v>
      </c>
      <c r="AL16" s="49">
        <v>1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/>
      <c r="BB16" s="147">
        <v>1</v>
      </c>
      <c r="BC16" s="147"/>
      <c r="BD16" s="147"/>
      <c r="BE16" s="147"/>
      <c r="BF16" s="147"/>
      <c r="BG16" s="147"/>
      <c r="BH16" s="147"/>
      <c r="BI16" s="149"/>
      <c r="BJ16" s="149"/>
      <c r="BK16" s="149"/>
      <c r="BL16" s="149"/>
      <c r="BM16" s="150"/>
      <c r="BN16" s="146"/>
      <c r="BO16" s="147">
        <v>1</v>
      </c>
      <c r="BP16" s="147"/>
      <c r="BQ16" s="147"/>
      <c r="BR16" s="147"/>
      <c r="BS16" s="147"/>
      <c r="BT16" s="147"/>
      <c r="BU16" s="147"/>
      <c r="BV16" s="149"/>
      <c r="BW16" s="149"/>
      <c r="BX16" s="149"/>
      <c r="BY16" s="149"/>
      <c r="BZ16" s="150"/>
      <c r="CA16" s="146">
        <v>0</v>
      </c>
      <c r="CB16" s="147">
        <v>1</v>
      </c>
      <c r="CC16" s="147">
        <v>1</v>
      </c>
      <c r="CD16" s="147">
        <v>0</v>
      </c>
      <c r="CE16" s="147">
        <v>0</v>
      </c>
      <c r="CF16" s="147"/>
      <c r="CG16" s="147"/>
      <c r="CH16" s="147"/>
      <c r="CI16" s="149">
        <v>0</v>
      </c>
      <c r="CJ16" s="149">
        <v>0</v>
      </c>
      <c r="CK16" s="149">
        <v>12</v>
      </c>
      <c r="CL16" s="149">
        <v>0</v>
      </c>
      <c r="CM16" s="150">
        <v>0</v>
      </c>
      <c r="CN16" s="146">
        <v>693</v>
      </c>
      <c r="CO16" s="147">
        <v>4020</v>
      </c>
      <c r="CP16" s="147">
        <v>69</v>
      </c>
      <c r="CQ16" s="147">
        <v>53</v>
      </c>
      <c r="CR16" s="147">
        <v>7</v>
      </c>
      <c r="CS16" s="147">
        <v>25.200000000000003</v>
      </c>
      <c r="CT16" s="147"/>
      <c r="CU16" s="147"/>
      <c r="CV16" s="149">
        <v>1.57</v>
      </c>
      <c r="CW16" s="149">
        <v>4.2</v>
      </c>
      <c r="CX16" s="149">
        <v>10.5</v>
      </c>
      <c r="CY16" s="149">
        <v>73.3</v>
      </c>
      <c r="CZ16" s="150">
        <v>10.199999999999999</v>
      </c>
      <c r="DA16" s="144"/>
      <c r="DB16" s="30"/>
      <c r="DC16" s="42"/>
    </row>
    <row r="17" spans="1:104" ht="15" customHeight="1" x14ac:dyDescent="0.2">
      <c r="A17" s="29">
        <v>15</v>
      </c>
      <c r="B17" s="31" t="s">
        <v>242</v>
      </c>
      <c r="C17" s="132">
        <v>2.8571428571428572</v>
      </c>
      <c r="D17" s="133" t="s">
        <v>243</v>
      </c>
      <c r="E17" s="134">
        <v>5</v>
      </c>
      <c r="F17" s="135">
        <v>35257</v>
      </c>
      <c r="G17" s="136">
        <v>29.232876712328768</v>
      </c>
      <c r="H17" s="37" t="s">
        <v>159</v>
      </c>
      <c r="I17" s="136">
        <v>21.805479452054794</v>
      </c>
      <c r="J17" s="134">
        <v>77</v>
      </c>
      <c r="K17" s="134">
        <v>244</v>
      </c>
      <c r="L17" s="134">
        <v>4.75</v>
      </c>
      <c r="M17" s="59">
        <v>4</v>
      </c>
      <c r="N17" s="40">
        <v>0</v>
      </c>
      <c r="O17" s="41">
        <v>0</v>
      </c>
      <c r="P17" s="41">
        <v>5.7601510859301229E-2</v>
      </c>
      <c r="Q17" s="41">
        <v>0.11378002528445007</v>
      </c>
      <c r="R17" s="41">
        <v>9.9546186502708231E-2</v>
      </c>
      <c r="S17" s="42">
        <v>0.10666310589357915</v>
      </c>
      <c r="T17" s="43">
        <v>0.10132995059890018</v>
      </c>
      <c r="U17" s="44" t="s">
        <v>540</v>
      </c>
      <c r="V17" s="45">
        <v>0.82</v>
      </c>
      <c r="W17" s="45">
        <v>9.2727272727272734</v>
      </c>
      <c r="X17" s="45">
        <v>4</v>
      </c>
      <c r="Y17" s="45">
        <v>7.7</v>
      </c>
      <c r="Z17" s="45">
        <v>0</v>
      </c>
      <c r="AA17" s="45">
        <v>0</v>
      </c>
      <c r="AB17" s="137">
        <v>0</v>
      </c>
      <c r="AC17" s="45">
        <v>95.861756739128765</v>
      </c>
      <c r="AD17" s="47">
        <v>102.78990451661946</v>
      </c>
      <c r="AE17" s="48">
        <v>1</v>
      </c>
      <c r="AF17" s="49">
        <v>0</v>
      </c>
      <c r="AG17" s="49">
        <v>0</v>
      </c>
      <c r="AH17" s="49">
        <v>0</v>
      </c>
      <c r="AI17" s="49">
        <v>0</v>
      </c>
      <c r="AJ17" s="49">
        <v>5</v>
      </c>
      <c r="AK17" s="49">
        <v>2</v>
      </c>
      <c r="AL17" s="49">
        <v>5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/>
      <c r="BB17" s="147">
        <v>1</v>
      </c>
      <c r="BC17" s="147"/>
      <c r="BD17" s="147"/>
      <c r="BE17" s="147"/>
      <c r="BF17" s="147"/>
      <c r="BG17" s="147"/>
      <c r="BH17" s="147"/>
      <c r="BI17" s="149"/>
      <c r="BJ17" s="149"/>
      <c r="BK17" s="149"/>
      <c r="BL17" s="149"/>
      <c r="BM17" s="150"/>
      <c r="BN17" s="146">
        <v>122</v>
      </c>
      <c r="BO17" s="147">
        <v>2118</v>
      </c>
      <c r="BP17" s="147">
        <v>14</v>
      </c>
      <c r="BQ17" s="147">
        <v>10</v>
      </c>
      <c r="BR17" s="147">
        <v>1</v>
      </c>
      <c r="BS17" s="147">
        <v>21</v>
      </c>
      <c r="BT17" s="147"/>
      <c r="BU17" s="147"/>
      <c r="BV17" s="149">
        <v>1.0900000000000001</v>
      </c>
      <c r="BW17" s="149">
        <v>4.4000000000000004</v>
      </c>
      <c r="BX17" s="149">
        <v>9.1</v>
      </c>
      <c r="BY17" s="149">
        <v>0</v>
      </c>
      <c r="BZ17" s="150">
        <v>23.1</v>
      </c>
      <c r="CA17" s="146">
        <v>216</v>
      </c>
      <c r="CB17" s="147">
        <v>1898.3999999999999</v>
      </c>
      <c r="CC17" s="147">
        <v>36</v>
      </c>
      <c r="CD17" s="147">
        <v>23</v>
      </c>
      <c r="CE17" s="147">
        <v>1</v>
      </c>
      <c r="CF17" s="147">
        <v>14.399999999999999</v>
      </c>
      <c r="CG17" s="147"/>
      <c r="CH17" s="147"/>
      <c r="CI17" s="149">
        <v>0.81</v>
      </c>
      <c r="CJ17" s="149">
        <v>4</v>
      </c>
      <c r="CK17" s="149">
        <v>7.7</v>
      </c>
      <c r="CL17" s="149">
        <v>0</v>
      </c>
      <c r="CM17" s="150">
        <v>8</v>
      </c>
      <c r="CN17" s="146">
        <v>204</v>
      </c>
      <c r="CO17" s="147">
        <v>2049.3000000000002</v>
      </c>
      <c r="CP17" s="147">
        <v>32</v>
      </c>
      <c r="CQ17" s="147">
        <v>22</v>
      </c>
      <c r="CR17" s="147">
        <v>3</v>
      </c>
      <c r="CS17" s="147">
        <v>17.600000000000001</v>
      </c>
      <c r="CT17" s="147"/>
      <c r="CU17" s="147"/>
      <c r="CV17" s="149">
        <v>0.82</v>
      </c>
      <c r="CW17" s="149">
        <v>3.2</v>
      </c>
      <c r="CX17" s="149">
        <v>7.3</v>
      </c>
      <c r="CY17" s="149">
        <v>40</v>
      </c>
      <c r="CZ17" s="150">
        <v>0</v>
      </c>
    </row>
    <row r="18" spans="1:104" ht="15" customHeight="1" x14ac:dyDescent="0.2">
      <c r="A18" s="29">
        <v>16</v>
      </c>
      <c r="B18" s="31" t="s">
        <v>244</v>
      </c>
      <c r="C18" s="132">
        <v>2.8285714285714287</v>
      </c>
      <c r="D18" s="133" t="s">
        <v>245</v>
      </c>
      <c r="E18" s="134">
        <v>5</v>
      </c>
      <c r="F18" s="135">
        <v>35036</v>
      </c>
      <c r="G18" s="136">
        <v>29.838356164383562</v>
      </c>
      <c r="H18" s="37" t="s">
        <v>163</v>
      </c>
      <c r="I18" s="136">
        <v>22.410958904109588</v>
      </c>
      <c r="J18" s="134">
        <v>74</v>
      </c>
      <c r="K18" s="134">
        <v>230</v>
      </c>
      <c r="L18" s="134">
        <v>4.68</v>
      </c>
      <c r="M18" s="59">
        <v>0</v>
      </c>
      <c r="N18" s="40">
        <v>0</v>
      </c>
      <c r="O18" s="41">
        <v>0</v>
      </c>
      <c r="P18" s="41">
        <v>6.5766701280719972E-2</v>
      </c>
      <c r="Q18" s="41">
        <v>0.11036874154262516</v>
      </c>
      <c r="R18" s="41">
        <v>7.982583454281568E-2</v>
      </c>
      <c r="S18" s="42">
        <v>9.5097288042720413E-2</v>
      </c>
      <c r="T18" s="43">
        <v>9.0342423640584382E-2</v>
      </c>
      <c r="U18" s="44" t="s">
        <v>540</v>
      </c>
      <c r="V18" s="45">
        <v>1.76</v>
      </c>
      <c r="W18" s="45">
        <v>11.578947368421053</v>
      </c>
      <c r="X18" s="45">
        <v>9.1</v>
      </c>
      <c r="Y18" s="45">
        <v>11.2</v>
      </c>
      <c r="Z18" s="45">
        <v>0</v>
      </c>
      <c r="AA18" s="45">
        <v>0</v>
      </c>
      <c r="AB18" s="137">
        <v>0.17399999999999999</v>
      </c>
      <c r="AC18" s="45">
        <v>95.890243041895815</v>
      </c>
      <c r="AD18" s="47">
        <v>96.870377095571115</v>
      </c>
      <c r="AE18" s="48">
        <v>0</v>
      </c>
      <c r="AF18" s="49">
        <v>0</v>
      </c>
      <c r="AG18" s="49">
        <v>4</v>
      </c>
      <c r="AH18" s="49">
        <v>2</v>
      </c>
      <c r="AI18" s="49">
        <v>8</v>
      </c>
      <c r="AJ18" s="49">
        <v>5</v>
      </c>
      <c r="AK18" s="49">
        <v>1</v>
      </c>
      <c r="AL18" s="49">
        <v>0</v>
      </c>
      <c r="AM18" s="60">
        <v>0</v>
      </c>
      <c r="AN18" s="146"/>
      <c r="AO18" s="147">
        <v>1</v>
      </c>
      <c r="AP18" s="147"/>
      <c r="AQ18" s="147"/>
      <c r="AR18" s="147"/>
      <c r="AS18" s="147"/>
      <c r="AT18" s="147"/>
      <c r="AU18" s="147"/>
      <c r="AV18" s="149"/>
      <c r="AW18" s="149"/>
      <c r="AX18" s="149"/>
      <c r="AY18" s="149"/>
      <c r="AZ18" s="150"/>
      <c r="BA18" s="146"/>
      <c r="BB18" s="147">
        <v>1</v>
      </c>
      <c r="BC18" s="147"/>
      <c r="BD18" s="147"/>
      <c r="BE18" s="147"/>
      <c r="BF18" s="147"/>
      <c r="BG18" s="147"/>
      <c r="BH18" s="147"/>
      <c r="BI18" s="149"/>
      <c r="BJ18" s="149"/>
      <c r="BK18" s="149"/>
      <c r="BL18" s="149"/>
      <c r="BM18" s="150"/>
      <c r="BN18" s="146">
        <v>19</v>
      </c>
      <c r="BO18" s="147">
        <v>288.89999999999998</v>
      </c>
      <c r="BP18" s="147">
        <v>2</v>
      </c>
      <c r="BQ18" s="147">
        <v>1</v>
      </c>
      <c r="BR18" s="147">
        <v>0</v>
      </c>
      <c r="BS18" s="147">
        <v>2</v>
      </c>
      <c r="BT18" s="147"/>
      <c r="BU18" s="147"/>
      <c r="BV18" s="149">
        <v>0.95</v>
      </c>
      <c r="BW18" s="149">
        <v>8</v>
      </c>
      <c r="BX18" s="149">
        <v>8.5</v>
      </c>
      <c r="BY18" s="149">
        <v>0</v>
      </c>
      <c r="BZ18" s="150">
        <v>0</v>
      </c>
      <c r="CA18" s="146">
        <v>261</v>
      </c>
      <c r="CB18" s="147">
        <v>2364.8000000000002</v>
      </c>
      <c r="CC18" s="147">
        <v>29</v>
      </c>
      <c r="CD18" s="147">
        <v>15</v>
      </c>
      <c r="CE18" s="147">
        <v>1</v>
      </c>
      <c r="CF18" s="147">
        <v>14.4</v>
      </c>
      <c r="CG18" s="147"/>
      <c r="CH18" s="147"/>
      <c r="CI18" s="149">
        <v>1.76</v>
      </c>
      <c r="CJ18" s="149">
        <v>9.1</v>
      </c>
      <c r="CK18" s="149">
        <v>11.2</v>
      </c>
      <c r="CL18" s="149">
        <v>0</v>
      </c>
      <c r="CM18" s="150">
        <v>21.1</v>
      </c>
      <c r="CN18" s="146">
        <v>220</v>
      </c>
      <c r="CO18" s="147">
        <v>2756</v>
      </c>
      <c r="CP18" s="147">
        <v>35</v>
      </c>
      <c r="CQ18" s="147">
        <v>19</v>
      </c>
      <c r="CR18" s="147">
        <v>2</v>
      </c>
      <c r="CS18" s="147">
        <v>19.2</v>
      </c>
      <c r="CT18" s="147"/>
      <c r="CU18" s="147"/>
      <c r="CV18" s="149">
        <v>1.41</v>
      </c>
      <c r="CW18" s="149">
        <v>4.5999999999999996</v>
      </c>
      <c r="CX18" s="149">
        <v>10.199999999999999</v>
      </c>
      <c r="CY18" s="149">
        <v>40</v>
      </c>
      <c r="CZ18" s="150">
        <v>17.399999999999999</v>
      </c>
    </row>
    <row r="19" spans="1:104" ht="15" customHeight="1" x14ac:dyDescent="0.2">
      <c r="A19" s="29">
        <v>17</v>
      </c>
      <c r="B19" s="31" t="s">
        <v>246</v>
      </c>
      <c r="C19" s="132">
        <v>1.05</v>
      </c>
      <c r="D19" s="133" t="s">
        <v>247</v>
      </c>
      <c r="E19" s="134">
        <v>1</v>
      </c>
      <c r="F19" s="135">
        <v>35010</v>
      </c>
      <c r="G19" s="136">
        <v>29.909589041095892</v>
      </c>
      <c r="H19" s="37" t="s">
        <v>159</v>
      </c>
      <c r="I19" s="136">
        <v>22.482191780821918</v>
      </c>
      <c r="J19" s="134">
        <v>78</v>
      </c>
      <c r="K19" s="134">
        <v>258</v>
      </c>
      <c r="L19" s="134">
        <v>4.9800000000000004</v>
      </c>
      <c r="M19" s="59">
        <v>0</v>
      </c>
      <c r="N19" s="40">
        <v>0</v>
      </c>
      <c r="O19" s="41">
        <v>9.4558429973238184E-2</v>
      </c>
      <c r="P19" s="41">
        <v>0.12168512923799933</v>
      </c>
      <c r="Q19" s="41">
        <v>9.1099676005336389E-2</v>
      </c>
      <c r="R19" s="41">
        <v>0.1287486261579526</v>
      </c>
      <c r="S19" s="42">
        <v>0.1287486261579526</v>
      </c>
      <c r="T19" s="43">
        <v>0.1287486261579526</v>
      </c>
      <c r="U19" s="44" t="s">
        <v>540</v>
      </c>
      <c r="V19" s="45">
        <v>0.98</v>
      </c>
      <c r="W19" s="45">
        <v>10.25</v>
      </c>
      <c r="X19" s="45">
        <v>4</v>
      </c>
      <c r="Y19" s="45">
        <v>10.1</v>
      </c>
      <c r="Z19" s="45">
        <v>0</v>
      </c>
      <c r="AA19" s="45">
        <v>0</v>
      </c>
      <c r="AB19" s="137">
        <v>0.04</v>
      </c>
      <c r="AC19" s="45">
        <v>83.89427602130047</v>
      </c>
      <c r="AD19" s="47">
        <v>91.715603052255702</v>
      </c>
      <c r="AE19" s="48">
        <v>3</v>
      </c>
      <c r="AF19" s="49">
        <v>0</v>
      </c>
      <c r="AG19" s="49">
        <v>0</v>
      </c>
      <c r="AH19" s="49">
        <v>1</v>
      </c>
      <c r="AI19" s="49">
        <v>0</v>
      </c>
      <c r="AJ19" s="49">
        <v>5</v>
      </c>
      <c r="AK19" s="49">
        <v>0</v>
      </c>
      <c r="AL19" s="49">
        <v>0</v>
      </c>
      <c r="AM19" s="60">
        <v>0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>
        <v>212</v>
      </c>
      <c r="BB19" s="147">
        <v>2242</v>
      </c>
      <c r="BC19" s="147">
        <v>31</v>
      </c>
      <c r="BD19" s="147">
        <v>23</v>
      </c>
      <c r="BE19" s="147">
        <v>0</v>
      </c>
      <c r="BF19" s="147">
        <v>18</v>
      </c>
      <c r="BG19" s="147"/>
      <c r="BH19" s="147"/>
      <c r="BI19" s="149">
        <v>1.24</v>
      </c>
      <c r="BJ19" s="149">
        <v>3.9</v>
      </c>
      <c r="BK19" s="149">
        <v>7.8</v>
      </c>
      <c r="BL19" s="149">
        <v>0</v>
      </c>
      <c r="BM19" s="150">
        <v>4.2</v>
      </c>
      <c r="BN19" s="146">
        <v>290</v>
      </c>
      <c r="BO19" s="147">
        <v>2383.1999999999998</v>
      </c>
      <c r="BP19" s="147">
        <v>31</v>
      </c>
      <c r="BQ19" s="147">
        <v>22</v>
      </c>
      <c r="BR19" s="147">
        <v>2</v>
      </c>
      <c r="BS19" s="147">
        <v>15.600000000000001</v>
      </c>
      <c r="BT19" s="147"/>
      <c r="BU19" s="147"/>
      <c r="BV19" s="149">
        <v>1.2</v>
      </c>
      <c r="BW19" s="149">
        <v>4.3</v>
      </c>
      <c r="BX19" s="149">
        <v>10</v>
      </c>
      <c r="BY19" s="149">
        <v>0</v>
      </c>
      <c r="BZ19" s="150">
        <v>0</v>
      </c>
      <c r="CA19" s="146">
        <v>239</v>
      </c>
      <c r="CB19" s="147">
        <v>2623.5</v>
      </c>
      <c r="CC19" s="147">
        <v>33</v>
      </c>
      <c r="CD19" s="147">
        <v>21</v>
      </c>
      <c r="CE19" s="147">
        <v>2</v>
      </c>
      <c r="CF19" s="147">
        <v>24.200000000000003</v>
      </c>
      <c r="CG19" s="147"/>
      <c r="CH19" s="147"/>
      <c r="CI19" s="149">
        <v>0.98</v>
      </c>
      <c r="CJ19" s="149">
        <v>4</v>
      </c>
      <c r="CK19" s="149">
        <v>8.1999999999999993</v>
      </c>
      <c r="CL19" s="149">
        <v>0</v>
      </c>
      <c r="CM19" s="150">
        <v>12.5</v>
      </c>
      <c r="CN19" s="146">
        <v>246</v>
      </c>
      <c r="CO19" s="147">
        <v>1910.6999999999998</v>
      </c>
      <c r="CP19" s="147">
        <v>38</v>
      </c>
      <c r="CQ19" s="147">
        <v>24</v>
      </c>
      <c r="CR19" s="147">
        <v>3</v>
      </c>
      <c r="CS19" s="147">
        <v>9.9</v>
      </c>
      <c r="CT19" s="147"/>
      <c r="CU19" s="147"/>
      <c r="CV19" s="149">
        <v>0.91</v>
      </c>
      <c r="CW19" s="149">
        <v>3.5</v>
      </c>
      <c r="CX19" s="149">
        <v>10.1</v>
      </c>
      <c r="CY19" s="149">
        <v>28.6</v>
      </c>
      <c r="CZ19" s="150">
        <v>4</v>
      </c>
    </row>
    <row r="20" spans="1:104" ht="15" customHeight="1" x14ac:dyDescent="0.2">
      <c r="A20" s="61">
        <v>18</v>
      </c>
      <c r="B20" s="63" t="s">
        <v>248</v>
      </c>
      <c r="C20" s="155">
        <v>0.65714285714285714</v>
      </c>
      <c r="D20" s="156" t="s">
        <v>249</v>
      </c>
      <c r="E20" s="157">
        <v>2</v>
      </c>
      <c r="F20" s="158">
        <v>34677</v>
      </c>
      <c r="G20" s="159">
        <v>30.82191780821918</v>
      </c>
      <c r="H20" s="69" t="s">
        <v>159</v>
      </c>
      <c r="I20" s="159">
        <v>23.394520547945206</v>
      </c>
      <c r="J20" s="157">
        <v>75</v>
      </c>
      <c r="K20" s="157">
        <v>247</v>
      </c>
      <c r="L20" s="157">
        <v>4.8099999999999996</v>
      </c>
      <c r="M20" s="167">
        <v>0</v>
      </c>
      <c r="N20" s="72">
        <v>0</v>
      </c>
      <c r="O20" s="73">
        <v>8.0938891137191417E-3</v>
      </c>
      <c r="P20" s="73">
        <v>8.4745762711864403E-2</v>
      </c>
      <c r="Q20" s="73">
        <v>0.1257597007947639</v>
      </c>
      <c r="R20" s="73">
        <v>8.2626657969123718E-2</v>
      </c>
      <c r="S20" s="74">
        <v>0.10419317938194381</v>
      </c>
      <c r="T20" s="75">
        <v>0.10419317938194381</v>
      </c>
      <c r="U20" s="76" t="s">
        <v>540</v>
      </c>
      <c r="V20" s="77">
        <v>1.1499999999999999</v>
      </c>
      <c r="W20" s="77">
        <v>10.857142857142858</v>
      </c>
      <c r="X20" s="77">
        <v>4.9000000000000004</v>
      </c>
      <c r="Y20" s="77">
        <v>8.6</v>
      </c>
      <c r="Z20" s="77">
        <v>0</v>
      </c>
      <c r="AA20" s="77">
        <v>0</v>
      </c>
      <c r="AB20" s="160">
        <v>9.6999999999999989E-2</v>
      </c>
      <c r="AC20" s="77">
        <v>92.288299427324162</v>
      </c>
      <c r="AD20" s="79">
        <v>95.127816835620237</v>
      </c>
      <c r="AE20" s="80">
        <v>1</v>
      </c>
      <c r="AF20" s="81">
        <v>0</v>
      </c>
      <c r="AG20" s="81">
        <v>0</v>
      </c>
      <c r="AH20" s="81">
        <v>1</v>
      </c>
      <c r="AI20" s="81">
        <v>1</v>
      </c>
      <c r="AJ20" s="81">
        <v>5</v>
      </c>
      <c r="AK20" s="81">
        <v>0</v>
      </c>
      <c r="AL20" s="81">
        <v>0</v>
      </c>
      <c r="AM20" s="161">
        <v>0</v>
      </c>
      <c r="AN20" s="162"/>
      <c r="AO20" s="163">
        <v>1</v>
      </c>
      <c r="AP20" s="163"/>
      <c r="AQ20" s="163"/>
      <c r="AR20" s="163"/>
      <c r="AS20" s="163"/>
      <c r="AT20" s="163"/>
      <c r="AU20" s="163"/>
      <c r="AV20" s="165"/>
      <c r="AW20" s="165"/>
      <c r="AX20" s="165"/>
      <c r="AY20" s="165"/>
      <c r="AZ20" s="166"/>
      <c r="BA20" s="162">
        <v>2</v>
      </c>
      <c r="BB20" s="163">
        <v>247.1</v>
      </c>
      <c r="BC20" s="163">
        <v>2</v>
      </c>
      <c r="BD20" s="163">
        <v>1</v>
      </c>
      <c r="BE20" s="163">
        <v>1</v>
      </c>
      <c r="BF20" s="163">
        <v>3</v>
      </c>
      <c r="BG20" s="163"/>
      <c r="BH20" s="163"/>
      <c r="BI20" s="165">
        <v>0.18</v>
      </c>
      <c r="BJ20" s="165">
        <v>0</v>
      </c>
      <c r="BK20" s="165">
        <v>10.5</v>
      </c>
      <c r="BL20" s="165">
        <v>0</v>
      </c>
      <c r="BM20" s="166">
        <v>0</v>
      </c>
      <c r="BN20" s="162">
        <v>32</v>
      </c>
      <c r="BO20" s="163">
        <v>377.6</v>
      </c>
      <c r="BP20" s="163">
        <v>2</v>
      </c>
      <c r="BQ20" s="163">
        <v>2</v>
      </c>
      <c r="BR20" s="163">
        <v>0</v>
      </c>
      <c r="BS20" s="163">
        <v>3</v>
      </c>
      <c r="BT20" s="163"/>
      <c r="BU20" s="163"/>
      <c r="BV20" s="165">
        <v>0.43</v>
      </c>
      <c r="BW20" s="165">
        <v>3.5</v>
      </c>
      <c r="BX20" s="165">
        <v>12.5</v>
      </c>
      <c r="BY20" s="165">
        <v>0</v>
      </c>
      <c r="BZ20" s="166">
        <v>0</v>
      </c>
      <c r="CA20" s="162">
        <v>269</v>
      </c>
      <c r="CB20" s="163">
        <v>2139</v>
      </c>
      <c r="CC20" s="163">
        <v>43</v>
      </c>
      <c r="CD20" s="163">
        <v>24</v>
      </c>
      <c r="CE20" s="163">
        <v>2</v>
      </c>
      <c r="CF20" s="163">
        <v>20</v>
      </c>
      <c r="CG20" s="163"/>
      <c r="CH20" s="163"/>
      <c r="CI20" s="165">
        <v>0.99</v>
      </c>
      <c r="CJ20" s="165">
        <v>3.7</v>
      </c>
      <c r="CK20" s="165">
        <v>7.2</v>
      </c>
      <c r="CL20" s="165">
        <v>0</v>
      </c>
      <c r="CM20" s="166">
        <v>22.6</v>
      </c>
      <c r="CN20" s="162">
        <v>304</v>
      </c>
      <c r="CO20" s="163">
        <v>3679.2000000000003</v>
      </c>
      <c r="CP20" s="163">
        <v>44</v>
      </c>
      <c r="CQ20" s="163">
        <v>28</v>
      </c>
      <c r="CR20" s="163">
        <v>5</v>
      </c>
      <c r="CS20" s="163">
        <v>39.199999999999996</v>
      </c>
      <c r="CT20" s="163"/>
      <c r="CU20" s="163"/>
      <c r="CV20" s="165">
        <v>1.1499999999999999</v>
      </c>
      <c r="CW20" s="165">
        <v>4.9000000000000004</v>
      </c>
      <c r="CX20" s="165">
        <v>8.6</v>
      </c>
      <c r="CY20" s="165">
        <v>42.9</v>
      </c>
      <c r="CZ20" s="166">
        <v>9.6999999999999993</v>
      </c>
    </row>
  </sheetData>
  <autoFilter ref="A2:CZ2" xr:uid="{00000000-0009-0000-0000-000006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0">
    <cfRule type="expression" dxfId="139" priority="1" stopIfTrue="1">
      <formula>C3&gt;=15</formula>
    </cfRule>
    <cfRule type="expression" dxfId="138" priority="2" stopIfTrue="1">
      <formula>AND(C3&gt;=14,C3&lt;15)</formula>
    </cfRule>
    <cfRule type="expression" dxfId="137" priority="3">
      <formula>AND(C3&gt;=11,C3&lt;14)</formula>
    </cfRule>
    <cfRule type="expression" dxfId="136" priority="4" stopIfTrue="1">
      <formula>AND(C3&gt;=9,C3&lt;11)</formula>
    </cfRule>
    <cfRule type="expression" dxfId="135" priority="5">
      <formula>AND(C3&gt;=8,C3&lt;9)</formula>
    </cfRule>
    <cfRule type="expression" dxfId="134" priority="6">
      <formula>AND(C3&gt;=6,C3&lt;8)</formula>
    </cfRule>
    <cfRule type="expression" dxfId="133" priority="7">
      <formula>AND(C3&gt;=5,C3&lt;6)</formula>
    </cfRule>
    <cfRule type="expression" dxfId="132" priority="8" stopIfTrue="1">
      <formula>C3&lt;5</formula>
    </cfRule>
  </conditionalFormatting>
  <conditionalFormatting sqref="C3:C20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0">
    <cfRule type="containsText" dxfId="131" priority="10" operator="containsText" text="SR">
      <formula>NOT(ISERROR(SEARCH(("SR"),(H3))))</formula>
    </cfRule>
  </conditionalFormatting>
  <conditionalFormatting sqref="N3:R20">
    <cfRule type="cellIs" dxfId="130" priority="11" stopIfTrue="1" operator="between">
      <formula>0.15</formula>
      <formula>0.2099</formula>
    </cfRule>
    <cfRule type="cellIs" dxfId="129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0 T21:T22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F21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7.33203125" customWidth="1"/>
    <col min="3" max="3" width="12.1640625" customWidth="1"/>
    <col min="4" max="4" width="16.6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8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78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149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150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151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213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250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B1" s="30"/>
    </row>
    <row r="2" spans="1:110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131"/>
      <c r="DB2" s="30"/>
      <c r="DC2" s="30" t="s">
        <v>153</v>
      </c>
      <c r="DD2" s="30" t="s">
        <v>154</v>
      </c>
      <c r="DE2" s="110" t="s">
        <v>155</v>
      </c>
      <c r="DF2" s="110" t="s">
        <v>156</v>
      </c>
    </row>
    <row r="3" spans="1:110" x14ac:dyDescent="0.2">
      <c r="A3" s="29">
        <v>1</v>
      </c>
      <c r="B3" s="31" t="s">
        <v>251</v>
      </c>
      <c r="C3" s="132">
        <v>14.035714285714286</v>
      </c>
      <c r="D3" s="133" t="s">
        <v>169</v>
      </c>
      <c r="E3" s="134">
        <v>2</v>
      </c>
      <c r="F3" s="135">
        <v>35614</v>
      </c>
      <c r="G3" s="136">
        <v>28.254794520547946</v>
      </c>
      <c r="H3" s="37" t="s">
        <v>163</v>
      </c>
      <c r="I3" s="136">
        <v>21.824657534246576</v>
      </c>
      <c r="J3" s="134">
        <v>77</v>
      </c>
      <c r="K3" s="134">
        <v>251</v>
      </c>
      <c r="L3" s="134">
        <v>4.7</v>
      </c>
      <c r="M3" s="59">
        <v>1</v>
      </c>
      <c r="N3" s="40">
        <v>0</v>
      </c>
      <c r="O3" s="41">
        <v>0</v>
      </c>
      <c r="P3" s="41">
        <v>0</v>
      </c>
      <c r="Q3" s="41">
        <v>0.16859852476290832</v>
      </c>
      <c r="R3" s="41">
        <v>0.25256297100957298</v>
      </c>
      <c r="S3" s="42">
        <v>0.25256297100957298</v>
      </c>
      <c r="T3" s="43">
        <v>0.25256297100957298</v>
      </c>
      <c r="U3" s="44">
        <v>20.175342465753424</v>
      </c>
      <c r="V3" s="45">
        <v>2.21</v>
      </c>
      <c r="W3" s="45">
        <v>15.183673469387756</v>
      </c>
      <c r="X3" s="45">
        <v>7.3</v>
      </c>
      <c r="Y3" s="45">
        <v>10.5</v>
      </c>
      <c r="Z3" s="45">
        <v>0</v>
      </c>
      <c r="AA3" s="45">
        <v>0</v>
      </c>
      <c r="AB3" s="137">
        <v>0.02</v>
      </c>
      <c r="AC3" s="45">
        <v>102.87557731745166</v>
      </c>
      <c r="AD3" s="47">
        <v>110.31062990353732</v>
      </c>
      <c r="AE3" s="48">
        <v>9</v>
      </c>
      <c r="AF3" s="49">
        <v>7</v>
      </c>
      <c r="AG3" s="49">
        <v>7</v>
      </c>
      <c r="AH3" s="49">
        <v>7</v>
      </c>
      <c r="AI3" s="49">
        <v>5</v>
      </c>
      <c r="AJ3" s="49">
        <v>5</v>
      </c>
      <c r="AK3" s="49">
        <v>6</v>
      </c>
      <c r="AL3" s="49">
        <v>10</v>
      </c>
      <c r="AM3" s="60">
        <v>1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/>
      <c r="BB3" s="140">
        <v>1</v>
      </c>
      <c r="BC3" s="140"/>
      <c r="BD3" s="140"/>
      <c r="BE3" s="140"/>
      <c r="BF3" s="140"/>
      <c r="BG3" s="140"/>
      <c r="BH3" s="140"/>
      <c r="BI3" s="142"/>
      <c r="BJ3" s="142"/>
      <c r="BK3" s="142"/>
      <c r="BL3" s="142"/>
      <c r="BM3" s="143"/>
      <c r="BN3" s="139"/>
      <c r="BO3" s="140">
        <v>1</v>
      </c>
      <c r="BP3" s="140"/>
      <c r="BQ3" s="140"/>
      <c r="BR3" s="140"/>
      <c r="BS3" s="140"/>
      <c r="BT3" s="140"/>
      <c r="BU3" s="140"/>
      <c r="BV3" s="142"/>
      <c r="BW3" s="142"/>
      <c r="BX3" s="142"/>
      <c r="BY3" s="142"/>
      <c r="BZ3" s="143"/>
      <c r="CA3" s="139">
        <v>320</v>
      </c>
      <c r="CB3" s="140">
        <v>1898</v>
      </c>
      <c r="CC3" s="140">
        <v>32</v>
      </c>
      <c r="CD3" s="140">
        <v>24</v>
      </c>
      <c r="CE3" s="140">
        <v>3</v>
      </c>
      <c r="CF3" s="140">
        <v>21</v>
      </c>
      <c r="CG3" s="140"/>
      <c r="CH3" s="140"/>
      <c r="CI3" s="142">
        <v>1.61</v>
      </c>
      <c r="CJ3" s="142">
        <v>5.4</v>
      </c>
      <c r="CK3" s="142">
        <v>10.5</v>
      </c>
      <c r="CL3" s="142">
        <v>33.299999999999997</v>
      </c>
      <c r="CM3" s="143">
        <v>4</v>
      </c>
      <c r="CN3" s="139">
        <v>744</v>
      </c>
      <c r="CO3" s="140">
        <v>2945.7999999999997</v>
      </c>
      <c r="CP3" s="140">
        <v>64</v>
      </c>
      <c r="CQ3" s="140">
        <v>49</v>
      </c>
      <c r="CR3" s="140">
        <v>6</v>
      </c>
      <c r="CS3" s="140">
        <v>27.3</v>
      </c>
      <c r="CT3" s="140"/>
      <c r="CU3" s="140"/>
      <c r="CV3" s="142">
        <v>2.21</v>
      </c>
      <c r="CW3" s="142">
        <v>7.3</v>
      </c>
      <c r="CX3" s="142">
        <v>10.5</v>
      </c>
      <c r="CY3" s="142">
        <v>54.5</v>
      </c>
      <c r="CZ3" s="143">
        <v>2</v>
      </c>
      <c r="DA3" s="30"/>
      <c r="DB3" s="30">
        <v>1</v>
      </c>
      <c r="DC3" s="42" t="s">
        <v>160</v>
      </c>
      <c r="DD3" s="88">
        <v>1</v>
      </c>
      <c r="DE3" s="145">
        <v>41882</v>
      </c>
      <c r="DF3" s="87">
        <v>43580</v>
      </c>
    </row>
    <row r="4" spans="1:110" x14ac:dyDescent="0.2">
      <c r="A4" s="29">
        <v>2</v>
      </c>
      <c r="B4" s="31" t="s">
        <v>252</v>
      </c>
      <c r="C4" s="132">
        <v>13.735714285714286</v>
      </c>
      <c r="D4" s="133" t="s">
        <v>169</v>
      </c>
      <c r="E4" s="134">
        <v>2</v>
      </c>
      <c r="F4" s="135">
        <v>35754</v>
      </c>
      <c r="G4" s="136">
        <v>27.87123287671233</v>
      </c>
      <c r="H4" s="37" t="s">
        <v>163</v>
      </c>
      <c r="I4" s="136">
        <v>21.44109589041096</v>
      </c>
      <c r="J4" s="134">
        <v>76</v>
      </c>
      <c r="K4" s="134">
        <v>249</v>
      </c>
      <c r="L4" s="134">
        <v>4.5</v>
      </c>
      <c r="M4" s="59">
        <v>1</v>
      </c>
      <c r="N4" s="40">
        <v>0</v>
      </c>
      <c r="O4" s="41">
        <v>0</v>
      </c>
      <c r="P4" s="41">
        <v>7.6153176675369888E-2</v>
      </c>
      <c r="Q4" s="41">
        <v>0.21733403582718647</v>
      </c>
      <c r="R4" s="41">
        <v>0.19086496028243602</v>
      </c>
      <c r="S4" s="42">
        <v>0.20409949805481126</v>
      </c>
      <c r="T4" s="43">
        <v>0.20409949805481126</v>
      </c>
      <c r="U4" s="44">
        <v>19.791780821917808</v>
      </c>
      <c r="V4" s="45">
        <v>2.15</v>
      </c>
      <c r="W4" s="45">
        <v>13.307692307692308</v>
      </c>
      <c r="X4" s="45">
        <v>6.8</v>
      </c>
      <c r="Y4" s="45">
        <v>12.2</v>
      </c>
      <c r="Z4" s="45">
        <v>0</v>
      </c>
      <c r="AA4" s="45">
        <v>0</v>
      </c>
      <c r="AB4" s="137">
        <v>9.3000000000000013E-2</v>
      </c>
      <c r="AC4" s="45">
        <v>121.44490169181528</v>
      </c>
      <c r="AD4" s="47">
        <v>127.69346371131309</v>
      </c>
      <c r="AE4" s="48">
        <v>7</v>
      </c>
      <c r="AF4" s="49">
        <v>7</v>
      </c>
      <c r="AG4" s="49">
        <v>7</v>
      </c>
      <c r="AH4" s="49">
        <v>6</v>
      </c>
      <c r="AI4" s="49">
        <v>4</v>
      </c>
      <c r="AJ4" s="49">
        <v>8</v>
      </c>
      <c r="AK4" s="49">
        <v>9</v>
      </c>
      <c r="AL4" s="49">
        <v>10</v>
      </c>
      <c r="AM4" s="60">
        <v>1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70</v>
      </c>
      <c r="BO4" s="147">
        <v>919.19999999999993</v>
      </c>
      <c r="BP4" s="147">
        <v>16</v>
      </c>
      <c r="BQ4" s="147">
        <v>9</v>
      </c>
      <c r="BR4" s="147">
        <v>1</v>
      </c>
      <c r="BS4" s="147">
        <v>7.8000000000000007</v>
      </c>
      <c r="BT4" s="147"/>
      <c r="BU4" s="147"/>
      <c r="BV4" s="149">
        <v>0.83</v>
      </c>
      <c r="BW4" s="149">
        <v>3.4</v>
      </c>
      <c r="BX4" s="149">
        <v>8.4</v>
      </c>
      <c r="BY4" s="149">
        <v>0</v>
      </c>
      <c r="BZ4" s="150">
        <v>18.2</v>
      </c>
      <c r="CA4" s="146">
        <v>495</v>
      </c>
      <c r="CB4" s="147">
        <v>2277.6000000000004</v>
      </c>
      <c r="CC4" s="147">
        <v>55</v>
      </c>
      <c r="CD4" s="147">
        <v>30</v>
      </c>
      <c r="CE4" s="147">
        <v>11</v>
      </c>
      <c r="CF4" s="147">
        <v>25.200000000000003</v>
      </c>
      <c r="CG4" s="147"/>
      <c r="CH4" s="147"/>
      <c r="CI4" s="149">
        <v>1.81</v>
      </c>
      <c r="CJ4" s="149">
        <v>6</v>
      </c>
      <c r="CK4" s="149">
        <v>12.2</v>
      </c>
      <c r="CL4" s="149">
        <v>42.9</v>
      </c>
      <c r="CM4" s="150">
        <v>18.899999999999999</v>
      </c>
      <c r="CN4" s="146">
        <v>519</v>
      </c>
      <c r="CO4" s="147">
        <v>2719.2</v>
      </c>
      <c r="CP4" s="147">
        <v>60</v>
      </c>
      <c r="CQ4" s="147">
        <v>39</v>
      </c>
      <c r="CR4" s="147">
        <v>7</v>
      </c>
      <c r="CS4" s="147">
        <v>25.200000000000003</v>
      </c>
      <c r="CT4" s="147"/>
      <c r="CU4" s="147"/>
      <c r="CV4" s="149">
        <v>2.15</v>
      </c>
      <c r="CW4" s="149">
        <v>6.8</v>
      </c>
      <c r="CX4" s="149">
        <v>9.8000000000000007</v>
      </c>
      <c r="CY4" s="149">
        <v>33.299999999999997</v>
      </c>
      <c r="CZ4" s="150">
        <v>9.3000000000000007</v>
      </c>
      <c r="DA4" s="144"/>
      <c r="DB4" s="30">
        <v>2</v>
      </c>
      <c r="DC4" s="42" t="s">
        <v>164</v>
      </c>
      <c r="DD4" s="88">
        <v>1</v>
      </c>
      <c r="DE4" s="145">
        <v>42247</v>
      </c>
    </row>
    <row r="5" spans="1:110" x14ac:dyDescent="0.2">
      <c r="A5" s="29">
        <v>3</v>
      </c>
      <c r="B5" s="31" t="s">
        <v>253</v>
      </c>
      <c r="C5" s="132">
        <v>10.142857142857142</v>
      </c>
      <c r="D5" s="133" t="s">
        <v>166</v>
      </c>
      <c r="E5" s="134">
        <v>1</v>
      </c>
      <c r="F5" s="135">
        <v>36016</v>
      </c>
      <c r="G5" s="136">
        <v>27.153424657534245</v>
      </c>
      <c r="H5" s="37" t="s">
        <v>163</v>
      </c>
      <c r="I5" s="136">
        <v>20.723287671232878</v>
      </c>
      <c r="J5" s="134">
        <v>74</v>
      </c>
      <c r="K5" s="134">
        <v>242</v>
      </c>
      <c r="L5" s="134">
        <v>4.63</v>
      </c>
      <c r="M5" s="59">
        <v>2</v>
      </c>
      <c r="N5" s="40">
        <v>0</v>
      </c>
      <c r="O5" s="41">
        <v>0</v>
      </c>
      <c r="P5" s="41">
        <v>0</v>
      </c>
      <c r="Q5" s="41">
        <v>7.3537860507870839E-2</v>
      </c>
      <c r="R5" s="41">
        <v>0.14565306963329214</v>
      </c>
      <c r="S5" s="42">
        <v>0.14565306963329214</v>
      </c>
      <c r="T5" s="43">
        <v>0.14565306963329214</v>
      </c>
      <c r="U5" s="44" t="s">
        <v>540</v>
      </c>
      <c r="V5" s="45">
        <v>2.56</v>
      </c>
      <c r="W5" s="45">
        <v>16.068181818181817</v>
      </c>
      <c r="X5" s="45">
        <v>8.1999999999999993</v>
      </c>
      <c r="Y5" s="45">
        <v>10.3</v>
      </c>
      <c r="Z5" s="45">
        <v>0</v>
      </c>
      <c r="AA5" s="45">
        <v>0</v>
      </c>
      <c r="AB5" s="137">
        <v>8.3000000000000004E-2</v>
      </c>
      <c r="AC5" s="45">
        <v>105.32255779930232</v>
      </c>
      <c r="AD5" s="47">
        <v>106.39910346489395</v>
      </c>
      <c r="AE5" s="48">
        <v>4</v>
      </c>
      <c r="AF5" s="49">
        <v>0</v>
      </c>
      <c r="AG5" s="49">
        <v>8</v>
      </c>
      <c r="AH5" s="49">
        <v>8</v>
      </c>
      <c r="AI5" s="49">
        <v>7</v>
      </c>
      <c r="AJ5" s="49">
        <v>5</v>
      </c>
      <c r="AK5" s="49">
        <v>4</v>
      </c>
      <c r="AL5" s="49">
        <v>7</v>
      </c>
      <c r="AM5" s="60">
        <v>0.75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/>
      <c r="BO5" s="147">
        <v>1</v>
      </c>
      <c r="BP5" s="147"/>
      <c r="BQ5" s="147"/>
      <c r="BR5" s="147"/>
      <c r="BS5" s="147"/>
      <c r="BT5" s="147"/>
      <c r="BU5" s="147"/>
      <c r="BV5" s="149"/>
      <c r="BW5" s="149"/>
      <c r="BX5" s="149"/>
      <c r="BY5" s="149"/>
      <c r="BZ5" s="150"/>
      <c r="CA5" s="146">
        <v>128</v>
      </c>
      <c r="CB5" s="147">
        <v>1740.6000000000001</v>
      </c>
      <c r="CC5" s="147">
        <v>17</v>
      </c>
      <c r="CD5" s="147">
        <v>14</v>
      </c>
      <c r="CE5" s="147">
        <v>3</v>
      </c>
      <c r="CF5" s="147">
        <v>18</v>
      </c>
      <c r="CG5" s="147"/>
      <c r="CH5" s="147"/>
      <c r="CI5" s="149">
        <v>0.82</v>
      </c>
      <c r="CJ5" s="149">
        <v>3.3</v>
      </c>
      <c r="CK5" s="149">
        <v>6.9</v>
      </c>
      <c r="CL5" s="149">
        <v>0</v>
      </c>
      <c r="CM5" s="150">
        <v>6.7</v>
      </c>
      <c r="CN5" s="146">
        <v>707</v>
      </c>
      <c r="CO5" s="147">
        <v>4854</v>
      </c>
      <c r="CP5" s="147">
        <v>57</v>
      </c>
      <c r="CQ5" s="147">
        <v>44</v>
      </c>
      <c r="CR5" s="147">
        <v>7</v>
      </c>
      <c r="CS5" s="147">
        <v>52.5</v>
      </c>
      <c r="CT5" s="147"/>
      <c r="CU5" s="147"/>
      <c r="CV5" s="149">
        <v>2.56</v>
      </c>
      <c r="CW5" s="149">
        <v>8.1999999999999993</v>
      </c>
      <c r="CX5" s="149">
        <v>10.3</v>
      </c>
      <c r="CY5" s="149">
        <v>75</v>
      </c>
      <c r="CZ5" s="150">
        <v>8.3000000000000007</v>
      </c>
      <c r="DA5" s="144"/>
      <c r="DB5" s="5">
        <v>3</v>
      </c>
      <c r="DC5" s="42" t="s">
        <v>167</v>
      </c>
      <c r="DD5" s="88">
        <v>0.95</v>
      </c>
      <c r="DE5" s="145">
        <v>42614</v>
      </c>
    </row>
    <row r="6" spans="1:110" x14ac:dyDescent="0.2">
      <c r="A6" s="29">
        <v>4</v>
      </c>
      <c r="B6" s="31" t="s">
        <v>254</v>
      </c>
      <c r="C6" s="132">
        <v>9.9357142857142851</v>
      </c>
      <c r="D6" s="133" t="s">
        <v>255</v>
      </c>
      <c r="E6" s="134">
        <v>1</v>
      </c>
      <c r="F6" s="135">
        <v>35242</v>
      </c>
      <c r="G6" s="136">
        <v>29.273972602739725</v>
      </c>
      <c r="H6" s="37" t="s">
        <v>163</v>
      </c>
      <c r="I6" s="136">
        <v>22.843835616438355</v>
      </c>
      <c r="J6" s="134">
        <v>76</v>
      </c>
      <c r="K6" s="134">
        <v>251</v>
      </c>
      <c r="L6" s="134">
        <v>4.75</v>
      </c>
      <c r="M6" s="59">
        <v>3</v>
      </c>
      <c r="N6" s="40">
        <v>0</v>
      </c>
      <c r="O6" s="41">
        <v>0</v>
      </c>
      <c r="P6" s="41">
        <v>1.0399334442595673E-2</v>
      </c>
      <c r="Q6" s="41">
        <v>0</v>
      </c>
      <c r="R6" s="41">
        <v>0.25458310493939951</v>
      </c>
      <c r="S6" s="42">
        <v>0.25458310493939951</v>
      </c>
      <c r="T6" s="43">
        <v>0.25458310493939951</v>
      </c>
      <c r="U6" s="44">
        <v>22.194520547945206</v>
      </c>
      <c r="V6" s="45">
        <v>2.0099999999999998</v>
      </c>
      <c r="W6" s="45">
        <v>17.061224489795919</v>
      </c>
      <c r="X6" s="45">
        <v>8.3000000000000007</v>
      </c>
      <c r="Y6" s="45">
        <v>11.3</v>
      </c>
      <c r="Z6" s="45">
        <v>0</v>
      </c>
      <c r="AA6" s="45">
        <v>0</v>
      </c>
      <c r="AB6" s="137">
        <v>5.7999999999999996E-2</v>
      </c>
      <c r="AC6" s="45">
        <v>98.611889104595576</v>
      </c>
      <c r="AD6" s="47">
        <v>103.68565092041526</v>
      </c>
      <c r="AE6" s="48">
        <v>9</v>
      </c>
      <c r="AF6" s="49">
        <v>1</v>
      </c>
      <c r="AG6" s="49">
        <v>6</v>
      </c>
      <c r="AH6" s="49">
        <v>9</v>
      </c>
      <c r="AI6" s="49">
        <v>7</v>
      </c>
      <c r="AJ6" s="49">
        <v>5</v>
      </c>
      <c r="AK6" s="49">
        <v>2</v>
      </c>
      <c r="AL6" s="49">
        <v>6</v>
      </c>
      <c r="AM6" s="6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/>
      <c r="BB6" s="147">
        <v>1</v>
      </c>
      <c r="BC6" s="147"/>
      <c r="BD6" s="147"/>
      <c r="BE6" s="147"/>
      <c r="BF6" s="147"/>
      <c r="BG6" s="147"/>
      <c r="BH6" s="147"/>
      <c r="BI6" s="149"/>
      <c r="BJ6" s="149"/>
      <c r="BK6" s="149"/>
      <c r="BL6" s="149"/>
      <c r="BM6" s="150"/>
      <c r="BN6" s="146">
        <v>5</v>
      </c>
      <c r="BO6" s="147">
        <v>480.8</v>
      </c>
      <c r="BP6" s="147">
        <v>1</v>
      </c>
      <c r="BQ6" s="147">
        <v>1</v>
      </c>
      <c r="BR6" s="147">
        <v>0</v>
      </c>
      <c r="BS6" s="147">
        <v>2.6</v>
      </c>
      <c r="BT6" s="147"/>
      <c r="BU6" s="147"/>
      <c r="BV6" s="149">
        <v>1</v>
      </c>
      <c r="BW6" s="149">
        <v>3</v>
      </c>
      <c r="BX6" s="149">
        <v>2</v>
      </c>
      <c r="BY6" s="149">
        <v>0</v>
      </c>
      <c r="BZ6" s="150">
        <v>0</v>
      </c>
      <c r="CA6" s="146"/>
      <c r="CB6" s="147">
        <v>1</v>
      </c>
      <c r="CC6" s="147"/>
      <c r="CD6" s="147"/>
      <c r="CE6" s="147"/>
      <c r="CF6" s="147"/>
      <c r="CG6" s="147"/>
      <c r="CH6" s="147"/>
      <c r="CI6" s="149"/>
      <c r="CJ6" s="149"/>
      <c r="CK6" s="149"/>
      <c r="CL6" s="149"/>
      <c r="CM6" s="150"/>
      <c r="CN6" s="146">
        <v>836</v>
      </c>
      <c r="CO6" s="147">
        <v>3283.7999999999997</v>
      </c>
      <c r="CP6" s="147">
        <v>81</v>
      </c>
      <c r="CQ6" s="147">
        <v>49</v>
      </c>
      <c r="CR6" s="147">
        <v>10</v>
      </c>
      <c r="CS6" s="147">
        <v>24.7</v>
      </c>
      <c r="CT6" s="147"/>
      <c r="CU6" s="147"/>
      <c r="CV6" s="149">
        <v>2.0099999999999998</v>
      </c>
      <c r="CW6" s="149">
        <v>8.3000000000000007</v>
      </c>
      <c r="CX6" s="149">
        <v>11.3</v>
      </c>
      <c r="CY6" s="149">
        <v>36.4</v>
      </c>
      <c r="CZ6" s="150">
        <v>5.8</v>
      </c>
      <c r="DA6" s="144"/>
      <c r="DB6" s="5">
        <v>4</v>
      </c>
      <c r="DC6" s="42" t="s">
        <v>170</v>
      </c>
      <c r="DD6" s="88">
        <v>0.95</v>
      </c>
      <c r="DE6" s="145">
        <v>42978</v>
      </c>
    </row>
    <row r="7" spans="1:110" x14ac:dyDescent="0.2">
      <c r="A7" s="29">
        <v>5</v>
      </c>
      <c r="B7" s="31" t="s">
        <v>256</v>
      </c>
      <c r="C7" s="132">
        <v>9.8214285714285712</v>
      </c>
      <c r="D7" s="133" t="s">
        <v>158</v>
      </c>
      <c r="E7" s="134">
        <v>1</v>
      </c>
      <c r="F7" s="135">
        <v>35383</v>
      </c>
      <c r="G7" s="136">
        <v>28.887671232876713</v>
      </c>
      <c r="H7" s="37" t="s">
        <v>179</v>
      </c>
      <c r="I7" s="136">
        <v>22.457534246575342</v>
      </c>
      <c r="J7" s="134">
        <v>76</v>
      </c>
      <c r="K7" s="134">
        <v>254</v>
      </c>
      <c r="L7" s="134">
        <v>4.59</v>
      </c>
      <c r="M7" s="59">
        <v>3</v>
      </c>
      <c r="N7" s="40">
        <v>0</v>
      </c>
      <c r="O7" s="41">
        <v>0</v>
      </c>
      <c r="P7" s="41">
        <v>0</v>
      </c>
      <c r="Q7" s="41">
        <v>0.12218331303288674</v>
      </c>
      <c r="R7" s="41">
        <v>0.12806637806637808</v>
      </c>
      <c r="S7" s="42">
        <v>0.12806637806637808</v>
      </c>
      <c r="T7" s="43">
        <v>0.12806637806637808</v>
      </c>
      <c r="U7" s="44" t="s">
        <v>540</v>
      </c>
      <c r="V7" s="45">
        <v>1.86</v>
      </c>
      <c r="W7" s="45">
        <v>18.933333333333334</v>
      </c>
      <c r="X7" s="45">
        <v>8.5</v>
      </c>
      <c r="Y7" s="45">
        <v>11.5</v>
      </c>
      <c r="Z7" s="45">
        <v>0</v>
      </c>
      <c r="AA7" s="45">
        <v>0</v>
      </c>
      <c r="AB7" s="137">
        <v>6.3E-2</v>
      </c>
      <c r="AC7" s="45">
        <v>114.44925503343255</v>
      </c>
      <c r="AD7" s="47">
        <v>120.33787825432748</v>
      </c>
      <c r="AE7" s="48">
        <v>3</v>
      </c>
      <c r="AF7" s="49">
        <v>0</v>
      </c>
      <c r="AG7" s="49">
        <v>5</v>
      </c>
      <c r="AH7" s="49">
        <v>10</v>
      </c>
      <c r="AI7" s="49">
        <v>7</v>
      </c>
      <c r="AJ7" s="49">
        <v>6</v>
      </c>
      <c r="AK7" s="49">
        <v>8</v>
      </c>
      <c r="AL7" s="49">
        <v>6</v>
      </c>
      <c r="AM7" s="60">
        <v>0.5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/>
      <c r="BG7" s="147"/>
      <c r="BH7" s="147"/>
      <c r="BI7" s="149"/>
      <c r="BJ7" s="149"/>
      <c r="BK7" s="149"/>
      <c r="BL7" s="149"/>
      <c r="BM7" s="150"/>
      <c r="BN7" s="146"/>
      <c r="BO7" s="147">
        <v>1</v>
      </c>
      <c r="BP7" s="147"/>
      <c r="BQ7" s="147"/>
      <c r="BR7" s="147"/>
      <c r="BS7" s="147"/>
      <c r="BT7" s="147"/>
      <c r="BU7" s="147"/>
      <c r="BV7" s="149"/>
      <c r="BW7" s="149"/>
      <c r="BX7" s="149"/>
      <c r="BY7" s="149"/>
      <c r="BZ7" s="150"/>
      <c r="CA7" s="146">
        <v>321</v>
      </c>
      <c r="CB7" s="147">
        <v>2627.2</v>
      </c>
      <c r="CC7" s="147">
        <v>34</v>
      </c>
      <c r="CD7" s="147">
        <v>24</v>
      </c>
      <c r="CE7" s="147">
        <v>0</v>
      </c>
      <c r="CF7" s="147">
        <v>18.399999999999999</v>
      </c>
      <c r="CG7" s="147"/>
      <c r="CH7" s="147"/>
      <c r="CI7" s="149">
        <v>1.86</v>
      </c>
      <c r="CJ7" s="149">
        <v>6.3</v>
      </c>
      <c r="CK7" s="149">
        <v>8.9</v>
      </c>
      <c r="CL7" s="149">
        <v>57.1</v>
      </c>
      <c r="CM7" s="150">
        <v>11.1</v>
      </c>
      <c r="CN7" s="146">
        <v>284</v>
      </c>
      <c r="CO7" s="147">
        <v>2217.6</v>
      </c>
      <c r="CP7" s="147">
        <v>28</v>
      </c>
      <c r="CQ7" s="147">
        <v>15</v>
      </c>
      <c r="CR7" s="147">
        <v>0</v>
      </c>
      <c r="CS7" s="147">
        <v>16.2</v>
      </c>
      <c r="CT7" s="147"/>
      <c r="CU7" s="147"/>
      <c r="CV7" s="149">
        <v>1.1599999999999999</v>
      </c>
      <c r="CW7" s="149">
        <v>8.5</v>
      </c>
      <c r="CX7" s="149">
        <v>11.5</v>
      </c>
      <c r="CY7" s="149">
        <v>50</v>
      </c>
      <c r="CZ7" s="150">
        <v>6.3</v>
      </c>
      <c r="DA7" s="144"/>
      <c r="DB7" s="5">
        <v>5</v>
      </c>
      <c r="DC7" s="42" t="s">
        <v>173</v>
      </c>
      <c r="DD7" s="88">
        <v>0.95</v>
      </c>
      <c r="DE7" s="145">
        <v>43343</v>
      </c>
    </row>
    <row r="8" spans="1:110" x14ac:dyDescent="0.2">
      <c r="A8" s="29">
        <v>6</v>
      </c>
      <c r="B8" s="31" t="s">
        <v>257</v>
      </c>
      <c r="C8" s="132">
        <v>9.7142857142857135</v>
      </c>
      <c r="D8" s="133" t="s">
        <v>245</v>
      </c>
      <c r="E8" s="134">
        <v>5</v>
      </c>
      <c r="F8" s="135">
        <v>35261</v>
      </c>
      <c r="G8" s="136">
        <v>29.221917808219178</v>
      </c>
      <c r="H8" s="37" t="s">
        <v>159</v>
      </c>
      <c r="I8" s="136">
        <v>22.791780821917808</v>
      </c>
      <c r="J8" s="134">
        <v>76</v>
      </c>
      <c r="K8" s="134">
        <v>240</v>
      </c>
      <c r="L8" s="134">
        <v>4.5599999999999996</v>
      </c>
      <c r="M8" s="59">
        <v>7</v>
      </c>
      <c r="N8" s="40">
        <v>0</v>
      </c>
      <c r="O8" s="41">
        <v>0</v>
      </c>
      <c r="P8" s="41">
        <v>9.3031123139377531E-2</v>
      </c>
      <c r="Q8" s="41">
        <v>0.28447024673439769</v>
      </c>
      <c r="R8" s="41">
        <v>0.36891199632999461</v>
      </c>
      <c r="S8" s="42">
        <v>0.36891199632999461</v>
      </c>
      <c r="T8" s="43">
        <v>0.35046639651349487</v>
      </c>
      <c r="U8" s="44">
        <v>21.142465753424659</v>
      </c>
      <c r="V8" s="45">
        <v>2.56</v>
      </c>
      <c r="W8" s="45">
        <v>16.083333333333332</v>
      </c>
      <c r="X8" s="45">
        <v>7.8</v>
      </c>
      <c r="Y8" s="45">
        <v>10.5</v>
      </c>
      <c r="Z8" s="45">
        <v>0</v>
      </c>
      <c r="AA8" s="45">
        <v>0</v>
      </c>
      <c r="AB8" s="137">
        <v>0.10400000000000001</v>
      </c>
      <c r="AC8" s="45">
        <v>111.01505200691059</v>
      </c>
      <c r="AD8" s="47">
        <v>116.72697920928329</v>
      </c>
      <c r="AE8" s="48">
        <v>10</v>
      </c>
      <c r="AF8" s="49">
        <v>4</v>
      </c>
      <c r="AG8" s="49">
        <v>8</v>
      </c>
      <c r="AH8" s="49">
        <v>8</v>
      </c>
      <c r="AI8" s="49">
        <v>6</v>
      </c>
      <c r="AJ8" s="49">
        <v>6</v>
      </c>
      <c r="AK8" s="49">
        <v>7</v>
      </c>
      <c r="AL8" s="49">
        <v>1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/>
      <c r="BB8" s="147">
        <v>1</v>
      </c>
      <c r="BC8" s="147"/>
      <c r="BD8" s="147"/>
      <c r="BE8" s="147"/>
      <c r="BF8" s="147"/>
      <c r="BG8" s="147"/>
      <c r="BH8" s="147"/>
      <c r="BI8" s="149"/>
      <c r="BJ8" s="149"/>
      <c r="BK8" s="149"/>
      <c r="BL8" s="149"/>
      <c r="BM8" s="150"/>
      <c r="BN8" s="146">
        <v>220</v>
      </c>
      <c r="BO8" s="147">
        <v>2364.8000000000002</v>
      </c>
      <c r="BP8" s="147">
        <v>21</v>
      </c>
      <c r="BQ8" s="147">
        <v>16</v>
      </c>
      <c r="BR8" s="147">
        <v>0</v>
      </c>
      <c r="BS8" s="147">
        <v>14.4</v>
      </c>
      <c r="BT8" s="147"/>
      <c r="BU8" s="147"/>
      <c r="BV8" s="149">
        <v>2.37</v>
      </c>
      <c r="BW8" s="149">
        <v>6.2</v>
      </c>
      <c r="BX8" s="149">
        <v>8.6999999999999993</v>
      </c>
      <c r="BY8" s="149">
        <v>0</v>
      </c>
      <c r="BZ8" s="150">
        <v>0</v>
      </c>
      <c r="CA8" s="146">
        <v>490</v>
      </c>
      <c r="CB8" s="147">
        <v>1722.5</v>
      </c>
      <c r="CC8" s="147">
        <v>48</v>
      </c>
      <c r="CD8" s="147">
        <v>38</v>
      </c>
      <c r="CE8" s="147">
        <v>1</v>
      </c>
      <c r="CF8" s="147">
        <v>12</v>
      </c>
      <c r="CG8" s="147"/>
      <c r="CH8" s="147"/>
      <c r="CI8" s="149">
        <v>2.44</v>
      </c>
      <c r="CJ8" s="149">
        <v>5.4</v>
      </c>
      <c r="CK8" s="149">
        <v>7.5</v>
      </c>
      <c r="CL8" s="149">
        <v>60</v>
      </c>
      <c r="CM8" s="150">
        <v>5</v>
      </c>
      <c r="CN8" s="146">
        <v>965</v>
      </c>
      <c r="CO8" s="147">
        <v>2615.8000000000002</v>
      </c>
      <c r="CP8" s="147">
        <v>94</v>
      </c>
      <c r="CQ8" s="147">
        <v>60</v>
      </c>
      <c r="CR8" s="147">
        <v>4</v>
      </c>
      <c r="CS8" s="147">
        <v>12.100000000000001</v>
      </c>
      <c r="CT8" s="147"/>
      <c r="CU8" s="147"/>
      <c r="CV8" s="149">
        <v>2.56</v>
      </c>
      <c r="CW8" s="149">
        <v>7.8</v>
      </c>
      <c r="CX8" s="149">
        <v>10.5</v>
      </c>
      <c r="CY8" s="149">
        <v>17.600000000000001</v>
      </c>
      <c r="CZ8" s="150">
        <v>10.4</v>
      </c>
      <c r="DA8" s="144"/>
      <c r="DB8" s="5">
        <v>6</v>
      </c>
      <c r="DC8" s="42" t="s">
        <v>176</v>
      </c>
      <c r="DD8" s="88">
        <v>0.85</v>
      </c>
      <c r="DE8" s="145"/>
    </row>
    <row r="9" spans="1:110" x14ac:dyDescent="0.2">
      <c r="A9" s="29">
        <v>7</v>
      </c>
      <c r="B9" s="31" t="s">
        <v>258</v>
      </c>
      <c r="C9" s="132">
        <v>8.2785714285714285</v>
      </c>
      <c r="D9" s="133" t="s">
        <v>259</v>
      </c>
      <c r="E9" s="134">
        <v>7</v>
      </c>
      <c r="F9" s="135">
        <v>35512</v>
      </c>
      <c r="G9" s="136">
        <v>28.534246575342465</v>
      </c>
      <c r="H9" s="37" t="s">
        <v>179</v>
      </c>
      <c r="I9" s="136">
        <v>22.104109589041094</v>
      </c>
      <c r="J9" s="134">
        <v>77</v>
      </c>
      <c r="K9" s="134">
        <v>252</v>
      </c>
      <c r="L9" s="134">
        <v>4.67</v>
      </c>
      <c r="M9" s="59">
        <v>3</v>
      </c>
      <c r="N9" s="40">
        <v>0</v>
      </c>
      <c r="O9" s="41">
        <v>0</v>
      </c>
      <c r="P9" s="41">
        <v>5.8823529411764705E-2</v>
      </c>
      <c r="Q9" s="41">
        <v>0.2098849018280298</v>
      </c>
      <c r="R9" s="41">
        <v>0.22079772079772081</v>
      </c>
      <c r="S9" s="42">
        <v>0.22079772079772081</v>
      </c>
      <c r="T9" s="43">
        <v>0.16780626780626781</v>
      </c>
      <c r="U9" s="44">
        <v>20.454794520547946</v>
      </c>
      <c r="V9" s="45">
        <v>1.52</v>
      </c>
      <c r="W9" s="45">
        <v>12</v>
      </c>
      <c r="X9" s="45">
        <v>5.7</v>
      </c>
      <c r="Y9" s="45">
        <v>11.4</v>
      </c>
      <c r="Z9" s="45">
        <v>0</v>
      </c>
      <c r="AA9" s="45">
        <v>0</v>
      </c>
      <c r="AB9" s="137">
        <v>0.114</v>
      </c>
      <c r="AC9" s="45">
        <v>105.96513949535294</v>
      </c>
      <c r="AD9" s="47">
        <v>113.62348178595025</v>
      </c>
      <c r="AE9" s="48">
        <v>5</v>
      </c>
      <c r="AF9" s="49">
        <v>6</v>
      </c>
      <c r="AG9" s="49">
        <v>2</v>
      </c>
      <c r="AH9" s="49">
        <v>4</v>
      </c>
      <c r="AI9" s="49">
        <v>3</v>
      </c>
      <c r="AJ9" s="49">
        <v>5</v>
      </c>
      <c r="AK9" s="49">
        <v>7</v>
      </c>
      <c r="AL9" s="49">
        <v>6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/>
      <c r="BB9" s="147">
        <v>1</v>
      </c>
      <c r="BC9" s="147"/>
      <c r="BD9" s="147"/>
      <c r="BE9" s="147"/>
      <c r="BF9" s="147"/>
      <c r="BG9" s="147"/>
      <c r="BH9" s="147"/>
      <c r="BI9" s="149"/>
      <c r="BJ9" s="149"/>
      <c r="BK9" s="149"/>
      <c r="BL9" s="149"/>
      <c r="BM9" s="150"/>
      <c r="BN9" s="146">
        <v>17</v>
      </c>
      <c r="BO9" s="147">
        <v>289</v>
      </c>
      <c r="BP9" s="147">
        <v>2</v>
      </c>
      <c r="BQ9" s="147">
        <v>2</v>
      </c>
      <c r="BR9" s="147">
        <v>2</v>
      </c>
      <c r="BS9" s="147">
        <v>2.8</v>
      </c>
      <c r="BT9" s="147"/>
      <c r="BU9" s="147"/>
      <c r="BV9" s="149">
        <v>3.4</v>
      </c>
      <c r="BW9" s="149">
        <v>3.5</v>
      </c>
      <c r="BX9" s="149">
        <v>9</v>
      </c>
      <c r="BY9" s="149">
        <v>0</v>
      </c>
      <c r="BZ9" s="150">
        <v>0</v>
      </c>
      <c r="CA9" s="146">
        <v>248</v>
      </c>
      <c r="CB9" s="147">
        <v>1181.5999999999999</v>
      </c>
      <c r="CC9" s="147">
        <v>28</v>
      </c>
      <c r="CD9" s="147">
        <v>18</v>
      </c>
      <c r="CE9" s="147">
        <v>3</v>
      </c>
      <c r="CF9" s="147">
        <v>8</v>
      </c>
      <c r="CG9" s="147"/>
      <c r="CH9" s="147"/>
      <c r="CI9" s="149">
        <v>1.52</v>
      </c>
      <c r="CJ9" s="149">
        <v>5.7</v>
      </c>
      <c r="CK9" s="149">
        <v>11.2</v>
      </c>
      <c r="CL9" s="149">
        <v>66.7</v>
      </c>
      <c r="CM9" s="150">
        <v>18.2</v>
      </c>
      <c r="CN9" s="146">
        <v>372</v>
      </c>
      <c r="CO9" s="147">
        <v>1684.8</v>
      </c>
      <c r="CP9" s="147">
        <v>53</v>
      </c>
      <c r="CQ9" s="147">
        <v>31</v>
      </c>
      <c r="CR9" s="147">
        <v>3</v>
      </c>
      <c r="CS9" s="147">
        <v>9.9</v>
      </c>
      <c r="CT9" s="147"/>
      <c r="CU9" s="147"/>
      <c r="CV9" s="149">
        <v>1.51</v>
      </c>
      <c r="CW9" s="149">
        <v>3</v>
      </c>
      <c r="CX9" s="149">
        <v>11.4</v>
      </c>
      <c r="CY9" s="149">
        <v>20</v>
      </c>
      <c r="CZ9" s="150">
        <v>11.4</v>
      </c>
      <c r="DA9" s="144"/>
      <c r="DB9" s="5">
        <v>7</v>
      </c>
      <c r="DC9" s="42" t="s">
        <v>180</v>
      </c>
      <c r="DD9" s="88">
        <v>0.76</v>
      </c>
    </row>
    <row r="10" spans="1:110" x14ac:dyDescent="0.2">
      <c r="A10" s="29">
        <v>8</v>
      </c>
      <c r="B10" s="31" t="s">
        <v>260</v>
      </c>
      <c r="C10" s="132">
        <v>7.8285714285714283</v>
      </c>
      <c r="D10" s="133" t="s">
        <v>182</v>
      </c>
      <c r="E10" s="134">
        <v>2</v>
      </c>
      <c r="F10" s="135">
        <v>35318</v>
      </c>
      <c r="G10" s="136">
        <v>29.065753424657533</v>
      </c>
      <c r="H10" s="37" t="s">
        <v>159</v>
      </c>
      <c r="I10" s="136">
        <v>22.635616438356163</v>
      </c>
      <c r="J10" s="134">
        <v>80</v>
      </c>
      <c r="K10" s="134">
        <v>265</v>
      </c>
      <c r="L10" s="134">
        <v>4.9000000000000004</v>
      </c>
      <c r="M10" s="59">
        <v>5</v>
      </c>
      <c r="N10" s="40">
        <v>0</v>
      </c>
      <c r="O10" s="41">
        <v>0</v>
      </c>
      <c r="P10" s="41">
        <v>0</v>
      </c>
      <c r="Q10" s="41">
        <v>0.19665109034267914</v>
      </c>
      <c r="R10" s="41">
        <v>0.19857827229176328</v>
      </c>
      <c r="S10" s="42">
        <v>0.19857827229176328</v>
      </c>
      <c r="T10" s="43">
        <v>0.19857827229176328</v>
      </c>
      <c r="U10" s="44">
        <v>20.986301369863014</v>
      </c>
      <c r="V10" s="45">
        <v>1.93</v>
      </c>
      <c r="W10" s="45">
        <v>16.0625</v>
      </c>
      <c r="X10" s="45">
        <v>7.1</v>
      </c>
      <c r="Y10" s="45">
        <v>13.3</v>
      </c>
      <c r="Z10" s="45">
        <v>0</v>
      </c>
      <c r="AA10" s="45">
        <v>0</v>
      </c>
      <c r="AB10" s="137">
        <v>0.13500000000000001</v>
      </c>
      <c r="AC10" s="45">
        <v>91.937258545438041</v>
      </c>
      <c r="AD10" s="47">
        <v>104.39880350998851</v>
      </c>
      <c r="AE10" s="48">
        <v>6</v>
      </c>
      <c r="AF10" s="49">
        <v>4</v>
      </c>
      <c r="AG10" s="49">
        <v>5</v>
      </c>
      <c r="AH10" s="49">
        <v>8</v>
      </c>
      <c r="AI10" s="49">
        <v>5</v>
      </c>
      <c r="AJ10" s="49">
        <v>5</v>
      </c>
      <c r="AK10" s="49">
        <v>2</v>
      </c>
      <c r="AL10" s="49">
        <v>3</v>
      </c>
      <c r="AM10" s="60">
        <v>0.25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/>
      <c r="BB10" s="147">
        <v>1</v>
      </c>
      <c r="BC10" s="147"/>
      <c r="BD10" s="147"/>
      <c r="BE10" s="147"/>
      <c r="BF10" s="147"/>
      <c r="BG10" s="147"/>
      <c r="BH10" s="147"/>
      <c r="BI10" s="149"/>
      <c r="BJ10" s="149"/>
      <c r="BK10" s="149"/>
      <c r="BL10" s="149"/>
      <c r="BM10" s="150"/>
      <c r="BN10" s="146"/>
      <c r="BO10" s="147">
        <v>1</v>
      </c>
      <c r="BP10" s="147"/>
      <c r="BQ10" s="147"/>
      <c r="BR10" s="147"/>
      <c r="BS10" s="147"/>
      <c r="BT10" s="147"/>
      <c r="BU10" s="147"/>
      <c r="BV10" s="149"/>
      <c r="BW10" s="149"/>
      <c r="BX10" s="149"/>
      <c r="BY10" s="149"/>
      <c r="BZ10" s="150"/>
      <c r="CA10" s="146">
        <v>303</v>
      </c>
      <c r="CB10" s="147">
        <v>1540.8</v>
      </c>
      <c r="CC10" s="147">
        <v>28</v>
      </c>
      <c r="CD10" s="147">
        <v>17</v>
      </c>
      <c r="CE10" s="147">
        <v>2</v>
      </c>
      <c r="CF10" s="147">
        <v>6.3</v>
      </c>
      <c r="CG10" s="147"/>
      <c r="CH10" s="147"/>
      <c r="CI10" s="149">
        <v>1.64</v>
      </c>
      <c r="CJ10" s="149">
        <v>7.1</v>
      </c>
      <c r="CK10" s="149">
        <v>13.3</v>
      </c>
      <c r="CL10" s="149">
        <v>30</v>
      </c>
      <c r="CM10" s="150">
        <v>15</v>
      </c>
      <c r="CN10" s="146">
        <v>514</v>
      </c>
      <c r="CO10" s="147">
        <v>2588.3999999999996</v>
      </c>
      <c r="CP10" s="147">
        <v>44</v>
      </c>
      <c r="CQ10" s="147">
        <v>32</v>
      </c>
      <c r="CR10" s="147">
        <v>2</v>
      </c>
      <c r="CS10" s="147">
        <v>21.6</v>
      </c>
      <c r="CT10" s="147"/>
      <c r="CU10" s="147"/>
      <c r="CV10" s="149">
        <v>1.93</v>
      </c>
      <c r="CW10" s="149">
        <v>5.3</v>
      </c>
      <c r="CX10" s="149">
        <v>11</v>
      </c>
      <c r="CY10" s="149">
        <v>61.5</v>
      </c>
      <c r="CZ10" s="150">
        <v>13.5</v>
      </c>
      <c r="DA10" s="144"/>
      <c r="DB10" s="5">
        <v>8</v>
      </c>
      <c r="DC10" s="42" t="s">
        <v>183</v>
      </c>
      <c r="DD10" s="88">
        <v>0.76</v>
      </c>
      <c r="DE10" s="145"/>
    </row>
    <row r="11" spans="1:110" x14ac:dyDescent="0.2">
      <c r="A11" s="29">
        <v>9</v>
      </c>
      <c r="B11" s="31" t="s">
        <v>261</v>
      </c>
      <c r="C11" s="132">
        <v>7.7857142857142856</v>
      </c>
      <c r="D11" s="133" t="s">
        <v>262</v>
      </c>
      <c r="E11" s="134">
        <v>7</v>
      </c>
      <c r="F11" s="135">
        <v>35510</v>
      </c>
      <c r="G11" s="136">
        <v>28.539726027397261</v>
      </c>
      <c r="H11" s="37" t="s">
        <v>159</v>
      </c>
      <c r="I11" s="136">
        <v>22.109589041095891</v>
      </c>
      <c r="J11" s="134">
        <v>77</v>
      </c>
      <c r="K11" s="134">
        <v>249</v>
      </c>
      <c r="L11" s="134">
        <v>4.63</v>
      </c>
      <c r="M11" s="59">
        <v>3</v>
      </c>
      <c r="N11" s="40">
        <v>0</v>
      </c>
      <c r="O11" s="41">
        <v>4.0595399188092018E-2</v>
      </c>
      <c r="P11" s="41">
        <v>2.9266096352994146E-2</v>
      </c>
      <c r="Q11" s="41">
        <v>0.14949494949494949</v>
      </c>
      <c r="R11" s="41">
        <v>0.22645969081384951</v>
      </c>
      <c r="S11" s="42">
        <v>0.22645969081384951</v>
      </c>
      <c r="T11" s="43">
        <v>0.17210936501852564</v>
      </c>
      <c r="U11" s="44">
        <v>21.460273972602739</v>
      </c>
      <c r="V11" s="45">
        <v>1.76</v>
      </c>
      <c r="W11" s="45">
        <v>12.660714285714286</v>
      </c>
      <c r="X11" s="45">
        <v>4.7</v>
      </c>
      <c r="Y11" s="45">
        <v>10.3</v>
      </c>
      <c r="Z11" s="45">
        <v>0</v>
      </c>
      <c r="AA11" s="45">
        <v>0</v>
      </c>
      <c r="AB11" s="137">
        <v>6.7000000000000004E-2</v>
      </c>
      <c r="AC11" s="45">
        <v>108.36907806622429</v>
      </c>
      <c r="AD11" s="47">
        <v>116.20115847965121</v>
      </c>
      <c r="AE11" s="48">
        <v>5</v>
      </c>
      <c r="AF11" s="49">
        <v>3</v>
      </c>
      <c r="AG11" s="49">
        <v>4</v>
      </c>
      <c r="AH11" s="49">
        <v>4</v>
      </c>
      <c r="AI11" s="49">
        <v>1</v>
      </c>
      <c r="AJ11" s="49">
        <v>5</v>
      </c>
      <c r="AK11" s="49">
        <v>7</v>
      </c>
      <c r="AL11" s="49">
        <v>6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36</v>
      </c>
      <c r="BB11" s="147">
        <v>886.8</v>
      </c>
      <c r="BC11" s="147">
        <v>5</v>
      </c>
      <c r="BD11" s="147">
        <v>4</v>
      </c>
      <c r="BE11" s="147">
        <v>1</v>
      </c>
      <c r="BF11" s="147">
        <v>6.4</v>
      </c>
      <c r="BG11" s="147"/>
      <c r="BH11" s="147"/>
      <c r="BI11" s="149">
        <v>0.65</v>
      </c>
      <c r="BJ11" s="149">
        <v>4</v>
      </c>
      <c r="BK11" s="149">
        <v>15</v>
      </c>
      <c r="BL11" s="149">
        <v>0</v>
      </c>
      <c r="BM11" s="150">
        <v>0</v>
      </c>
      <c r="BN11" s="146">
        <v>26</v>
      </c>
      <c r="BO11" s="147">
        <v>888.4</v>
      </c>
      <c r="BP11" s="147">
        <v>6</v>
      </c>
      <c r="BQ11" s="147">
        <v>3</v>
      </c>
      <c r="BR11" s="147">
        <v>1</v>
      </c>
      <c r="BS11" s="147">
        <v>6</v>
      </c>
      <c r="BT11" s="147"/>
      <c r="BU11" s="147"/>
      <c r="BV11" s="149">
        <v>0.28000000000000003</v>
      </c>
      <c r="BW11" s="149">
        <v>2.7</v>
      </c>
      <c r="BX11" s="149">
        <v>9.3000000000000007</v>
      </c>
      <c r="BY11" s="149">
        <v>0</v>
      </c>
      <c r="BZ11" s="150">
        <v>0</v>
      </c>
      <c r="CA11" s="146">
        <v>296</v>
      </c>
      <c r="CB11" s="147">
        <v>1980</v>
      </c>
      <c r="CC11" s="147">
        <v>54</v>
      </c>
      <c r="CD11" s="147">
        <v>35</v>
      </c>
      <c r="CE11" s="147">
        <v>1</v>
      </c>
      <c r="CF11" s="147">
        <v>12</v>
      </c>
      <c r="CG11" s="147"/>
      <c r="CH11" s="147"/>
      <c r="CI11" s="149">
        <v>1.76</v>
      </c>
      <c r="CJ11" s="149">
        <v>5.2</v>
      </c>
      <c r="CK11" s="149">
        <v>4.5</v>
      </c>
      <c r="CL11" s="149">
        <v>12.5</v>
      </c>
      <c r="CM11" s="150">
        <v>10.3</v>
      </c>
      <c r="CN11" s="146">
        <v>709</v>
      </c>
      <c r="CO11" s="147">
        <v>3130.7999999999997</v>
      </c>
      <c r="CP11" s="147">
        <v>99</v>
      </c>
      <c r="CQ11" s="147">
        <v>56</v>
      </c>
      <c r="CR11" s="147">
        <v>4</v>
      </c>
      <c r="CS11" s="147">
        <v>21.6</v>
      </c>
      <c r="CT11" s="147"/>
      <c r="CU11" s="147"/>
      <c r="CV11" s="149">
        <v>1.62</v>
      </c>
      <c r="CW11" s="149">
        <v>4.7</v>
      </c>
      <c r="CX11" s="149">
        <v>10.3</v>
      </c>
      <c r="CY11" s="149">
        <v>61.5</v>
      </c>
      <c r="CZ11" s="150">
        <v>6.7</v>
      </c>
      <c r="DA11" s="144"/>
      <c r="DB11" s="5">
        <v>9</v>
      </c>
      <c r="DC11" s="42" t="s">
        <v>186</v>
      </c>
      <c r="DD11" s="88">
        <v>0.7</v>
      </c>
      <c r="DE11" s="145"/>
    </row>
    <row r="12" spans="1:110" x14ac:dyDescent="0.2">
      <c r="A12" s="29">
        <v>10</v>
      </c>
      <c r="B12" s="31" t="s">
        <v>263</v>
      </c>
      <c r="C12" s="132">
        <v>7.2214285714285724</v>
      </c>
      <c r="D12" s="133" t="s">
        <v>243</v>
      </c>
      <c r="E12" s="134">
        <v>5</v>
      </c>
      <c r="F12" s="135">
        <v>35544</v>
      </c>
      <c r="G12" s="136">
        <v>28.446575342465753</v>
      </c>
      <c r="H12" s="37" t="s">
        <v>163</v>
      </c>
      <c r="I12" s="136">
        <v>22.016438356164382</v>
      </c>
      <c r="J12" s="134">
        <v>77</v>
      </c>
      <c r="K12" s="134">
        <v>255</v>
      </c>
      <c r="L12" s="134">
        <v>4.92</v>
      </c>
      <c r="M12" s="59">
        <v>6</v>
      </c>
      <c r="N12" s="40">
        <v>0</v>
      </c>
      <c r="O12" s="41">
        <v>0</v>
      </c>
      <c r="P12" s="41">
        <v>0</v>
      </c>
      <c r="Q12" s="41">
        <v>0.20202020202020199</v>
      </c>
      <c r="R12" s="41">
        <v>0.25835062451686397</v>
      </c>
      <c r="S12" s="42">
        <v>0.25835062451686397</v>
      </c>
      <c r="T12" s="43">
        <v>0.24543309329102075</v>
      </c>
      <c r="U12" s="44">
        <v>20.367123287671234</v>
      </c>
      <c r="V12" s="45">
        <v>2.65</v>
      </c>
      <c r="W12" s="45">
        <v>13.51063829787234</v>
      </c>
      <c r="X12" s="45">
        <v>4.3</v>
      </c>
      <c r="Y12" s="45">
        <v>15.5</v>
      </c>
      <c r="Z12" s="45">
        <v>0</v>
      </c>
      <c r="AA12" s="45">
        <v>0</v>
      </c>
      <c r="AB12" s="137">
        <v>7.8E-2</v>
      </c>
      <c r="AC12" s="45">
        <v>87.03817275207426</v>
      </c>
      <c r="AD12" s="47">
        <v>93.328619992156987</v>
      </c>
      <c r="AE12" s="48">
        <v>8</v>
      </c>
      <c r="AF12" s="49">
        <v>6</v>
      </c>
      <c r="AG12" s="49">
        <v>8</v>
      </c>
      <c r="AH12" s="49">
        <v>6</v>
      </c>
      <c r="AI12" s="49">
        <v>0</v>
      </c>
      <c r="AJ12" s="49">
        <v>5</v>
      </c>
      <c r="AK12" s="49">
        <v>0</v>
      </c>
      <c r="AL12" s="49">
        <v>2</v>
      </c>
      <c r="AM12" s="60">
        <v>0.25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/>
      <c r="BB12" s="147">
        <v>1</v>
      </c>
      <c r="BC12" s="147"/>
      <c r="BD12" s="147"/>
      <c r="BE12" s="147"/>
      <c r="BF12" s="147"/>
      <c r="BG12" s="147"/>
      <c r="BH12" s="147"/>
      <c r="BI12" s="149"/>
      <c r="BJ12" s="149"/>
      <c r="BK12" s="149"/>
      <c r="BL12" s="149"/>
      <c r="BM12" s="150"/>
      <c r="BN12" s="146"/>
      <c r="BO12" s="147">
        <v>1</v>
      </c>
      <c r="BP12" s="147"/>
      <c r="BQ12" s="147"/>
      <c r="BR12" s="147"/>
      <c r="BS12" s="147"/>
      <c r="BT12" s="147"/>
      <c r="BU12" s="147"/>
      <c r="BV12" s="149"/>
      <c r="BW12" s="149"/>
      <c r="BX12" s="149"/>
      <c r="BY12" s="149"/>
      <c r="BZ12" s="150"/>
      <c r="CA12" s="146">
        <v>414</v>
      </c>
      <c r="CB12" s="147">
        <v>2049.3000000000002</v>
      </c>
      <c r="CC12" s="147">
        <v>40</v>
      </c>
      <c r="CD12" s="147">
        <v>23</v>
      </c>
      <c r="CE12" s="147">
        <v>5</v>
      </c>
      <c r="CF12" s="147">
        <v>17.600000000000001</v>
      </c>
      <c r="CG12" s="147"/>
      <c r="CH12" s="147"/>
      <c r="CI12" s="149">
        <v>2.65</v>
      </c>
      <c r="CJ12" s="149">
        <v>4.3</v>
      </c>
      <c r="CK12" s="149">
        <v>15.5</v>
      </c>
      <c r="CL12" s="149">
        <v>46.7</v>
      </c>
      <c r="CM12" s="150">
        <v>11.5</v>
      </c>
      <c r="CN12" s="146">
        <v>635</v>
      </c>
      <c r="CO12" s="147">
        <v>2457.9</v>
      </c>
      <c r="CP12" s="147">
        <v>65</v>
      </c>
      <c r="CQ12" s="147">
        <v>47</v>
      </c>
      <c r="CR12" s="147">
        <v>2</v>
      </c>
      <c r="CS12" s="147">
        <v>19.8</v>
      </c>
      <c r="CT12" s="147"/>
      <c r="CU12" s="147"/>
      <c r="CV12" s="149">
        <v>1.99</v>
      </c>
      <c r="CW12" s="149">
        <v>3.2</v>
      </c>
      <c r="CX12" s="149">
        <v>11</v>
      </c>
      <c r="CY12" s="149">
        <v>65</v>
      </c>
      <c r="CZ12" s="150">
        <v>7.8</v>
      </c>
      <c r="DA12" s="144"/>
      <c r="DB12" s="5">
        <v>10</v>
      </c>
      <c r="DC12" s="42" t="s">
        <v>189</v>
      </c>
      <c r="DD12" s="88">
        <v>0.7</v>
      </c>
    </row>
    <row r="13" spans="1:110" x14ac:dyDescent="0.2">
      <c r="A13" s="29">
        <v>11</v>
      </c>
      <c r="B13" s="31" t="s">
        <v>264</v>
      </c>
      <c r="C13" s="132">
        <v>6.9357142857142851</v>
      </c>
      <c r="D13" s="133" t="s">
        <v>265</v>
      </c>
      <c r="E13" s="134">
        <v>1</v>
      </c>
      <c r="F13" s="135">
        <v>35556</v>
      </c>
      <c r="G13" s="136">
        <v>28.413698630136988</v>
      </c>
      <c r="H13" s="37" t="s">
        <v>159</v>
      </c>
      <c r="I13" s="136">
        <v>21.983561643835618</v>
      </c>
      <c r="J13" s="134">
        <v>76</v>
      </c>
      <c r="K13" s="134">
        <v>253</v>
      </c>
      <c r="L13" s="134">
        <v>4.66</v>
      </c>
      <c r="M13" s="59">
        <v>4</v>
      </c>
      <c r="N13" s="40">
        <v>0</v>
      </c>
      <c r="O13" s="41">
        <v>0</v>
      </c>
      <c r="P13" s="41">
        <v>5.9367250319380775E-2</v>
      </c>
      <c r="Q13" s="41">
        <v>0.11384111384111384</v>
      </c>
      <c r="R13" s="41">
        <v>0.11903719912472648</v>
      </c>
      <c r="S13" s="42">
        <v>0.11903719912472648</v>
      </c>
      <c r="T13" s="43">
        <v>0.11903719912472648</v>
      </c>
      <c r="U13" s="44" t="s">
        <v>540</v>
      </c>
      <c r="V13" s="45">
        <v>1.39</v>
      </c>
      <c r="W13" s="45">
        <v>12.363636363636363</v>
      </c>
      <c r="X13" s="45">
        <v>8.4</v>
      </c>
      <c r="Y13" s="45">
        <v>6.8</v>
      </c>
      <c r="Z13" s="45">
        <v>0</v>
      </c>
      <c r="AA13" s="45">
        <v>0</v>
      </c>
      <c r="AB13" s="137">
        <v>4.2999999999999997E-2</v>
      </c>
      <c r="AC13" s="45">
        <v>107.30176113886883</v>
      </c>
      <c r="AD13" s="47">
        <v>112.82263274349997</v>
      </c>
      <c r="AE13" s="48">
        <v>2</v>
      </c>
      <c r="AF13" s="49">
        <v>0</v>
      </c>
      <c r="AG13" s="49">
        <v>1</v>
      </c>
      <c r="AH13" s="49">
        <v>4</v>
      </c>
      <c r="AI13" s="49">
        <v>7</v>
      </c>
      <c r="AJ13" s="49">
        <v>5</v>
      </c>
      <c r="AK13" s="49">
        <v>7</v>
      </c>
      <c r="AL13" s="49">
        <v>5</v>
      </c>
      <c r="AM13" s="60">
        <v>0.5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>
        <v>0</v>
      </c>
      <c r="BB13" s="147">
        <v>1</v>
      </c>
      <c r="BC13" s="147">
        <v>1</v>
      </c>
      <c r="BD13" s="147">
        <v>0</v>
      </c>
      <c r="BE13" s="147">
        <v>0</v>
      </c>
      <c r="BF13" s="147"/>
      <c r="BG13" s="147"/>
      <c r="BH13" s="147"/>
      <c r="BI13" s="149">
        <v>0</v>
      </c>
      <c r="BJ13" s="149">
        <v>0</v>
      </c>
      <c r="BK13" s="149">
        <v>17</v>
      </c>
      <c r="BL13" s="149">
        <v>0</v>
      </c>
      <c r="BM13" s="150">
        <v>0</v>
      </c>
      <c r="BN13" s="146">
        <v>79</v>
      </c>
      <c r="BO13" s="147">
        <v>1330.7</v>
      </c>
      <c r="BP13" s="147">
        <v>7</v>
      </c>
      <c r="BQ13" s="147">
        <v>6</v>
      </c>
      <c r="BR13" s="147">
        <v>1</v>
      </c>
      <c r="BS13" s="147">
        <v>7</v>
      </c>
      <c r="BT13" s="147"/>
      <c r="BU13" s="147"/>
      <c r="BV13" s="149">
        <v>1.98</v>
      </c>
      <c r="BW13" s="149">
        <v>9.3000000000000007</v>
      </c>
      <c r="BX13" s="149">
        <v>4.5999999999999996</v>
      </c>
      <c r="BY13" s="149">
        <v>0</v>
      </c>
      <c r="BZ13" s="150">
        <v>0</v>
      </c>
      <c r="CA13" s="146">
        <v>278</v>
      </c>
      <c r="CB13" s="147">
        <v>2442</v>
      </c>
      <c r="CC13" s="147">
        <v>36</v>
      </c>
      <c r="CD13" s="147">
        <v>24</v>
      </c>
      <c r="CE13" s="147">
        <v>3</v>
      </c>
      <c r="CF13" s="147">
        <v>15.600000000000001</v>
      </c>
      <c r="CG13" s="147"/>
      <c r="CH13" s="147"/>
      <c r="CI13" s="149">
        <v>1.29</v>
      </c>
      <c r="CJ13" s="149">
        <v>8.4</v>
      </c>
      <c r="CK13" s="149">
        <v>5</v>
      </c>
      <c r="CL13" s="149">
        <v>16.7</v>
      </c>
      <c r="CM13" s="150">
        <v>17.2</v>
      </c>
      <c r="CN13" s="146">
        <v>272</v>
      </c>
      <c r="CO13" s="147">
        <v>2285</v>
      </c>
      <c r="CP13" s="147">
        <v>27</v>
      </c>
      <c r="CQ13" s="147">
        <v>22</v>
      </c>
      <c r="CR13" s="147">
        <v>2</v>
      </c>
      <c r="CS13" s="147">
        <v>13</v>
      </c>
      <c r="CT13" s="147"/>
      <c r="CU13" s="147"/>
      <c r="CV13" s="149">
        <v>1.39</v>
      </c>
      <c r="CW13" s="149">
        <v>5.9</v>
      </c>
      <c r="CX13" s="149">
        <v>6.8</v>
      </c>
      <c r="CY13" s="149">
        <v>66.7</v>
      </c>
      <c r="CZ13" s="150">
        <v>4.3</v>
      </c>
      <c r="DA13" s="144"/>
      <c r="DB13" s="30">
        <v>11</v>
      </c>
      <c r="DC13" s="42" t="s">
        <v>236</v>
      </c>
      <c r="DD13" s="88">
        <v>0.6</v>
      </c>
    </row>
    <row r="14" spans="1:110" x14ac:dyDescent="0.2">
      <c r="A14" s="29">
        <v>12</v>
      </c>
      <c r="B14" s="31" t="s">
        <v>266</v>
      </c>
      <c r="C14" s="132">
        <v>6.2642857142857142</v>
      </c>
      <c r="D14" s="133" t="s">
        <v>267</v>
      </c>
      <c r="E14" s="134">
        <v>1</v>
      </c>
      <c r="F14" s="135">
        <v>35571</v>
      </c>
      <c r="G14" s="136">
        <v>28.372602739726027</v>
      </c>
      <c r="H14" s="37" t="s">
        <v>163</v>
      </c>
      <c r="I14" s="136">
        <v>21.942465753424656</v>
      </c>
      <c r="J14" s="134">
        <v>75</v>
      </c>
      <c r="K14" s="134">
        <v>244</v>
      </c>
      <c r="L14" s="134">
        <v>4.91</v>
      </c>
      <c r="M14" s="59">
        <v>7</v>
      </c>
      <c r="N14" s="40">
        <v>0</v>
      </c>
      <c r="O14" s="41">
        <v>0</v>
      </c>
      <c r="P14" s="41">
        <v>0.16960300681230914</v>
      </c>
      <c r="Q14" s="41">
        <v>8.0553985302430756E-2</v>
      </c>
      <c r="R14" s="41">
        <v>0.13536485550588681</v>
      </c>
      <c r="S14" s="42">
        <v>0.15248393115909797</v>
      </c>
      <c r="T14" s="43">
        <v>0.15248393115909797</v>
      </c>
      <c r="U14" s="44">
        <v>19.295890410958904</v>
      </c>
      <c r="V14" s="45">
        <v>2.0099999999999998</v>
      </c>
      <c r="W14" s="45">
        <v>14.333333333333334</v>
      </c>
      <c r="X14" s="45">
        <v>6.7</v>
      </c>
      <c r="Y14" s="45">
        <v>8.6</v>
      </c>
      <c r="Z14" s="45">
        <v>0</v>
      </c>
      <c r="AA14" s="45">
        <v>0</v>
      </c>
      <c r="AB14" s="137">
        <v>3.2000000000000001E-2</v>
      </c>
      <c r="AC14" s="45">
        <v>83.964141820669468</v>
      </c>
      <c r="AD14" s="47">
        <v>86.547542358461172</v>
      </c>
      <c r="AE14" s="48">
        <v>4</v>
      </c>
      <c r="AF14" s="49">
        <v>8</v>
      </c>
      <c r="AG14" s="49">
        <v>6</v>
      </c>
      <c r="AH14" s="49">
        <v>7</v>
      </c>
      <c r="AI14" s="49">
        <v>4</v>
      </c>
      <c r="AJ14" s="49">
        <v>5</v>
      </c>
      <c r="AK14" s="49">
        <v>0</v>
      </c>
      <c r="AL14" s="49">
        <v>1</v>
      </c>
      <c r="AM14" s="6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/>
      <c r="BB14" s="147">
        <v>1</v>
      </c>
      <c r="BC14" s="147"/>
      <c r="BD14" s="147"/>
      <c r="BE14" s="147"/>
      <c r="BF14" s="147"/>
      <c r="BG14" s="147"/>
      <c r="BH14" s="147"/>
      <c r="BI14" s="149"/>
      <c r="BJ14" s="149"/>
      <c r="BK14" s="149"/>
      <c r="BL14" s="149"/>
      <c r="BM14" s="150"/>
      <c r="BN14" s="146">
        <v>361</v>
      </c>
      <c r="BO14" s="147">
        <v>2128.5</v>
      </c>
      <c r="BP14" s="147">
        <v>45</v>
      </c>
      <c r="BQ14" s="147">
        <v>29</v>
      </c>
      <c r="BR14" s="147">
        <v>3</v>
      </c>
      <c r="BS14" s="147">
        <v>13.2</v>
      </c>
      <c r="BT14" s="147"/>
      <c r="BU14" s="147"/>
      <c r="BV14" s="149">
        <v>1.99</v>
      </c>
      <c r="BW14" s="149">
        <v>5.8</v>
      </c>
      <c r="BX14" s="149">
        <v>9.1</v>
      </c>
      <c r="BY14" s="149">
        <v>0</v>
      </c>
      <c r="BZ14" s="150">
        <v>14.7</v>
      </c>
      <c r="CA14" s="146">
        <v>114</v>
      </c>
      <c r="CB14" s="147">
        <v>1415.2</v>
      </c>
      <c r="CC14" s="147">
        <v>20</v>
      </c>
      <c r="CD14" s="147">
        <v>9</v>
      </c>
      <c r="CE14" s="147">
        <v>2</v>
      </c>
      <c r="CF14" s="147">
        <v>12.8</v>
      </c>
      <c r="CG14" s="147"/>
      <c r="CH14" s="147"/>
      <c r="CI14" s="149">
        <v>0.76</v>
      </c>
      <c r="CJ14" s="149">
        <v>4.8</v>
      </c>
      <c r="CK14" s="149">
        <v>8.6</v>
      </c>
      <c r="CL14" s="149">
        <v>25</v>
      </c>
      <c r="CM14" s="150">
        <v>0</v>
      </c>
      <c r="CN14" s="146">
        <v>430</v>
      </c>
      <c r="CO14" s="147">
        <v>3176.6</v>
      </c>
      <c r="CP14" s="147">
        <v>35</v>
      </c>
      <c r="CQ14" s="147">
        <v>30</v>
      </c>
      <c r="CR14" s="147">
        <v>3</v>
      </c>
      <c r="CS14" s="147">
        <v>33.6</v>
      </c>
      <c r="CT14" s="147"/>
      <c r="CU14" s="147"/>
      <c r="CV14" s="149">
        <v>2.0099999999999998</v>
      </c>
      <c r="CW14" s="149">
        <v>6.7</v>
      </c>
      <c r="CX14" s="149">
        <v>8.3000000000000007</v>
      </c>
      <c r="CY14" s="149">
        <v>100</v>
      </c>
      <c r="CZ14" s="150">
        <v>3.2</v>
      </c>
      <c r="DA14" s="144"/>
      <c r="DB14" s="30">
        <v>12</v>
      </c>
      <c r="DC14" s="42" t="s">
        <v>195</v>
      </c>
      <c r="DD14" s="88">
        <v>0.5</v>
      </c>
    </row>
    <row r="15" spans="1:110" x14ac:dyDescent="0.2">
      <c r="A15" s="29">
        <v>13</v>
      </c>
      <c r="B15" s="31" t="s">
        <v>268</v>
      </c>
      <c r="C15" s="132">
        <v>6.2285714285714286</v>
      </c>
      <c r="D15" s="133" t="s">
        <v>269</v>
      </c>
      <c r="E15" s="134">
        <v>4</v>
      </c>
      <c r="F15" s="135">
        <v>34954</v>
      </c>
      <c r="G15" s="136">
        <v>30.063013698630137</v>
      </c>
      <c r="H15" s="37" t="s">
        <v>159</v>
      </c>
      <c r="I15" s="136">
        <v>23.632876712328766</v>
      </c>
      <c r="J15" s="134">
        <v>75</v>
      </c>
      <c r="K15" s="134">
        <v>267</v>
      </c>
      <c r="L15" s="134">
        <v>4.8899999999999997</v>
      </c>
      <c r="M15" s="59">
        <v>4</v>
      </c>
      <c r="N15" s="40">
        <v>0</v>
      </c>
      <c r="O15" s="41">
        <v>0</v>
      </c>
      <c r="P15" s="41">
        <v>0</v>
      </c>
      <c r="Q15" s="41">
        <v>0</v>
      </c>
      <c r="R15" s="41">
        <v>0.10418445772843724</v>
      </c>
      <c r="S15" s="42">
        <v>0.10418445772843724</v>
      </c>
      <c r="T15" s="43">
        <v>9.8975234842015369E-2</v>
      </c>
      <c r="U15" s="44" t="s">
        <v>540</v>
      </c>
      <c r="V15" s="45">
        <v>1.91</v>
      </c>
      <c r="W15" s="45">
        <v>14.076923076923077</v>
      </c>
      <c r="X15" s="45">
        <v>9</v>
      </c>
      <c r="Y15" s="45">
        <v>4.5</v>
      </c>
      <c r="Z15" s="45">
        <v>0</v>
      </c>
      <c r="AA15" s="45">
        <v>0</v>
      </c>
      <c r="AB15" s="137">
        <v>0.10300000000000001</v>
      </c>
      <c r="AC15" s="45">
        <v>93.391170919910408</v>
      </c>
      <c r="AD15" s="47">
        <v>96.264621370875432</v>
      </c>
      <c r="AE15" s="48">
        <v>1</v>
      </c>
      <c r="AF15" s="49">
        <v>0</v>
      </c>
      <c r="AG15" s="49">
        <v>5</v>
      </c>
      <c r="AH15" s="49">
        <v>6</v>
      </c>
      <c r="AI15" s="49">
        <v>8</v>
      </c>
      <c r="AJ15" s="49">
        <v>5</v>
      </c>
      <c r="AK15" s="49">
        <v>1</v>
      </c>
      <c r="AL15" s="49">
        <v>5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/>
      <c r="BB15" s="147">
        <v>1</v>
      </c>
      <c r="BC15" s="147"/>
      <c r="BD15" s="147"/>
      <c r="BE15" s="147"/>
      <c r="BF15" s="147"/>
      <c r="BG15" s="147"/>
      <c r="BH15" s="147"/>
      <c r="BI15" s="149"/>
      <c r="BJ15" s="149"/>
      <c r="BK15" s="149"/>
      <c r="BL15" s="149"/>
      <c r="BM15" s="150"/>
      <c r="BN15" s="146"/>
      <c r="BO15" s="147">
        <v>1</v>
      </c>
      <c r="BP15" s="147">
        <v>4</v>
      </c>
      <c r="BQ15" s="147">
        <v>1</v>
      </c>
      <c r="BR15" s="147">
        <v>1</v>
      </c>
      <c r="BS15" s="147"/>
      <c r="BT15" s="147"/>
      <c r="BU15" s="147"/>
      <c r="BV15" s="149">
        <v>0.26</v>
      </c>
      <c r="BW15" s="149">
        <v>0</v>
      </c>
      <c r="BX15" s="149">
        <v>12</v>
      </c>
      <c r="BY15" s="149">
        <v>0</v>
      </c>
      <c r="BZ15" s="150">
        <v>0</v>
      </c>
      <c r="CA15" s="146">
        <v>0</v>
      </c>
      <c r="CB15" s="147">
        <v>1</v>
      </c>
      <c r="CC15" s="147">
        <v>2</v>
      </c>
      <c r="CD15" s="147">
        <v>1</v>
      </c>
      <c r="CE15" s="147">
        <v>0</v>
      </c>
      <c r="CF15" s="147"/>
      <c r="CG15" s="147"/>
      <c r="CH15" s="147"/>
      <c r="CI15" s="149">
        <v>7.0000000000000007E-2</v>
      </c>
      <c r="CJ15" s="149">
        <v>6</v>
      </c>
      <c r="CK15" s="149">
        <v>3.5</v>
      </c>
      <c r="CL15" s="149">
        <v>0</v>
      </c>
      <c r="CM15" s="150">
        <v>0</v>
      </c>
      <c r="CN15" s="146">
        <v>366</v>
      </c>
      <c r="CO15" s="147">
        <v>3513</v>
      </c>
      <c r="CP15" s="147">
        <v>30</v>
      </c>
      <c r="CQ15" s="147">
        <v>26</v>
      </c>
      <c r="CR15" s="147">
        <v>1</v>
      </c>
      <c r="CS15" s="147">
        <v>32</v>
      </c>
      <c r="CT15" s="147"/>
      <c r="CU15" s="147"/>
      <c r="CV15" s="149">
        <v>1.91</v>
      </c>
      <c r="CW15" s="149">
        <v>9</v>
      </c>
      <c r="CX15" s="149">
        <v>4.5</v>
      </c>
      <c r="CY15" s="149">
        <v>75</v>
      </c>
      <c r="CZ15" s="150">
        <v>10.3</v>
      </c>
      <c r="DA15" s="144"/>
      <c r="DB15" s="30"/>
      <c r="DC15" s="42"/>
    </row>
    <row r="16" spans="1:110" x14ac:dyDescent="0.2">
      <c r="A16" s="29">
        <v>14</v>
      </c>
      <c r="B16" s="31" t="s">
        <v>270</v>
      </c>
      <c r="C16" s="132">
        <v>6.0571428571428569</v>
      </c>
      <c r="D16" s="133" t="s">
        <v>271</v>
      </c>
      <c r="E16" s="134">
        <v>1</v>
      </c>
      <c r="F16" s="135">
        <v>35194</v>
      </c>
      <c r="G16" s="136">
        <v>29.405479452054795</v>
      </c>
      <c r="H16" s="37" t="s">
        <v>159</v>
      </c>
      <c r="I16" s="136">
        <v>22.975342465753425</v>
      </c>
      <c r="J16" s="134">
        <v>76</v>
      </c>
      <c r="K16" s="134">
        <v>249</v>
      </c>
      <c r="L16" s="134">
        <v>4.8</v>
      </c>
      <c r="M16" s="59">
        <v>0</v>
      </c>
      <c r="N16" s="40">
        <v>0</v>
      </c>
      <c r="O16" s="41">
        <v>0.11864946647555341</v>
      </c>
      <c r="P16" s="41">
        <v>0.13272434175174638</v>
      </c>
      <c r="Q16" s="41">
        <v>0.21709427660543498</v>
      </c>
      <c r="R16" s="41">
        <v>0.16408668730650156</v>
      </c>
      <c r="S16" s="42">
        <v>0.19059048195596828</v>
      </c>
      <c r="T16" s="43">
        <v>0.19059048195596828</v>
      </c>
      <c r="U16" s="44">
        <v>21.326027397260273</v>
      </c>
      <c r="V16" s="45">
        <v>2.31</v>
      </c>
      <c r="W16" s="45">
        <v>10.6</v>
      </c>
      <c r="X16" s="45">
        <v>12</v>
      </c>
      <c r="Y16" s="45">
        <v>8.1</v>
      </c>
      <c r="Z16" s="45">
        <v>0</v>
      </c>
      <c r="AA16" s="45">
        <v>0</v>
      </c>
      <c r="AB16" s="137">
        <v>3.2000000000000001E-2</v>
      </c>
      <c r="AC16" s="45">
        <v>93.813295717592595</v>
      </c>
      <c r="AD16" s="47">
        <v>98.640161138690573</v>
      </c>
      <c r="AE16" s="48">
        <v>6</v>
      </c>
      <c r="AF16" s="49">
        <v>3</v>
      </c>
      <c r="AG16" s="49">
        <v>7</v>
      </c>
      <c r="AH16" s="49">
        <v>1</v>
      </c>
      <c r="AI16" s="49">
        <v>10</v>
      </c>
      <c r="AJ16" s="49">
        <v>5</v>
      </c>
      <c r="AK16" s="49">
        <v>2</v>
      </c>
      <c r="AL16" s="49">
        <v>0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>
        <v>149</v>
      </c>
      <c r="BB16" s="147">
        <v>1255.8000000000002</v>
      </c>
      <c r="BC16" s="147">
        <v>21</v>
      </c>
      <c r="BD16" s="147">
        <v>15</v>
      </c>
      <c r="BE16" s="147">
        <v>1</v>
      </c>
      <c r="BF16" s="147">
        <v>4.8000000000000007</v>
      </c>
      <c r="BG16" s="147"/>
      <c r="BH16" s="147"/>
      <c r="BI16" s="149">
        <v>1.01</v>
      </c>
      <c r="BJ16" s="149">
        <v>5.0999999999999996</v>
      </c>
      <c r="BK16" s="149">
        <v>5.6</v>
      </c>
      <c r="BL16" s="149">
        <v>0</v>
      </c>
      <c r="BM16" s="150">
        <v>11.8</v>
      </c>
      <c r="BN16" s="146">
        <v>247</v>
      </c>
      <c r="BO16" s="147">
        <v>1861</v>
      </c>
      <c r="BP16" s="147">
        <v>32</v>
      </c>
      <c r="BQ16" s="147">
        <v>19</v>
      </c>
      <c r="BR16" s="147">
        <v>4</v>
      </c>
      <c r="BS16" s="147">
        <v>13</v>
      </c>
      <c r="BT16" s="147"/>
      <c r="BU16" s="147"/>
      <c r="BV16" s="149">
        <v>2.21</v>
      </c>
      <c r="BW16" s="149">
        <v>8.8000000000000007</v>
      </c>
      <c r="BX16" s="149">
        <v>6</v>
      </c>
      <c r="BY16" s="149">
        <v>0</v>
      </c>
      <c r="BZ16" s="150">
        <v>9.5</v>
      </c>
      <c r="CA16" s="146">
        <v>286</v>
      </c>
      <c r="CB16" s="147">
        <v>1317.3999999999999</v>
      </c>
      <c r="CC16" s="147">
        <v>26</v>
      </c>
      <c r="CD16" s="147">
        <v>16</v>
      </c>
      <c r="CE16" s="147">
        <v>4</v>
      </c>
      <c r="CF16" s="147">
        <v>5.6000000000000005</v>
      </c>
      <c r="CG16" s="147"/>
      <c r="CH16" s="147"/>
      <c r="CI16" s="149">
        <v>2.31</v>
      </c>
      <c r="CJ16" s="149">
        <v>12</v>
      </c>
      <c r="CK16" s="149">
        <v>8.1</v>
      </c>
      <c r="CL16" s="149">
        <v>0</v>
      </c>
      <c r="CM16" s="150">
        <v>11.1</v>
      </c>
      <c r="CN16" s="146">
        <v>318</v>
      </c>
      <c r="CO16" s="147">
        <v>1938</v>
      </c>
      <c r="CP16" s="147">
        <v>36</v>
      </c>
      <c r="CQ16" s="147">
        <v>30</v>
      </c>
      <c r="CR16" s="147">
        <v>3</v>
      </c>
      <c r="CS16" s="147">
        <v>13.200000000000001</v>
      </c>
      <c r="CT16" s="147"/>
      <c r="CU16" s="147"/>
      <c r="CV16" s="149">
        <v>2.19</v>
      </c>
      <c r="CW16" s="149">
        <v>5.2</v>
      </c>
      <c r="CX16" s="149">
        <v>6.9</v>
      </c>
      <c r="CY16" s="149">
        <v>60</v>
      </c>
      <c r="CZ16" s="150">
        <v>3.2</v>
      </c>
      <c r="DA16" s="144"/>
      <c r="DB16" s="30"/>
      <c r="DC16" s="42"/>
    </row>
    <row r="17" spans="1:104" x14ac:dyDescent="0.2">
      <c r="A17" s="29">
        <v>15</v>
      </c>
      <c r="B17" s="31" t="s">
        <v>272</v>
      </c>
      <c r="C17" s="132">
        <v>5.7285714285714286</v>
      </c>
      <c r="D17" s="133" t="s">
        <v>194</v>
      </c>
      <c r="E17" s="134">
        <v>5</v>
      </c>
      <c r="F17" s="135">
        <v>35171</v>
      </c>
      <c r="G17" s="136">
        <v>29.468493150684932</v>
      </c>
      <c r="H17" s="37" t="s">
        <v>159</v>
      </c>
      <c r="I17" s="136">
        <v>23.038356164383561</v>
      </c>
      <c r="J17" s="134">
        <v>77</v>
      </c>
      <c r="K17" s="134">
        <v>255</v>
      </c>
      <c r="L17" s="134">
        <v>4.71</v>
      </c>
      <c r="M17" s="59">
        <v>2</v>
      </c>
      <c r="N17" s="40">
        <v>0</v>
      </c>
      <c r="O17" s="41">
        <v>3.7625418060200672E-2</v>
      </c>
      <c r="P17" s="41">
        <v>5.1197836166924263E-2</v>
      </c>
      <c r="Q17" s="41">
        <v>7.5607560756075609E-2</v>
      </c>
      <c r="R17" s="41">
        <v>8.1311306143520903E-2</v>
      </c>
      <c r="S17" s="42">
        <v>8.1311306143520903E-2</v>
      </c>
      <c r="T17" s="43">
        <v>7.7245740836344848E-2</v>
      </c>
      <c r="U17" s="44" t="s">
        <v>540</v>
      </c>
      <c r="V17" s="45">
        <v>0.93</v>
      </c>
      <c r="W17" s="45">
        <v>10.08</v>
      </c>
      <c r="X17" s="45">
        <v>8.1</v>
      </c>
      <c r="Y17" s="45">
        <v>8.1</v>
      </c>
      <c r="Z17" s="45">
        <v>0</v>
      </c>
      <c r="AA17" s="45">
        <v>0</v>
      </c>
      <c r="AB17" s="137">
        <v>0</v>
      </c>
      <c r="AC17" s="45">
        <v>103.63025041152689</v>
      </c>
      <c r="AD17" s="47">
        <v>111.11984494319444</v>
      </c>
      <c r="AE17" s="48">
        <v>0</v>
      </c>
      <c r="AF17" s="49">
        <v>0</v>
      </c>
      <c r="AG17" s="49">
        <v>0</v>
      </c>
      <c r="AH17" s="49">
        <v>1</v>
      </c>
      <c r="AI17" s="49">
        <v>7</v>
      </c>
      <c r="AJ17" s="49">
        <v>5</v>
      </c>
      <c r="AK17" s="49">
        <v>6</v>
      </c>
      <c r="AL17" s="49">
        <v>7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>
        <v>45</v>
      </c>
      <c r="BB17" s="147">
        <v>1196</v>
      </c>
      <c r="BC17" s="147">
        <v>6</v>
      </c>
      <c r="BD17" s="147">
        <v>5</v>
      </c>
      <c r="BE17" s="147">
        <v>2</v>
      </c>
      <c r="BF17" s="147">
        <v>6.5</v>
      </c>
      <c r="BG17" s="147"/>
      <c r="BH17" s="147"/>
      <c r="BI17" s="149">
        <v>0.92</v>
      </c>
      <c r="BJ17" s="149">
        <v>5.2</v>
      </c>
      <c r="BK17" s="149">
        <v>6.5</v>
      </c>
      <c r="BL17" s="149">
        <v>0</v>
      </c>
      <c r="BM17" s="150">
        <v>0</v>
      </c>
      <c r="BN17" s="146">
        <v>106</v>
      </c>
      <c r="BO17" s="147">
        <v>2070.4</v>
      </c>
      <c r="BP17" s="147">
        <v>12</v>
      </c>
      <c r="BQ17" s="147">
        <v>9</v>
      </c>
      <c r="BR17" s="147">
        <v>0</v>
      </c>
      <c r="BS17" s="147">
        <v>27.2</v>
      </c>
      <c r="BT17" s="147"/>
      <c r="BU17" s="147"/>
      <c r="BV17" s="149">
        <v>0.72</v>
      </c>
      <c r="BW17" s="149">
        <v>4.3</v>
      </c>
      <c r="BX17" s="149">
        <v>7.3</v>
      </c>
      <c r="BY17" s="149">
        <v>0</v>
      </c>
      <c r="BZ17" s="150">
        <v>10</v>
      </c>
      <c r="CA17" s="146">
        <v>84</v>
      </c>
      <c r="CB17" s="147">
        <v>1111</v>
      </c>
      <c r="CC17" s="147">
        <v>8</v>
      </c>
      <c r="CD17" s="147">
        <v>7</v>
      </c>
      <c r="CE17" s="147">
        <v>0</v>
      </c>
      <c r="CF17" s="147">
        <v>7.5</v>
      </c>
      <c r="CG17" s="147"/>
      <c r="CH17" s="147"/>
      <c r="CI17" s="149">
        <v>0.93</v>
      </c>
      <c r="CJ17" s="149">
        <v>8.1</v>
      </c>
      <c r="CK17" s="149">
        <v>3.8</v>
      </c>
      <c r="CL17" s="149">
        <v>0</v>
      </c>
      <c r="CM17" s="150">
        <v>0</v>
      </c>
      <c r="CN17" s="146">
        <v>252</v>
      </c>
      <c r="CO17" s="147">
        <v>3099.2000000000003</v>
      </c>
      <c r="CP17" s="147">
        <v>35</v>
      </c>
      <c r="CQ17" s="147">
        <v>25</v>
      </c>
      <c r="CR17" s="147">
        <v>3</v>
      </c>
      <c r="CS17" s="147">
        <v>18.2</v>
      </c>
      <c r="CT17" s="147"/>
      <c r="CU17" s="147"/>
      <c r="CV17" s="149">
        <v>0.82</v>
      </c>
      <c r="CW17" s="149">
        <v>3.1</v>
      </c>
      <c r="CX17" s="149">
        <v>8.1</v>
      </c>
      <c r="CY17" s="149">
        <v>66.7</v>
      </c>
      <c r="CZ17" s="150">
        <v>0</v>
      </c>
    </row>
    <row r="18" spans="1:104" x14ac:dyDescent="0.2">
      <c r="A18" s="29">
        <v>16</v>
      </c>
      <c r="B18" s="31" t="s">
        <v>273</v>
      </c>
      <c r="C18" s="132">
        <v>5.2714285714285722</v>
      </c>
      <c r="D18" s="133" t="s">
        <v>274</v>
      </c>
      <c r="E18" s="134">
        <v>4</v>
      </c>
      <c r="F18" s="135">
        <v>34881</v>
      </c>
      <c r="G18" s="136">
        <v>30.263013698630136</v>
      </c>
      <c r="H18" s="37" t="s">
        <v>159</v>
      </c>
      <c r="I18" s="136">
        <v>23.832876712328765</v>
      </c>
      <c r="J18" s="134">
        <v>76</v>
      </c>
      <c r="K18" s="134">
        <v>251</v>
      </c>
      <c r="L18" s="134">
        <v>4.83</v>
      </c>
      <c r="M18" s="59">
        <v>7</v>
      </c>
      <c r="N18" s="40">
        <v>0</v>
      </c>
      <c r="O18" s="41">
        <v>0.15329125338142469</v>
      </c>
      <c r="P18" s="41">
        <v>0.22316348463775443</v>
      </c>
      <c r="Q18" s="41">
        <v>0.25656444177189813</v>
      </c>
      <c r="R18" s="41">
        <v>0.14694084364311952</v>
      </c>
      <c r="S18" s="42">
        <v>0.20175264270750881</v>
      </c>
      <c r="T18" s="43">
        <v>0.19166501057213337</v>
      </c>
      <c r="U18" s="44">
        <v>20.18082191780822</v>
      </c>
      <c r="V18" s="45">
        <v>1.48</v>
      </c>
      <c r="W18" s="45">
        <v>10.875</v>
      </c>
      <c r="X18" s="45">
        <v>8.3000000000000007</v>
      </c>
      <c r="Y18" s="45">
        <v>9.9</v>
      </c>
      <c r="Z18" s="45">
        <v>0</v>
      </c>
      <c r="AA18" s="45">
        <v>0</v>
      </c>
      <c r="AB18" s="137">
        <v>5.9000000000000004E-2</v>
      </c>
      <c r="AC18" s="45">
        <v>92.239129171905816</v>
      </c>
      <c r="AD18" s="47">
        <v>96.985000848904889</v>
      </c>
      <c r="AE18" s="48">
        <v>6</v>
      </c>
      <c r="AF18" s="49">
        <v>6</v>
      </c>
      <c r="AG18" s="49">
        <v>2</v>
      </c>
      <c r="AH18" s="49">
        <v>1</v>
      </c>
      <c r="AI18" s="49">
        <v>7</v>
      </c>
      <c r="AJ18" s="49">
        <v>5</v>
      </c>
      <c r="AK18" s="49">
        <v>1</v>
      </c>
      <c r="AL18" s="49">
        <v>1</v>
      </c>
      <c r="AM18" s="60">
        <v>0</v>
      </c>
      <c r="AN18" s="146"/>
      <c r="AO18" s="147">
        <v>1</v>
      </c>
      <c r="AP18" s="147"/>
      <c r="AQ18" s="147"/>
      <c r="AR18" s="147"/>
      <c r="AS18" s="147"/>
      <c r="AT18" s="147"/>
      <c r="AU18" s="147"/>
      <c r="AV18" s="149"/>
      <c r="AW18" s="149"/>
      <c r="AX18" s="149"/>
      <c r="AY18" s="149"/>
      <c r="AZ18" s="150"/>
      <c r="BA18" s="146">
        <v>68</v>
      </c>
      <c r="BB18" s="147">
        <v>443.6</v>
      </c>
      <c r="BC18" s="147">
        <v>10</v>
      </c>
      <c r="BD18" s="147">
        <v>5</v>
      </c>
      <c r="BE18" s="147">
        <v>0</v>
      </c>
      <c r="BF18" s="147">
        <v>2.8</v>
      </c>
      <c r="BG18" s="147"/>
      <c r="BH18" s="147"/>
      <c r="BI18" s="149">
        <v>0.84</v>
      </c>
      <c r="BJ18" s="149">
        <v>4.8</v>
      </c>
      <c r="BK18" s="149">
        <v>10.1</v>
      </c>
      <c r="BL18" s="149">
        <v>0</v>
      </c>
      <c r="BM18" s="150">
        <v>16.7</v>
      </c>
      <c r="BN18" s="146">
        <v>353</v>
      </c>
      <c r="BO18" s="147">
        <v>1581.8000000000002</v>
      </c>
      <c r="BP18" s="147">
        <v>47</v>
      </c>
      <c r="BQ18" s="147">
        <v>26</v>
      </c>
      <c r="BR18" s="147">
        <v>3</v>
      </c>
      <c r="BS18" s="147">
        <v>13.200000000000001</v>
      </c>
      <c r="BT18" s="147"/>
      <c r="BU18" s="147"/>
      <c r="BV18" s="149">
        <v>1.07</v>
      </c>
      <c r="BW18" s="149">
        <v>3.5</v>
      </c>
      <c r="BX18" s="149">
        <v>11.8</v>
      </c>
      <c r="BY18" s="149">
        <v>0</v>
      </c>
      <c r="BZ18" s="150">
        <v>18.8</v>
      </c>
      <c r="CA18" s="146">
        <v>512</v>
      </c>
      <c r="CB18" s="147">
        <v>1995.6000000000001</v>
      </c>
      <c r="CC18" s="147">
        <v>64</v>
      </c>
      <c r="CD18" s="147">
        <v>36</v>
      </c>
      <c r="CE18" s="147">
        <v>4</v>
      </c>
      <c r="CF18" s="147">
        <v>14.399999999999999</v>
      </c>
      <c r="CG18" s="147"/>
      <c r="CH18" s="147"/>
      <c r="CI18" s="149">
        <v>1.48</v>
      </c>
      <c r="CJ18" s="149">
        <v>8.3000000000000007</v>
      </c>
      <c r="CK18" s="149">
        <v>9.9</v>
      </c>
      <c r="CL18" s="149">
        <v>23.5</v>
      </c>
      <c r="CM18" s="150">
        <v>5.3</v>
      </c>
      <c r="CN18" s="146">
        <v>348</v>
      </c>
      <c r="CO18" s="147">
        <v>2368.3000000000002</v>
      </c>
      <c r="CP18" s="147">
        <v>46</v>
      </c>
      <c r="CQ18" s="147">
        <v>32</v>
      </c>
      <c r="CR18" s="147">
        <v>3</v>
      </c>
      <c r="CS18" s="147">
        <v>23.1</v>
      </c>
      <c r="CT18" s="147"/>
      <c r="CU18" s="147"/>
      <c r="CV18" s="149">
        <v>1.29</v>
      </c>
      <c r="CW18" s="149">
        <v>4</v>
      </c>
      <c r="CX18" s="149">
        <v>8.6999999999999993</v>
      </c>
      <c r="CY18" s="149">
        <v>66.7</v>
      </c>
      <c r="CZ18" s="150">
        <v>5.9</v>
      </c>
    </row>
    <row r="19" spans="1:104" x14ac:dyDescent="0.2">
      <c r="A19" s="29">
        <v>17</v>
      </c>
      <c r="B19" s="31" t="s">
        <v>275</v>
      </c>
      <c r="C19" s="132">
        <v>4.0357142857142856</v>
      </c>
      <c r="D19" s="133" t="s">
        <v>235</v>
      </c>
      <c r="E19" s="134">
        <v>2</v>
      </c>
      <c r="F19" s="135">
        <v>35518</v>
      </c>
      <c r="G19" s="136">
        <v>28.517808219178082</v>
      </c>
      <c r="H19" s="37" t="s">
        <v>159</v>
      </c>
      <c r="I19" s="136">
        <v>22.087671232876712</v>
      </c>
      <c r="J19" s="134">
        <v>76</v>
      </c>
      <c r="K19" s="134">
        <v>249</v>
      </c>
      <c r="L19" s="134">
        <v>4.7</v>
      </c>
      <c r="M19" s="59">
        <v>7</v>
      </c>
      <c r="N19" s="40">
        <v>0</v>
      </c>
      <c r="O19" s="41">
        <v>0.12250161186331399</v>
      </c>
      <c r="P19" s="41">
        <v>0</v>
      </c>
      <c r="Q19" s="41">
        <v>0.15464877957890813</v>
      </c>
      <c r="R19" s="41">
        <v>0.11650485436893204</v>
      </c>
      <c r="S19" s="42">
        <v>0.1355768169739201</v>
      </c>
      <c r="T19" s="43">
        <v>0.1355768169739201</v>
      </c>
      <c r="U19" s="44">
        <v>20.438356164383563</v>
      </c>
      <c r="V19" s="45">
        <v>1.25</v>
      </c>
      <c r="W19" s="45">
        <v>10</v>
      </c>
      <c r="X19" s="45">
        <v>4.5</v>
      </c>
      <c r="Y19" s="45">
        <v>8</v>
      </c>
      <c r="Z19" s="45">
        <v>0</v>
      </c>
      <c r="AA19" s="45">
        <v>0</v>
      </c>
      <c r="AB19" s="137">
        <v>5.2999999999999999E-2</v>
      </c>
      <c r="AC19" s="45">
        <v>102.05585160177475</v>
      </c>
      <c r="AD19" s="47">
        <v>107.30681157870832</v>
      </c>
      <c r="AE19" s="48">
        <v>3</v>
      </c>
      <c r="AF19" s="49">
        <v>6</v>
      </c>
      <c r="AG19" s="49">
        <v>1</v>
      </c>
      <c r="AH19" s="49">
        <v>1</v>
      </c>
      <c r="AI19" s="49">
        <v>1</v>
      </c>
      <c r="AJ19" s="49">
        <v>5</v>
      </c>
      <c r="AK19" s="49">
        <v>4</v>
      </c>
      <c r="AL19" s="49">
        <v>1</v>
      </c>
      <c r="AM19" s="60">
        <v>0.25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>
        <v>190</v>
      </c>
      <c r="BB19" s="147">
        <v>1551</v>
      </c>
      <c r="BC19" s="147">
        <v>22</v>
      </c>
      <c r="BD19" s="147">
        <v>13</v>
      </c>
      <c r="BE19" s="147">
        <v>0</v>
      </c>
      <c r="BF19" s="147">
        <v>11.399999999999999</v>
      </c>
      <c r="BG19" s="147"/>
      <c r="BH19" s="147"/>
      <c r="BI19" s="149">
        <v>1.26</v>
      </c>
      <c r="BJ19" s="149">
        <v>6.3</v>
      </c>
      <c r="BK19" s="149">
        <v>12.9</v>
      </c>
      <c r="BL19" s="149">
        <v>0</v>
      </c>
      <c r="BM19" s="150">
        <v>7.1</v>
      </c>
      <c r="BN19" s="146"/>
      <c r="BO19" s="147">
        <v>1</v>
      </c>
      <c r="BP19" s="147"/>
      <c r="BQ19" s="147"/>
      <c r="BR19" s="147"/>
      <c r="BS19" s="147"/>
      <c r="BT19" s="147"/>
      <c r="BU19" s="147"/>
      <c r="BV19" s="149"/>
      <c r="BW19" s="149"/>
      <c r="BX19" s="149"/>
      <c r="BY19" s="149"/>
      <c r="BZ19" s="150"/>
      <c r="CA19" s="146">
        <v>166</v>
      </c>
      <c r="CB19" s="147">
        <v>1073.4000000000001</v>
      </c>
      <c r="CC19" s="147">
        <v>35</v>
      </c>
      <c r="CD19" s="147">
        <v>19</v>
      </c>
      <c r="CE19" s="147">
        <v>1</v>
      </c>
      <c r="CF19" s="147">
        <v>9</v>
      </c>
      <c r="CG19" s="147"/>
      <c r="CH19" s="147"/>
      <c r="CI19" s="149">
        <v>1.1100000000000001</v>
      </c>
      <c r="CJ19" s="149">
        <v>4.4000000000000004</v>
      </c>
      <c r="CK19" s="149">
        <v>7.6</v>
      </c>
      <c r="CL19" s="149">
        <v>62.5</v>
      </c>
      <c r="CM19" s="150">
        <v>24</v>
      </c>
      <c r="CN19" s="146">
        <v>360</v>
      </c>
      <c r="CO19" s="147">
        <v>3090</v>
      </c>
      <c r="CP19" s="147">
        <v>53</v>
      </c>
      <c r="CQ19" s="147">
        <v>36</v>
      </c>
      <c r="CR19" s="147">
        <v>3</v>
      </c>
      <c r="CS19" s="147">
        <v>21.6</v>
      </c>
      <c r="CT19" s="147"/>
      <c r="CU19" s="147"/>
      <c r="CV19" s="149">
        <v>1.25</v>
      </c>
      <c r="CW19" s="149">
        <v>4.5</v>
      </c>
      <c r="CX19" s="149">
        <v>8</v>
      </c>
      <c r="CY19" s="149">
        <v>35.700000000000003</v>
      </c>
      <c r="CZ19" s="150">
        <v>5.3</v>
      </c>
    </row>
    <row r="20" spans="1:104" x14ac:dyDescent="0.2">
      <c r="A20" s="29">
        <v>18</v>
      </c>
      <c r="B20" s="31" t="s">
        <v>276</v>
      </c>
      <c r="C20" s="132">
        <v>3.0428571428571431</v>
      </c>
      <c r="D20" s="133" t="s">
        <v>277</v>
      </c>
      <c r="E20" s="134">
        <v>7</v>
      </c>
      <c r="F20" s="135">
        <v>34668</v>
      </c>
      <c r="G20" s="136">
        <v>30.846575342465755</v>
      </c>
      <c r="H20" s="37" t="s">
        <v>163</v>
      </c>
      <c r="I20" s="136">
        <v>24.416438356164385</v>
      </c>
      <c r="J20" s="134">
        <v>77</v>
      </c>
      <c r="K20" s="134">
        <v>255</v>
      </c>
      <c r="L20" s="134">
        <v>4.7300000000000004</v>
      </c>
      <c r="M20" s="59">
        <v>0</v>
      </c>
      <c r="N20" s="40">
        <v>0</v>
      </c>
      <c r="O20" s="41">
        <v>7.0072992700729933E-2</v>
      </c>
      <c r="P20" s="41">
        <v>0</v>
      </c>
      <c r="Q20" s="41">
        <v>0.16703539823008851</v>
      </c>
      <c r="R20" s="41">
        <v>0.11658735554044868</v>
      </c>
      <c r="S20" s="42">
        <v>0.1418113768852686</v>
      </c>
      <c r="T20" s="43">
        <v>0.10777664643280413</v>
      </c>
      <c r="U20" s="44">
        <v>22.767123287671232</v>
      </c>
      <c r="V20" s="45">
        <v>1.41</v>
      </c>
      <c r="W20" s="45">
        <v>12.703703703703704</v>
      </c>
      <c r="X20" s="45">
        <v>6.3</v>
      </c>
      <c r="Y20" s="45">
        <v>8.6</v>
      </c>
      <c r="Z20" s="45">
        <v>0</v>
      </c>
      <c r="AA20" s="45">
        <v>0</v>
      </c>
      <c r="AB20" s="137">
        <v>0.1</v>
      </c>
      <c r="AC20" s="45">
        <v>101.88860429027191</v>
      </c>
      <c r="AD20" s="47">
        <v>109.25232608483759</v>
      </c>
      <c r="AE20" s="48">
        <v>1</v>
      </c>
      <c r="AF20" s="49">
        <v>1</v>
      </c>
      <c r="AG20" s="49">
        <v>1</v>
      </c>
      <c r="AH20" s="49">
        <v>4</v>
      </c>
      <c r="AI20" s="49">
        <v>3</v>
      </c>
      <c r="AJ20" s="49">
        <v>5</v>
      </c>
      <c r="AK20" s="49">
        <v>5</v>
      </c>
      <c r="AL20" s="49">
        <v>0</v>
      </c>
      <c r="AM20" s="60">
        <v>0</v>
      </c>
      <c r="AN20" s="146"/>
      <c r="AO20" s="147">
        <v>1</v>
      </c>
      <c r="AP20" s="147"/>
      <c r="AQ20" s="147"/>
      <c r="AR20" s="147"/>
      <c r="AS20" s="147"/>
      <c r="AT20" s="147"/>
      <c r="AU20" s="147"/>
      <c r="AV20" s="149"/>
      <c r="AW20" s="149"/>
      <c r="AX20" s="149"/>
      <c r="AY20" s="149"/>
      <c r="AZ20" s="150"/>
      <c r="BA20" s="146">
        <v>72</v>
      </c>
      <c r="BB20" s="147">
        <v>1027.5</v>
      </c>
      <c r="BC20" s="147">
        <v>9</v>
      </c>
      <c r="BD20" s="147">
        <v>4</v>
      </c>
      <c r="BE20" s="147">
        <v>0</v>
      </c>
      <c r="BF20" s="147">
        <v>8</v>
      </c>
      <c r="BG20" s="147"/>
      <c r="BH20" s="147"/>
      <c r="BI20" s="149">
        <v>0.89</v>
      </c>
      <c r="BJ20" s="149">
        <v>7</v>
      </c>
      <c r="BK20" s="149">
        <v>8.9</v>
      </c>
      <c r="BL20" s="149">
        <v>0</v>
      </c>
      <c r="BM20" s="150">
        <v>42.9</v>
      </c>
      <c r="BN20" s="146"/>
      <c r="BO20" s="147">
        <v>1</v>
      </c>
      <c r="BP20" s="147"/>
      <c r="BQ20" s="147"/>
      <c r="BR20" s="147"/>
      <c r="BS20" s="147"/>
      <c r="BT20" s="147"/>
      <c r="BU20" s="147"/>
      <c r="BV20" s="149"/>
      <c r="BW20" s="149"/>
      <c r="BX20" s="149"/>
      <c r="BY20" s="149"/>
      <c r="BZ20" s="150"/>
      <c r="CA20" s="146">
        <v>453</v>
      </c>
      <c r="CB20" s="147">
        <v>2712</v>
      </c>
      <c r="CC20" s="147">
        <v>62</v>
      </c>
      <c r="CD20" s="147">
        <v>41</v>
      </c>
      <c r="CE20" s="147">
        <v>1</v>
      </c>
      <c r="CF20" s="147">
        <v>15.600000000000001</v>
      </c>
      <c r="CG20" s="147"/>
      <c r="CH20" s="147"/>
      <c r="CI20" s="149">
        <v>1.41</v>
      </c>
      <c r="CJ20" s="149">
        <v>6</v>
      </c>
      <c r="CK20" s="149">
        <v>7</v>
      </c>
      <c r="CL20" s="149">
        <v>28.6</v>
      </c>
      <c r="CM20" s="150">
        <v>10.9</v>
      </c>
      <c r="CN20" s="146">
        <v>343</v>
      </c>
      <c r="CO20" s="147">
        <v>2942</v>
      </c>
      <c r="CP20" s="147">
        <v>43</v>
      </c>
      <c r="CQ20" s="147">
        <v>27</v>
      </c>
      <c r="CR20" s="147">
        <v>2</v>
      </c>
      <c r="CS20" s="147">
        <v>25</v>
      </c>
      <c r="CT20" s="147"/>
      <c r="CU20" s="147"/>
      <c r="CV20" s="149">
        <v>1.22</v>
      </c>
      <c r="CW20" s="149">
        <v>6.3</v>
      </c>
      <c r="CX20" s="149">
        <v>8.6</v>
      </c>
      <c r="CY20" s="149">
        <v>50</v>
      </c>
      <c r="CZ20" s="150">
        <v>10</v>
      </c>
    </row>
    <row r="21" spans="1:104" ht="15.75" customHeight="1" x14ac:dyDescent="0.2">
      <c r="A21" s="61">
        <v>19</v>
      </c>
      <c r="B21" s="63" t="s">
        <v>278</v>
      </c>
      <c r="C21" s="155">
        <v>2.2000000000000002</v>
      </c>
      <c r="D21" s="156" t="s">
        <v>279</v>
      </c>
      <c r="E21" s="157">
        <v>1</v>
      </c>
      <c r="F21" s="158">
        <v>35013</v>
      </c>
      <c r="G21" s="159">
        <v>29.901369863013699</v>
      </c>
      <c r="H21" s="69" t="s">
        <v>159</v>
      </c>
      <c r="I21" s="159">
        <v>23.471232876712328</v>
      </c>
      <c r="J21" s="157">
        <v>78</v>
      </c>
      <c r="K21" s="157">
        <v>262</v>
      </c>
      <c r="L21" s="157">
        <v>4.95</v>
      </c>
      <c r="M21" s="167">
        <v>0</v>
      </c>
      <c r="N21" s="72">
        <v>0</v>
      </c>
      <c r="O21" s="73">
        <v>0</v>
      </c>
      <c r="P21" s="73">
        <v>7.7860528097494927E-2</v>
      </c>
      <c r="Q21" s="73">
        <v>8.9436163318211276E-2</v>
      </c>
      <c r="R21" s="73">
        <v>6.3350035790980669E-2</v>
      </c>
      <c r="S21" s="74">
        <v>7.6393099554595972E-2</v>
      </c>
      <c r="T21" s="75">
        <v>7.6393099554595972E-2</v>
      </c>
      <c r="U21" s="76" t="s">
        <v>540</v>
      </c>
      <c r="V21" s="77">
        <v>1.3</v>
      </c>
      <c r="W21" s="77">
        <v>8.045454545454545</v>
      </c>
      <c r="X21" s="77">
        <v>13.3</v>
      </c>
      <c r="Y21" s="77">
        <v>11.5</v>
      </c>
      <c r="Z21" s="77">
        <v>0</v>
      </c>
      <c r="AA21" s="77">
        <v>0</v>
      </c>
      <c r="AB21" s="160">
        <v>0.12</v>
      </c>
      <c r="AC21" s="77">
        <v>87.279146620648561</v>
      </c>
      <c r="AD21" s="79">
        <v>95.416039637395784</v>
      </c>
      <c r="AE21" s="80">
        <v>0</v>
      </c>
      <c r="AF21" s="81">
        <v>0</v>
      </c>
      <c r="AG21" s="81">
        <v>1</v>
      </c>
      <c r="AH21" s="81">
        <v>0</v>
      </c>
      <c r="AI21" s="81">
        <v>10</v>
      </c>
      <c r="AJ21" s="81">
        <v>5</v>
      </c>
      <c r="AK21" s="81">
        <v>1</v>
      </c>
      <c r="AL21" s="81">
        <v>0</v>
      </c>
      <c r="AM21" s="161">
        <v>0</v>
      </c>
      <c r="AN21" s="162"/>
      <c r="AO21" s="163">
        <v>1</v>
      </c>
      <c r="AP21" s="163"/>
      <c r="AQ21" s="163"/>
      <c r="AR21" s="163"/>
      <c r="AS21" s="163"/>
      <c r="AT21" s="163"/>
      <c r="AU21" s="163"/>
      <c r="AV21" s="165"/>
      <c r="AW21" s="165"/>
      <c r="AX21" s="165"/>
      <c r="AY21" s="165"/>
      <c r="AZ21" s="166"/>
      <c r="BA21" s="162"/>
      <c r="BB21" s="163">
        <v>1</v>
      </c>
      <c r="BC21" s="163"/>
      <c r="BD21" s="163"/>
      <c r="BE21" s="163"/>
      <c r="BF21" s="163"/>
      <c r="BG21" s="163"/>
      <c r="BH21" s="163"/>
      <c r="BI21" s="165"/>
      <c r="BJ21" s="165"/>
      <c r="BK21" s="165"/>
      <c r="BL21" s="165"/>
      <c r="BM21" s="166"/>
      <c r="BN21" s="162">
        <v>161</v>
      </c>
      <c r="BO21" s="163">
        <v>2067.7999999999997</v>
      </c>
      <c r="BP21" s="163">
        <v>27</v>
      </c>
      <c r="BQ21" s="163">
        <v>16</v>
      </c>
      <c r="BR21" s="163">
        <v>3</v>
      </c>
      <c r="BS21" s="163">
        <v>14.700000000000001</v>
      </c>
      <c r="BT21" s="163"/>
      <c r="BU21" s="163"/>
      <c r="BV21" s="165">
        <v>1.64</v>
      </c>
      <c r="BW21" s="165">
        <v>2.8</v>
      </c>
      <c r="BX21" s="165">
        <v>10.6</v>
      </c>
      <c r="BY21" s="165">
        <v>0</v>
      </c>
      <c r="BZ21" s="166">
        <v>5.9</v>
      </c>
      <c r="CA21" s="162">
        <v>138</v>
      </c>
      <c r="CB21" s="163">
        <v>1543</v>
      </c>
      <c r="CC21" s="163">
        <v>15</v>
      </c>
      <c r="CD21" s="163">
        <v>6</v>
      </c>
      <c r="CE21" s="163">
        <v>1</v>
      </c>
      <c r="CF21" s="163">
        <v>17</v>
      </c>
      <c r="CG21" s="163"/>
      <c r="CH21" s="163"/>
      <c r="CI21" s="165">
        <v>1.3</v>
      </c>
      <c r="CJ21" s="165">
        <v>13.3</v>
      </c>
      <c r="CK21" s="165">
        <v>11.5</v>
      </c>
      <c r="CL21" s="165">
        <v>50</v>
      </c>
      <c r="CM21" s="166">
        <v>14.3</v>
      </c>
      <c r="CN21" s="162">
        <v>177</v>
      </c>
      <c r="CO21" s="163">
        <v>2794</v>
      </c>
      <c r="CP21" s="163">
        <v>35</v>
      </c>
      <c r="CQ21" s="163">
        <v>22</v>
      </c>
      <c r="CR21" s="163">
        <v>2</v>
      </c>
      <c r="CS21" s="163">
        <v>22</v>
      </c>
      <c r="CT21" s="163"/>
      <c r="CU21" s="163"/>
      <c r="CV21" s="165">
        <v>1.1000000000000001</v>
      </c>
      <c r="CW21" s="165">
        <v>4</v>
      </c>
      <c r="CX21" s="165">
        <v>5.5</v>
      </c>
      <c r="CY21" s="165">
        <v>44.4</v>
      </c>
      <c r="CZ21" s="166">
        <v>12</v>
      </c>
    </row>
  </sheetData>
  <autoFilter ref="A2:CZ2" xr:uid="{00000000-0009-0000-0000-000007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1">
    <cfRule type="expression" dxfId="128" priority="1" stopIfTrue="1">
      <formula>C3&gt;=15</formula>
    </cfRule>
    <cfRule type="expression" dxfId="127" priority="2" stopIfTrue="1">
      <formula>AND(C3&gt;=14,C3&lt;15)</formula>
    </cfRule>
    <cfRule type="expression" dxfId="126" priority="3">
      <formula>AND(C3&gt;=11,C3&lt;14)</formula>
    </cfRule>
    <cfRule type="expression" dxfId="125" priority="4" stopIfTrue="1">
      <formula>AND(C3&gt;=9,C3&lt;11)</formula>
    </cfRule>
    <cfRule type="expression" dxfId="124" priority="5">
      <formula>AND(C3&gt;=8,C3&lt;9)</formula>
    </cfRule>
    <cfRule type="expression" dxfId="123" priority="6">
      <formula>AND(C3&gt;=6,C3&lt;8)</formula>
    </cfRule>
    <cfRule type="expression" dxfId="122" priority="7">
      <formula>AND(C3&gt;=5,C3&lt;6)</formula>
    </cfRule>
    <cfRule type="expression" dxfId="121" priority="8" stopIfTrue="1">
      <formula>C3&lt;5</formula>
    </cfRule>
  </conditionalFormatting>
  <conditionalFormatting sqref="C3:C21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1">
    <cfRule type="containsText" dxfId="120" priority="10" operator="containsText" text="SR">
      <formula>NOT(ISERROR(SEARCH(("SR"),(H3))))</formula>
    </cfRule>
  </conditionalFormatting>
  <conditionalFormatting sqref="N1">
    <cfRule type="cellIs" dxfId="119" priority="11" operator="between">
      <formula>0.2</formula>
      <formula>0.2499</formula>
    </cfRule>
    <cfRule type="cellIs" dxfId="118" priority="12" operator="equal">
      <formula>0</formula>
    </cfRule>
    <cfRule type="colorScale" priority="13">
      <colorScale>
        <cfvo type="formula" val="0.24999"/>
        <cfvo type="formula" val="0.25"/>
        <cfvo type="formula" val="0.35"/>
        <color rgb="FFFACACA"/>
        <color rgb="FFC0E399"/>
        <color rgb="FF63BE7B"/>
      </colorScale>
    </cfRule>
  </conditionalFormatting>
  <conditionalFormatting sqref="N3:R21">
    <cfRule type="cellIs" dxfId="117" priority="14" stopIfTrue="1" operator="between">
      <formula>0.15</formula>
      <formula>0.2099</formula>
    </cfRule>
    <cfRule type="cellIs" dxfId="116" priority="15" stopIfTrue="1" operator="equal">
      <formula>0</formula>
    </cfRule>
    <cfRule type="colorScale" priority="16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1 T22">
    <cfRule type="colorScale" priority="17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F19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2.5" customWidth="1"/>
    <col min="3" max="3" width="12.1640625" customWidth="1"/>
    <col min="4" max="4" width="13.8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8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ht="15" customHeight="1" x14ac:dyDescent="0.2">
      <c r="A1" s="263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150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151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213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250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280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131"/>
      <c r="DB1" s="30"/>
    </row>
    <row r="2" spans="1:110" ht="15" customHeight="1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0"/>
      <c r="DB2" s="30"/>
      <c r="DC2" s="30" t="s">
        <v>153</v>
      </c>
      <c r="DD2" s="30" t="s">
        <v>154</v>
      </c>
      <c r="DE2" s="88" t="s">
        <v>155</v>
      </c>
      <c r="DF2" s="30" t="s">
        <v>156</v>
      </c>
    </row>
    <row r="3" spans="1:110" ht="15" customHeight="1" x14ac:dyDescent="0.2">
      <c r="A3" s="29">
        <v>1</v>
      </c>
      <c r="B3" s="31" t="s">
        <v>281</v>
      </c>
      <c r="C3" s="132">
        <v>9.9428571428571431</v>
      </c>
      <c r="D3" s="133" t="s">
        <v>235</v>
      </c>
      <c r="E3" s="134">
        <v>2</v>
      </c>
      <c r="F3" s="135">
        <v>36229</v>
      </c>
      <c r="G3" s="136">
        <v>26.56986301369863</v>
      </c>
      <c r="H3" s="37" t="s">
        <v>163</v>
      </c>
      <c r="I3" s="136">
        <v>21.136986301369863</v>
      </c>
      <c r="J3" s="134">
        <v>78</v>
      </c>
      <c r="K3" s="134">
        <v>262</v>
      </c>
      <c r="L3" s="134">
        <v>4.7</v>
      </c>
      <c r="M3" s="59">
        <v>2</v>
      </c>
      <c r="N3" s="40">
        <v>0</v>
      </c>
      <c r="O3" s="41">
        <v>0</v>
      </c>
      <c r="P3" s="41">
        <v>1.9564002235885967E-2</v>
      </c>
      <c r="Q3" s="41">
        <v>6.9902912621359226E-2</v>
      </c>
      <c r="R3" s="41">
        <v>0.20420301348136399</v>
      </c>
      <c r="S3" s="42">
        <v>0.20420301348136399</v>
      </c>
      <c r="T3" s="43">
        <v>0.20420301348136399</v>
      </c>
      <c r="U3" s="44">
        <v>20.504109589041096</v>
      </c>
      <c r="V3" s="45">
        <v>1.55</v>
      </c>
      <c r="W3" s="45">
        <v>11.976744186046512</v>
      </c>
      <c r="X3" s="45">
        <v>5</v>
      </c>
      <c r="Y3" s="45">
        <v>9.1999999999999993</v>
      </c>
      <c r="Z3" s="45">
        <v>0</v>
      </c>
      <c r="AA3" s="45">
        <v>0</v>
      </c>
      <c r="AB3" s="137">
        <v>4.4000000000000004E-2</v>
      </c>
      <c r="AC3" s="45">
        <v>107.38406875367464</v>
      </c>
      <c r="AD3" s="47">
        <v>117.3953109917485</v>
      </c>
      <c r="AE3" s="48">
        <v>7</v>
      </c>
      <c r="AF3" s="49">
        <v>5</v>
      </c>
      <c r="AG3" s="49">
        <v>2</v>
      </c>
      <c r="AH3" s="49">
        <v>3</v>
      </c>
      <c r="AI3" s="49">
        <v>2</v>
      </c>
      <c r="AJ3" s="49">
        <v>5</v>
      </c>
      <c r="AK3" s="49">
        <v>8</v>
      </c>
      <c r="AL3" s="49">
        <v>7</v>
      </c>
      <c r="AM3" s="60">
        <v>1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/>
      <c r="BB3" s="140">
        <v>1</v>
      </c>
      <c r="BC3" s="140"/>
      <c r="BD3" s="140"/>
      <c r="BE3" s="140"/>
      <c r="BF3" s="140"/>
      <c r="BG3" s="140"/>
      <c r="BH3" s="140"/>
      <c r="BI3" s="142"/>
      <c r="BJ3" s="142"/>
      <c r="BK3" s="142"/>
      <c r="BL3" s="142"/>
      <c r="BM3" s="143"/>
      <c r="BN3" s="139">
        <v>14</v>
      </c>
      <c r="BO3" s="140">
        <v>715.6</v>
      </c>
      <c r="BP3" s="140">
        <v>4</v>
      </c>
      <c r="BQ3" s="140">
        <v>2</v>
      </c>
      <c r="BR3" s="140">
        <v>0</v>
      </c>
      <c r="BS3" s="140">
        <v>6</v>
      </c>
      <c r="BT3" s="140"/>
      <c r="BU3" s="140"/>
      <c r="BV3" s="142">
        <v>0.88</v>
      </c>
      <c r="BW3" s="142">
        <v>1</v>
      </c>
      <c r="BX3" s="142">
        <v>6.5</v>
      </c>
      <c r="BY3" s="142">
        <v>0</v>
      </c>
      <c r="BZ3" s="143">
        <v>33.299999999999997</v>
      </c>
      <c r="CA3" s="139">
        <v>162</v>
      </c>
      <c r="CB3" s="140">
        <v>2317.5</v>
      </c>
      <c r="CC3" s="140">
        <v>17</v>
      </c>
      <c r="CD3" s="140">
        <v>15</v>
      </c>
      <c r="CE3" s="140">
        <v>0</v>
      </c>
      <c r="CF3" s="140">
        <v>16.2</v>
      </c>
      <c r="CG3" s="140"/>
      <c r="CH3" s="140"/>
      <c r="CI3" s="142">
        <v>1.31</v>
      </c>
      <c r="CJ3" s="142">
        <v>4.5999999999999996</v>
      </c>
      <c r="CK3" s="142">
        <v>7.2</v>
      </c>
      <c r="CL3" s="142">
        <v>66.7</v>
      </c>
      <c r="CM3" s="143">
        <v>0</v>
      </c>
      <c r="CN3" s="139">
        <v>515</v>
      </c>
      <c r="CO3" s="140">
        <v>2522</v>
      </c>
      <c r="CP3" s="140">
        <v>61</v>
      </c>
      <c r="CQ3" s="140">
        <v>43</v>
      </c>
      <c r="CR3" s="140">
        <v>6</v>
      </c>
      <c r="CS3" s="140">
        <v>28</v>
      </c>
      <c r="CT3" s="140"/>
      <c r="CU3" s="140"/>
      <c r="CV3" s="142">
        <v>1.55</v>
      </c>
      <c r="CW3" s="142">
        <v>5</v>
      </c>
      <c r="CX3" s="142">
        <v>9.1999999999999993</v>
      </c>
      <c r="CY3" s="142">
        <v>30</v>
      </c>
      <c r="CZ3" s="143">
        <v>4.4000000000000004</v>
      </c>
      <c r="DA3" s="144"/>
      <c r="DB3" s="30">
        <v>1</v>
      </c>
      <c r="DC3" s="42" t="s">
        <v>160</v>
      </c>
      <c r="DD3" s="88">
        <v>1</v>
      </c>
      <c r="DE3" s="145">
        <v>42247</v>
      </c>
      <c r="DF3" s="145">
        <v>43944</v>
      </c>
    </row>
    <row r="4" spans="1:110" ht="15" customHeight="1" x14ac:dyDescent="0.2">
      <c r="A4" s="29">
        <v>2</v>
      </c>
      <c r="B4" s="31" t="s">
        <v>282</v>
      </c>
      <c r="C4" s="132">
        <v>9.5928571428571434</v>
      </c>
      <c r="D4" s="133" t="s">
        <v>283</v>
      </c>
      <c r="E4" s="134">
        <v>10</v>
      </c>
      <c r="F4" s="135">
        <v>35908</v>
      </c>
      <c r="G4" s="136">
        <v>27.449315068493149</v>
      </c>
      <c r="H4" s="37" t="s">
        <v>159</v>
      </c>
      <c r="I4" s="136">
        <v>22.016438356164382</v>
      </c>
      <c r="J4" s="134">
        <v>76</v>
      </c>
      <c r="K4" s="134">
        <v>243</v>
      </c>
      <c r="L4" s="134">
        <v>4.7300000000000004</v>
      </c>
      <c r="M4" s="59">
        <v>4</v>
      </c>
      <c r="N4" s="40">
        <v>0</v>
      </c>
      <c r="O4" s="41">
        <v>4.9976201808662545E-2</v>
      </c>
      <c r="P4" s="41">
        <v>0.19380572501173157</v>
      </c>
      <c r="Q4" s="41">
        <v>0.23171589310829818</v>
      </c>
      <c r="R4" s="41">
        <v>0.27328651532473186</v>
      </c>
      <c r="S4" s="42">
        <v>0.27328651532473186</v>
      </c>
      <c r="T4" s="43">
        <v>0.1913005607273123</v>
      </c>
      <c r="U4" s="44">
        <v>19.372602739726027</v>
      </c>
      <c r="V4" s="45">
        <v>3.04</v>
      </c>
      <c r="W4" s="45">
        <v>15.446153846153846</v>
      </c>
      <c r="X4" s="45">
        <v>6.1</v>
      </c>
      <c r="Y4" s="45">
        <v>10.1</v>
      </c>
      <c r="Z4" s="45">
        <v>0</v>
      </c>
      <c r="AA4" s="45">
        <v>0</v>
      </c>
      <c r="AB4" s="137">
        <v>0.11</v>
      </c>
      <c r="AC4" s="45">
        <v>97.093846441317936</v>
      </c>
      <c r="AD4" s="47">
        <v>102.08950218930279</v>
      </c>
      <c r="AE4" s="48">
        <v>6</v>
      </c>
      <c r="AF4" s="49">
        <v>8</v>
      </c>
      <c r="AG4" s="49">
        <v>9</v>
      </c>
      <c r="AH4" s="49">
        <v>8</v>
      </c>
      <c r="AI4" s="49">
        <v>3</v>
      </c>
      <c r="AJ4" s="49">
        <v>5</v>
      </c>
      <c r="AK4" s="49">
        <v>2</v>
      </c>
      <c r="AL4" s="49">
        <v>5</v>
      </c>
      <c r="AM4" s="60">
        <v>0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>
        <v>63</v>
      </c>
      <c r="BB4" s="147">
        <v>1260.5999999999999</v>
      </c>
      <c r="BC4" s="147">
        <v>10</v>
      </c>
      <c r="BD4" s="147">
        <v>6</v>
      </c>
      <c r="BE4" s="147">
        <v>0</v>
      </c>
      <c r="BF4" s="147">
        <v>4.8000000000000007</v>
      </c>
      <c r="BG4" s="147"/>
      <c r="BH4" s="147"/>
      <c r="BI4" s="149">
        <v>0.67</v>
      </c>
      <c r="BJ4" s="149">
        <v>2.2999999999999998</v>
      </c>
      <c r="BK4" s="149">
        <v>11.2</v>
      </c>
      <c r="BL4" s="149">
        <v>0</v>
      </c>
      <c r="BM4" s="150">
        <v>25</v>
      </c>
      <c r="BN4" s="146">
        <v>413</v>
      </c>
      <c r="BO4" s="147">
        <v>2131</v>
      </c>
      <c r="BP4" s="147">
        <v>40</v>
      </c>
      <c r="BQ4" s="147">
        <v>33</v>
      </c>
      <c r="BR4" s="147">
        <v>5</v>
      </c>
      <c r="BS4" s="147">
        <v>15</v>
      </c>
      <c r="BT4" s="147"/>
      <c r="BU4" s="147"/>
      <c r="BV4" s="149">
        <v>2.74</v>
      </c>
      <c r="BW4" s="149">
        <v>8.1999999999999993</v>
      </c>
      <c r="BX4" s="149">
        <v>5.5</v>
      </c>
      <c r="BY4" s="149">
        <v>66.7</v>
      </c>
      <c r="BZ4" s="150">
        <v>0</v>
      </c>
      <c r="CA4" s="146">
        <v>659</v>
      </c>
      <c r="CB4" s="147">
        <v>2844</v>
      </c>
      <c r="CC4" s="147">
        <v>63</v>
      </c>
      <c r="CD4" s="147">
        <v>44</v>
      </c>
      <c r="CE4" s="147">
        <v>4</v>
      </c>
      <c r="CF4" s="147">
        <v>14.399999999999999</v>
      </c>
      <c r="CG4" s="147"/>
      <c r="CH4" s="147"/>
      <c r="CI4" s="149">
        <v>2.62</v>
      </c>
      <c r="CJ4" s="149">
        <v>10</v>
      </c>
      <c r="CK4" s="149">
        <v>6.4</v>
      </c>
      <c r="CL4" s="149">
        <v>0</v>
      </c>
      <c r="CM4" s="150">
        <v>2.2000000000000002</v>
      </c>
      <c r="CN4" s="146">
        <v>1004</v>
      </c>
      <c r="CO4" s="147">
        <v>3673.8</v>
      </c>
      <c r="CP4" s="147">
        <v>94</v>
      </c>
      <c r="CQ4" s="147">
        <v>65</v>
      </c>
      <c r="CR4" s="147">
        <v>7</v>
      </c>
      <c r="CS4" s="147">
        <v>27.3</v>
      </c>
      <c r="CT4" s="147"/>
      <c r="CU4" s="147"/>
      <c r="CV4" s="149">
        <v>3.04</v>
      </c>
      <c r="CW4" s="149">
        <v>6.1</v>
      </c>
      <c r="CX4" s="149">
        <v>10.1</v>
      </c>
      <c r="CY4" s="149">
        <v>54.2</v>
      </c>
      <c r="CZ4" s="150">
        <v>11</v>
      </c>
      <c r="DA4" s="144"/>
      <c r="DB4" s="30">
        <v>2</v>
      </c>
      <c r="DC4" s="42" t="s">
        <v>164</v>
      </c>
      <c r="DD4" s="88">
        <v>1</v>
      </c>
      <c r="DE4" s="145">
        <v>42613</v>
      </c>
      <c r="DF4" s="88"/>
    </row>
    <row r="5" spans="1:110" ht="15" customHeight="1" x14ac:dyDescent="0.2">
      <c r="A5" s="29">
        <v>3</v>
      </c>
      <c r="B5" s="31" t="s">
        <v>284</v>
      </c>
      <c r="C5" s="132">
        <v>9.4428571428571413</v>
      </c>
      <c r="D5" s="133" t="s">
        <v>285</v>
      </c>
      <c r="E5" s="134">
        <v>2</v>
      </c>
      <c r="F5" s="135">
        <v>35516</v>
      </c>
      <c r="G5" s="136">
        <v>28.523287671232875</v>
      </c>
      <c r="H5" s="37" t="s">
        <v>198</v>
      </c>
      <c r="I5" s="136">
        <v>23.090410958904108</v>
      </c>
      <c r="J5" s="134">
        <v>76</v>
      </c>
      <c r="K5" s="134">
        <v>245</v>
      </c>
      <c r="L5" s="134">
        <v>4.66</v>
      </c>
      <c r="M5" s="59">
        <v>4</v>
      </c>
      <c r="N5" s="40">
        <v>0</v>
      </c>
      <c r="O5" s="41">
        <v>0.10342488979315023</v>
      </c>
      <c r="P5" s="41">
        <v>0.12579071028375202</v>
      </c>
      <c r="Q5" s="41">
        <v>0.15799457994579946</v>
      </c>
      <c r="R5" s="41">
        <v>0.24406700108539414</v>
      </c>
      <c r="S5" s="42">
        <v>0.24406700108539414</v>
      </c>
      <c r="T5" s="43">
        <v>0.24406700108539414</v>
      </c>
      <c r="U5" s="44">
        <v>21.443835616438356</v>
      </c>
      <c r="V5" s="45">
        <v>1.96</v>
      </c>
      <c r="W5" s="45">
        <v>13.639344262295081</v>
      </c>
      <c r="X5" s="45">
        <v>8.3000000000000007</v>
      </c>
      <c r="Y5" s="45">
        <v>9.6</v>
      </c>
      <c r="Z5" s="45">
        <v>0</v>
      </c>
      <c r="AA5" s="45">
        <v>0</v>
      </c>
      <c r="AB5" s="137">
        <v>0.11599999999999999</v>
      </c>
      <c r="AC5" s="45">
        <v>103.90882007518917</v>
      </c>
      <c r="AD5" s="47">
        <v>109.25511866465411</v>
      </c>
      <c r="AE5" s="48">
        <v>8</v>
      </c>
      <c r="AF5" s="49">
        <v>3</v>
      </c>
      <c r="AG5" s="49">
        <v>5</v>
      </c>
      <c r="AH5" s="49">
        <v>6</v>
      </c>
      <c r="AI5" s="49">
        <v>7</v>
      </c>
      <c r="AJ5" s="49">
        <v>5</v>
      </c>
      <c r="AK5" s="49">
        <v>5</v>
      </c>
      <c r="AL5" s="49">
        <v>5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>
        <v>183</v>
      </c>
      <c r="BB5" s="147">
        <v>1769.3999999999999</v>
      </c>
      <c r="BC5" s="147">
        <v>24</v>
      </c>
      <c r="BD5" s="147">
        <v>10</v>
      </c>
      <c r="BE5" s="147">
        <v>4</v>
      </c>
      <c r="BF5" s="147">
        <v>12.600000000000001</v>
      </c>
      <c r="BG5" s="147"/>
      <c r="BH5" s="147"/>
      <c r="BI5" s="149">
        <v>1.54</v>
      </c>
      <c r="BJ5" s="149">
        <v>8.6999999999999993</v>
      </c>
      <c r="BK5" s="149">
        <v>11.4</v>
      </c>
      <c r="BL5" s="149">
        <v>0</v>
      </c>
      <c r="BM5" s="150">
        <v>23.1</v>
      </c>
      <c r="BN5" s="146">
        <v>348</v>
      </c>
      <c r="BO5" s="147">
        <v>2766.5</v>
      </c>
      <c r="BP5" s="147">
        <v>51</v>
      </c>
      <c r="BQ5" s="147">
        <v>25</v>
      </c>
      <c r="BR5" s="147">
        <v>3</v>
      </c>
      <c r="BS5" s="147">
        <v>23.1</v>
      </c>
      <c r="BT5" s="147"/>
      <c r="BU5" s="147"/>
      <c r="BV5" s="149">
        <v>1.33</v>
      </c>
      <c r="BW5" s="149">
        <v>6.4</v>
      </c>
      <c r="BX5" s="149">
        <v>8.6</v>
      </c>
      <c r="BY5" s="149">
        <v>30</v>
      </c>
      <c r="BZ5" s="150">
        <v>21.9</v>
      </c>
      <c r="CA5" s="146">
        <v>583</v>
      </c>
      <c r="CB5" s="147">
        <v>3690</v>
      </c>
      <c r="CC5" s="147">
        <v>52</v>
      </c>
      <c r="CD5" s="147">
        <v>34</v>
      </c>
      <c r="CE5" s="147">
        <v>2</v>
      </c>
      <c r="CF5" s="147">
        <v>26.400000000000002</v>
      </c>
      <c r="CG5" s="147"/>
      <c r="CH5" s="147"/>
      <c r="CI5" s="149">
        <v>1.96</v>
      </c>
      <c r="CJ5" s="149">
        <v>8.3000000000000007</v>
      </c>
      <c r="CK5" s="149">
        <v>9.6</v>
      </c>
      <c r="CL5" s="149">
        <v>28.6</v>
      </c>
      <c r="CM5" s="150">
        <v>10.5</v>
      </c>
      <c r="CN5" s="146">
        <v>832</v>
      </c>
      <c r="CO5" s="147">
        <v>3408.8999999999996</v>
      </c>
      <c r="CP5" s="147">
        <v>89</v>
      </c>
      <c r="CQ5" s="147">
        <v>61</v>
      </c>
      <c r="CR5" s="147">
        <v>7</v>
      </c>
      <c r="CS5" s="147">
        <v>26.4</v>
      </c>
      <c r="CT5" s="147"/>
      <c r="CU5" s="147"/>
      <c r="CV5" s="149">
        <v>1.83</v>
      </c>
      <c r="CW5" s="149">
        <v>6.3</v>
      </c>
      <c r="CX5" s="149">
        <v>8.6</v>
      </c>
      <c r="CY5" s="149">
        <v>55.6</v>
      </c>
      <c r="CZ5" s="150">
        <v>11.6</v>
      </c>
      <c r="DA5" s="144"/>
      <c r="DB5" s="5">
        <v>3</v>
      </c>
      <c r="DC5" s="42" t="s">
        <v>167</v>
      </c>
      <c r="DD5" s="88">
        <v>0.95</v>
      </c>
      <c r="DE5" s="145">
        <v>42979</v>
      </c>
      <c r="DF5" s="88"/>
    </row>
    <row r="6" spans="1:110" ht="15" customHeight="1" x14ac:dyDescent="0.2">
      <c r="A6" s="29">
        <v>4</v>
      </c>
      <c r="B6" s="31" t="s">
        <v>286</v>
      </c>
      <c r="C6" s="132">
        <v>9.3714285714285701</v>
      </c>
      <c r="D6" s="133" t="s">
        <v>279</v>
      </c>
      <c r="E6" s="134">
        <v>1</v>
      </c>
      <c r="F6" s="135">
        <v>35910</v>
      </c>
      <c r="G6" s="136">
        <v>27.443835616438356</v>
      </c>
      <c r="H6" s="37" t="s">
        <v>163</v>
      </c>
      <c r="I6" s="136">
        <v>22.010958904109589</v>
      </c>
      <c r="J6" s="134">
        <v>77</v>
      </c>
      <c r="K6" s="134">
        <v>258</v>
      </c>
      <c r="L6" s="134">
        <v>4.49</v>
      </c>
      <c r="M6" s="59">
        <v>4</v>
      </c>
      <c r="N6" s="40">
        <v>0</v>
      </c>
      <c r="O6" s="41">
        <v>0</v>
      </c>
      <c r="P6" s="41">
        <v>0.14726002736372146</v>
      </c>
      <c r="Q6" s="41">
        <v>0.18571542193589438</v>
      </c>
      <c r="R6" s="41">
        <v>0.1527403414195867</v>
      </c>
      <c r="S6" s="42">
        <v>0.16922788167774055</v>
      </c>
      <c r="T6" s="43">
        <v>0.16922788167774055</v>
      </c>
      <c r="U6" s="44">
        <v>20.364383561643837</v>
      </c>
      <c r="V6" s="45">
        <v>2.35</v>
      </c>
      <c r="W6" s="45">
        <v>11.76923076923077</v>
      </c>
      <c r="X6" s="45">
        <v>5.0999999999999996</v>
      </c>
      <c r="Y6" s="45">
        <v>9.4</v>
      </c>
      <c r="Z6" s="45">
        <v>0</v>
      </c>
      <c r="AA6" s="45">
        <v>0</v>
      </c>
      <c r="AB6" s="137">
        <v>0.13300000000000001</v>
      </c>
      <c r="AC6" s="45">
        <v>126.95924690532995</v>
      </c>
      <c r="AD6" s="47">
        <v>136.13488121665091</v>
      </c>
      <c r="AE6" s="48">
        <v>5</v>
      </c>
      <c r="AF6" s="49">
        <v>6</v>
      </c>
      <c r="AG6" s="49">
        <v>7</v>
      </c>
      <c r="AH6" s="49">
        <v>3</v>
      </c>
      <c r="AI6" s="49">
        <v>2</v>
      </c>
      <c r="AJ6" s="49">
        <v>8</v>
      </c>
      <c r="AK6" s="49">
        <v>10</v>
      </c>
      <c r="AL6" s="49">
        <v>5</v>
      </c>
      <c r="AM6" s="60">
        <v>0.25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/>
      <c r="BB6" s="147">
        <v>1</v>
      </c>
      <c r="BC6" s="147"/>
      <c r="BD6" s="147"/>
      <c r="BE6" s="147"/>
      <c r="BF6" s="147"/>
      <c r="BG6" s="147"/>
      <c r="BH6" s="147"/>
      <c r="BI6" s="149"/>
      <c r="BJ6" s="149"/>
      <c r="BK6" s="149"/>
      <c r="BL6" s="149"/>
      <c r="BM6" s="150"/>
      <c r="BN6" s="146">
        <v>409</v>
      </c>
      <c r="BO6" s="147">
        <v>2777.4</v>
      </c>
      <c r="BP6" s="147">
        <v>40</v>
      </c>
      <c r="BQ6" s="147">
        <v>29</v>
      </c>
      <c r="BR6" s="147">
        <v>11</v>
      </c>
      <c r="BS6" s="147">
        <v>30.599999999999998</v>
      </c>
      <c r="BT6" s="147"/>
      <c r="BU6" s="147"/>
      <c r="BV6" s="149">
        <v>2.52</v>
      </c>
      <c r="BW6" s="149">
        <v>7.2</v>
      </c>
      <c r="BX6" s="149">
        <v>9.1999999999999993</v>
      </c>
      <c r="BY6" s="149">
        <v>62.5</v>
      </c>
      <c r="BZ6" s="150">
        <v>12.1</v>
      </c>
      <c r="CA6" s="146">
        <v>467</v>
      </c>
      <c r="CB6" s="147">
        <v>2514.6</v>
      </c>
      <c r="CC6" s="147">
        <v>56</v>
      </c>
      <c r="CD6" s="147">
        <v>43</v>
      </c>
      <c r="CE6" s="147">
        <v>6</v>
      </c>
      <c r="CF6" s="147">
        <v>19.8</v>
      </c>
      <c r="CG6" s="147"/>
      <c r="CH6" s="147"/>
      <c r="CI6" s="149">
        <v>2.35</v>
      </c>
      <c r="CJ6" s="149">
        <v>4.5999999999999996</v>
      </c>
      <c r="CK6" s="149">
        <v>7.4</v>
      </c>
      <c r="CL6" s="149">
        <v>58.8</v>
      </c>
      <c r="CM6" s="150">
        <v>8.5</v>
      </c>
      <c r="CN6" s="146">
        <v>306</v>
      </c>
      <c r="CO6" s="147">
        <v>2003.3999999999999</v>
      </c>
      <c r="CP6" s="147">
        <v>44</v>
      </c>
      <c r="CQ6" s="147">
        <v>26</v>
      </c>
      <c r="CR6" s="147">
        <v>6</v>
      </c>
      <c r="CS6" s="147">
        <v>8.3999999999999986</v>
      </c>
      <c r="CT6" s="147"/>
      <c r="CU6" s="147"/>
      <c r="CV6" s="149">
        <v>1.32</v>
      </c>
      <c r="CW6" s="149">
        <v>5.0999999999999996</v>
      </c>
      <c r="CX6" s="149">
        <v>9.4</v>
      </c>
      <c r="CY6" s="149">
        <v>31.3</v>
      </c>
      <c r="CZ6" s="150">
        <v>13.3</v>
      </c>
      <c r="DA6" s="144"/>
      <c r="DB6" s="5">
        <v>4</v>
      </c>
      <c r="DC6" s="42" t="s">
        <v>170</v>
      </c>
      <c r="DD6" s="88">
        <v>0.95</v>
      </c>
      <c r="DE6" s="145">
        <v>43343</v>
      </c>
      <c r="DF6" s="88"/>
    </row>
    <row r="7" spans="1:110" ht="15" customHeight="1" x14ac:dyDescent="0.2">
      <c r="A7" s="29">
        <v>5</v>
      </c>
      <c r="B7" s="31" t="s">
        <v>287</v>
      </c>
      <c r="C7" s="132">
        <v>9.2214285714285715</v>
      </c>
      <c r="D7" s="133" t="s">
        <v>194</v>
      </c>
      <c r="E7" s="134">
        <v>5</v>
      </c>
      <c r="F7" s="135">
        <v>36027</v>
      </c>
      <c r="G7" s="136">
        <v>27.123287671232877</v>
      </c>
      <c r="H7" s="37" t="s">
        <v>163</v>
      </c>
      <c r="I7" s="136">
        <v>21.69041095890411</v>
      </c>
      <c r="J7" s="134">
        <v>74</v>
      </c>
      <c r="K7" s="134">
        <v>248</v>
      </c>
      <c r="L7" s="134">
        <v>4.74</v>
      </c>
      <c r="M7" s="59">
        <v>0</v>
      </c>
      <c r="N7" s="40">
        <v>0</v>
      </c>
      <c r="O7" s="41">
        <v>0</v>
      </c>
      <c r="P7" s="41">
        <v>0.16551655165516552</v>
      </c>
      <c r="Q7" s="41">
        <v>0.19966442953020133</v>
      </c>
      <c r="R7" s="41">
        <v>0.28245686113393587</v>
      </c>
      <c r="S7" s="42">
        <v>0.28245686113393587</v>
      </c>
      <c r="T7" s="43">
        <v>0.26833401807723906</v>
      </c>
      <c r="U7" s="44">
        <v>19.046575342465754</v>
      </c>
      <c r="V7" s="45">
        <v>3.45</v>
      </c>
      <c r="W7" s="45">
        <v>15.865384615384615</v>
      </c>
      <c r="X7" s="45">
        <v>7.8</v>
      </c>
      <c r="Y7" s="45">
        <v>14.9</v>
      </c>
      <c r="Z7" s="45">
        <v>0</v>
      </c>
      <c r="AA7" s="45">
        <v>0</v>
      </c>
      <c r="AB7" s="137">
        <v>8.8000000000000009E-2</v>
      </c>
      <c r="AC7" s="45">
        <v>98.258088187985038</v>
      </c>
      <c r="AD7" s="47">
        <v>99.262424971655491</v>
      </c>
      <c r="AE7" s="48">
        <v>9</v>
      </c>
      <c r="AF7" s="49">
        <v>9</v>
      </c>
      <c r="AG7" s="49">
        <v>10</v>
      </c>
      <c r="AH7" s="49">
        <v>8</v>
      </c>
      <c r="AI7" s="49">
        <v>6</v>
      </c>
      <c r="AJ7" s="49">
        <v>5</v>
      </c>
      <c r="AK7" s="49">
        <v>2</v>
      </c>
      <c r="AL7" s="49">
        <v>0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/>
      <c r="BG7" s="147"/>
      <c r="BH7" s="147"/>
      <c r="BI7" s="149"/>
      <c r="BJ7" s="149"/>
      <c r="BK7" s="149"/>
      <c r="BL7" s="149"/>
      <c r="BM7" s="150"/>
      <c r="BN7" s="146">
        <v>331</v>
      </c>
      <c r="BO7" s="147">
        <v>1999.8</v>
      </c>
      <c r="BP7" s="147">
        <v>26</v>
      </c>
      <c r="BQ7" s="147">
        <v>22</v>
      </c>
      <c r="BR7" s="147">
        <v>1</v>
      </c>
      <c r="BS7" s="147">
        <v>13.5</v>
      </c>
      <c r="BT7" s="147"/>
      <c r="BU7" s="147"/>
      <c r="BV7" s="149">
        <v>3.06</v>
      </c>
      <c r="BW7" s="149">
        <v>7.5</v>
      </c>
      <c r="BX7" s="149">
        <v>9.8000000000000007</v>
      </c>
      <c r="BY7" s="149">
        <v>100</v>
      </c>
      <c r="BZ7" s="150">
        <v>0</v>
      </c>
      <c r="CA7" s="146">
        <v>238</v>
      </c>
      <c r="CB7" s="147">
        <v>1192</v>
      </c>
      <c r="CC7" s="147">
        <v>14</v>
      </c>
      <c r="CD7" s="147">
        <v>11</v>
      </c>
      <c r="CE7" s="147">
        <v>1</v>
      </c>
      <c r="CF7" s="147">
        <v>7</v>
      </c>
      <c r="CG7" s="147"/>
      <c r="CH7" s="147"/>
      <c r="CI7" s="149">
        <v>3.45</v>
      </c>
      <c r="CJ7" s="149">
        <v>7.8</v>
      </c>
      <c r="CK7" s="149">
        <v>14.9</v>
      </c>
      <c r="CL7" s="149">
        <v>66.7</v>
      </c>
      <c r="CM7" s="150">
        <v>8.3000000000000007</v>
      </c>
      <c r="CN7" s="146">
        <v>825</v>
      </c>
      <c r="CO7" s="147">
        <v>2920.8</v>
      </c>
      <c r="CP7" s="147">
        <v>80</v>
      </c>
      <c r="CQ7" s="147">
        <v>52</v>
      </c>
      <c r="CR7" s="147">
        <v>3</v>
      </c>
      <c r="CS7" s="147">
        <v>21.6</v>
      </c>
      <c r="CT7" s="147"/>
      <c r="CU7" s="147"/>
      <c r="CV7" s="149">
        <v>2.71</v>
      </c>
      <c r="CW7" s="149">
        <v>7.7</v>
      </c>
      <c r="CX7" s="149">
        <v>10.6</v>
      </c>
      <c r="CY7" s="149">
        <v>21.4</v>
      </c>
      <c r="CZ7" s="150">
        <v>8.8000000000000007</v>
      </c>
      <c r="DA7" s="144"/>
      <c r="DB7" s="5">
        <v>5</v>
      </c>
      <c r="DC7" s="42" t="s">
        <v>173</v>
      </c>
      <c r="DD7" s="88">
        <v>0.95</v>
      </c>
      <c r="DE7" s="145">
        <v>43713</v>
      </c>
      <c r="DF7" s="88"/>
    </row>
    <row r="8" spans="1:110" ht="15" customHeight="1" x14ac:dyDescent="0.2">
      <c r="A8" s="29">
        <v>6</v>
      </c>
      <c r="B8" s="31" t="s">
        <v>288</v>
      </c>
      <c r="C8" s="132">
        <v>8.9357142857142851</v>
      </c>
      <c r="D8" s="133" t="s">
        <v>289</v>
      </c>
      <c r="E8" s="134">
        <v>11</v>
      </c>
      <c r="F8" s="135">
        <v>35466</v>
      </c>
      <c r="G8" s="136">
        <v>28.660273972602738</v>
      </c>
      <c r="H8" s="37" t="s">
        <v>159</v>
      </c>
      <c r="I8" s="136">
        <v>23.227397260273971</v>
      </c>
      <c r="J8" s="134">
        <v>77</v>
      </c>
      <c r="K8" s="134">
        <v>255</v>
      </c>
      <c r="L8" s="134">
        <v>4.8</v>
      </c>
      <c r="M8" s="59">
        <v>3</v>
      </c>
      <c r="N8" s="40">
        <v>0</v>
      </c>
      <c r="O8" s="41">
        <v>0.12293388429752067</v>
      </c>
      <c r="P8" s="41">
        <v>0.27723283427981416</v>
      </c>
      <c r="Q8" s="41">
        <v>0.24131042748701559</v>
      </c>
      <c r="R8" s="41">
        <v>0.33726067746686306</v>
      </c>
      <c r="S8" s="42">
        <v>0.33726067746686306</v>
      </c>
      <c r="T8" s="43">
        <v>0.20235640648011782</v>
      </c>
      <c r="U8" s="44">
        <v>20.583561643835615</v>
      </c>
      <c r="V8" s="45">
        <v>2.06</v>
      </c>
      <c r="W8" s="45">
        <v>13.085714285714285</v>
      </c>
      <c r="X8" s="45">
        <v>7.47</v>
      </c>
      <c r="Y8" s="45">
        <v>0</v>
      </c>
      <c r="Z8" s="45">
        <v>0</v>
      </c>
      <c r="AA8" s="45">
        <v>0</v>
      </c>
      <c r="AB8" s="137">
        <v>0</v>
      </c>
      <c r="AC8" s="45">
        <v>96.07385706018519</v>
      </c>
      <c r="AD8" s="47">
        <v>103.01733381158495</v>
      </c>
      <c r="AE8" s="48">
        <v>7</v>
      </c>
      <c r="AF8" s="49">
        <v>5</v>
      </c>
      <c r="AG8" s="49">
        <v>6</v>
      </c>
      <c r="AH8" s="49">
        <v>4</v>
      </c>
      <c r="AI8" s="49">
        <v>6</v>
      </c>
      <c r="AJ8" s="49">
        <v>5</v>
      </c>
      <c r="AK8" s="49">
        <v>2</v>
      </c>
      <c r="AL8" s="49">
        <v>6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238</v>
      </c>
      <c r="BB8" s="147">
        <v>1936</v>
      </c>
      <c r="BC8" s="147"/>
      <c r="BD8" s="147">
        <v>24</v>
      </c>
      <c r="BE8" s="147">
        <v>3</v>
      </c>
      <c r="BF8" s="147">
        <v>15</v>
      </c>
      <c r="BG8" s="147"/>
      <c r="BH8" s="147"/>
      <c r="BI8" s="149"/>
      <c r="BJ8" s="149"/>
      <c r="BK8" s="149"/>
      <c r="BL8" s="149"/>
      <c r="BM8" s="150"/>
      <c r="BN8" s="146">
        <v>537</v>
      </c>
      <c r="BO8" s="147">
        <v>1937</v>
      </c>
      <c r="BP8" s="147"/>
      <c r="BQ8" s="147">
        <v>43</v>
      </c>
      <c r="BR8" s="147">
        <v>5</v>
      </c>
      <c r="BS8" s="147">
        <v>11</v>
      </c>
      <c r="BT8" s="147"/>
      <c r="BU8" s="147"/>
      <c r="BV8" s="149"/>
      <c r="BW8" s="149"/>
      <c r="BX8" s="149"/>
      <c r="BY8" s="149"/>
      <c r="BZ8" s="150"/>
      <c r="CA8" s="146">
        <v>604</v>
      </c>
      <c r="CB8" s="147">
        <v>2503</v>
      </c>
      <c r="CC8" s="147"/>
      <c r="CD8" s="147">
        <v>41</v>
      </c>
      <c r="CE8" s="147">
        <v>9</v>
      </c>
      <c r="CF8" s="147">
        <v>21</v>
      </c>
      <c r="CG8" s="147"/>
      <c r="CH8" s="147"/>
      <c r="CI8" s="149"/>
      <c r="CJ8" s="149"/>
      <c r="CK8" s="149"/>
      <c r="CL8" s="149"/>
      <c r="CM8" s="150"/>
      <c r="CN8" s="146">
        <v>916</v>
      </c>
      <c r="CO8" s="147">
        <v>2716</v>
      </c>
      <c r="CP8" s="147"/>
      <c r="CQ8" s="147">
        <v>70</v>
      </c>
      <c r="CR8" s="147">
        <v>14</v>
      </c>
      <c r="CS8" s="147">
        <v>33</v>
      </c>
      <c r="CT8" s="147"/>
      <c r="CU8" s="147"/>
      <c r="CV8" s="149"/>
      <c r="CW8" s="149"/>
      <c r="CX8" s="149"/>
      <c r="CY8" s="149"/>
      <c r="CZ8" s="150"/>
      <c r="DA8" s="144"/>
      <c r="DB8" s="5">
        <v>6</v>
      </c>
      <c r="DC8" s="42" t="s">
        <v>176</v>
      </c>
      <c r="DD8" s="88">
        <v>0.85</v>
      </c>
      <c r="DE8" s="145"/>
      <c r="DF8" s="88"/>
    </row>
    <row r="9" spans="1:110" ht="15" customHeight="1" x14ac:dyDescent="0.2">
      <c r="A9" s="29">
        <v>7</v>
      </c>
      <c r="B9" s="31" t="s">
        <v>290</v>
      </c>
      <c r="C9" s="132">
        <v>8.5571428571428587</v>
      </c>
      <c r="D9" s="133" t="s">
        <v>204</v>
      </c>
      <c r="E9" s="134">
        <v>5</v>
      </c>
      <c r="F9" s="135">
        <v>35754</v>
      </c>
      <c r="G9" s="136">
        <v>27.87123287671233</v>
      </c>
      <c r="H9" s="37" t="s">
        <v>198</v>
      </c>
      <c r="I9" s="136">
        <v>22.438356164383563</v>
      </c>
      <c r="J9" s="134">
        <v>77</v>
      </c>
      <c r="K9" s="134">
        <v>252</v>
      </c>
      <c r="L9" s="134">
        <v>4.79</v>
      </c>
      <c r="M9" s="59">
        <v>0</v>
      </c>
      <c r="N9" s="40">
        <v>0</v>
      </c>
      <c r="O9" s="41">
        <v>0.15454202789295135</v>
      </c>
      <c r="P9" s="41">
        <v>0.15319067451768872</v>
      </c>
      <c r="Q9" s="41">
        <v>0.15213882163034706</v>
      </c>
      <c r="R9" s="41">
        <v>0.26142525174283504</v>
      </c>
      <c r="S9" s="42">
        <v>0.26142525174283504</v>
      </c>
      <c r="T9" s="43">
        <v>0.24835398915569329</v>
      </c>
      <c r="U9" s="44">
        <v>18.791780821917808</v>
      </c>
      <c r="V9" s="45">
        <v>2.81</v>
      </c>
      <c r="W9" s="45">
        <v>15.576923076923077</v>
      </c>
      <c r="X9" s="45">
        <v>7.2</v>
      </c>
      <c r="Y9" s="45">
        <v>10</v>
      </c>
      <c r="Z9" s="45">
        <v>0</v>
      </c>
      <c r="AA9" s="45">
        <v>0</v>
      </c>
      <c r="AB9" s="137">
        <v>7.0999999999999994E-2</v>
      </c>
      <c r="AC9" s="45">
        <v>95.738910906614521</v>
      </c>
      <c r="AD9" s="47">
        <v>102.65818033563279</v>
      </c>
      <c r="AE9" s="48">
        <v>8</v>
      </c>
      <c r="AF9" s="49">
        <v>9</v>
      </c>
      <c r="AG9" s="49">
        <v>9</v>
      </c>
      <c r="AH9" s="49">
        <v>8</v>
      </c>
      <c r="AI9" s="49">
        <v>5</v>
      </c>
      <c r="AJ9" s="49">
        <v>5</v>
      </c>
      <c r="AK9" s="49">
        <v>2</v>
      </c>
      <c r="AL9" s="49">
        <v>0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>
        <v>123</v>
      </c>
      <c r="BB9" s="147">
        <v>795.90000000000009</v>
      </c>
      <c r="BC9" s="147">
        <v>8</v>
      </c>
      <c r="BD9" s="147">
        <v>6</v>
      </c>
      <c r="BE9" s="147">
        <v>0</v>
      </c>
      <c r="BF9" s="147">
        <v>6.8999999999999995</v>
      </c>
      <c r="BG9" s="147"/>
      <c r="BH9" s="147"/>
      <c r="BI9" s="149">
        <v>2.41</v>
      </c>
      <c r="BJ9" s="149">
        <v>14</v>
      </c>
      <c r="BK9" s="149">
        <v>10.6</v>
      </c>
      <c r="BL9" s="149">
        <v>0</v>
      </c>
      <c r="BM9" s="150">
        <v>14.3</v>
      </c>
      <c r="BN9" s="146">
        <v>320</v>
      </c>
      <c r="BO9" s="147">
        <v>2088.9</v>
      </c>
      <c r="BP9" s="147">
        <v>29</v>
      </c>
      <c r="BQ9" s="147">
        <v>18</v>
      </c>
      <c r="BR9" s="147">
        <v>5</v>
      </c>
      <c r="BS9" s="147">
        <v>15.399999999999999</v>
      </c>
      <c r="BT9" s="147"/>
      <c r="BU9" s="147"/>
      <c r="BV9" s="149">
        <v>1.74</v>
      </c>
      <c r="BW9" s="149">
        <v>6</v>
      </c>
      <c r="BX9" s="149">
        <v>13</v>
      </c>
      <c r="BY9" s="149">
        <v>60</v>
      </c>
      <c r="BZ9" s="150">
        <v>5.3</v>
      </c>
      <c r="CA9" s="146">
        <v>377</v>
      </c>
      <c r="CB9" s="147">
        <v>2478</v>
      </c>
      <c r="CC9" s="147">
        <v>37</v>
      </c>
      <c r="CD9" s="147">
        <v>24</v>
      </c>
      <c r="CE9" s="147">
        <v>2</v>
      </c>
      <c r="CF9" s="147">
        <v>22</v>
      </c>
      <c r="CG9" s="147"/>
      <c r="CH9" s="147"/>
      <c r="CI9" s="149">
        <v>1.34</v>
      </c>
      <c r="CJ9" s="149">
        <v>7.2</v>
      </c>
      <c r="CK9" s="149">
        <v>9.8000000000000007</v>
      </c>
      <c r="CL9" s="149">
        <v>25</v>
      </c>
      <c r="CM9" s="150">
        <v>4</v>
      </c>
      <c r="CN9" s="146">
        <v>405</v>
      </c>
      <c r="CO9" s="147">
        <v>1549.1999999999998</v>
      </c>
      <c r="CP9" s="147">
        <v>32</v>
      </c>
      <c r="CQ9" s="147">
        <v>26</v>
      </c>
      <c r="CR9" s="147">
        <v>6</v>
      </c>
      <c r="CS9" s="147">
        <v>15</v>
      </c>
      <c r="CT9" s="147"/>
      <c r="CU9" s="147"/>
      <c r="CV9" s="149">
        <v>2.81</v>
      </c>
      <c r="CW9" s="149">
        <v>5.9</v>
      </c>
      <c r="CX9" s="149">
        <v>10</v>
      </c>
      <c r="CY9" s="149">
        <v>33.299999999999997</v>
      </c>
      <c r="CZ9" s="150">
        <v>7.1</v>
      </c>
      <c r="DA9" s="144"/>
      <c r="DB9" s="5">
        <v>7</v>
      </c>
      <c r="DC9" s="42" t="s">
        <v>180</v>
      </c>
      <c r="DD9" s="88">
        <v>0.76</v>
      </c>
      <c r="DE9" s="88"/>
      <c r="DF9" s="88"/>
    </row>
    <row r="10" spans="1:110" ht="15" customHeight="1" x14ac:dyDescent="0.2">
      <c r="A10" s="29">
        <v>8</v>
      </c>
      <c r="B10" s="31" t="s">
        <v>291</v>
      </c>
      <c r="C10" s="132">
        <v>8.3142857142857149</v>
      </c>
      <c r="D10" s="133" t="s">
        <v>245</v>
      </c>
      <c r="E10" s="134">
        <v>5</v>
      </c>
      <c r="F10" s="135">
        <v>35656</v>
      </c>
      <c r="G10" s="136">
        <v>28.139726027397259</v>
      </c>
      <c r="H10" s="37" t="s">
        <v>179</v>
      </c>
      <c r="I10" s="136">
        <v>22.706849315068492</v>
      </c>
      <c r="J10" s="134">
        <v>75</v>
      </c>
      <c r="K10" s="134">
        <v>257</v>
      </c>
      <c r="L10" s="134">
        <v>4.7300000000000004</v>
      </c>
      <c r="M10" s="59">
        <v>3</v>
      </c>
      <c r="N10" s="40">
        <v>0</v>
      </c>
      <c r="O10" s="41">
        <v>2.1226415094339621E-2</v>
      </c>
      <c r="P10" s="41">
        <v>0</v>
      </c>
      <c r="Q10" s="41">
        <v>0.13666947014297728</v>
      </c>
      <c r="R10" s="41">
        <v>0.2090671885192433</v>
      </c>
      <c r="S10" s="42">
        <v>0.2090671885192433</v>
      </c>
      <c r="T10" s="43">
        <v>0.19861382909328112</v>
      </c>
      <c r="U10" s="44">
        <v>22.073972602739726</v>
      </c>
      <c r="V10" s="45">
        <v>1.94</v>
      </c>
      <c r="W10" s="45">
        <v>14.568181818181818</v>
      </c>
      <c r="X10" s="45">
        <v>5.6</v>
      </c>
      <c r="Y10" s="45">
        <v>13.6</v>
      </c>
      <c r="Z10" s="45">
        <v>0</v>
      </c>
      <c r="AA10" s="45">
        <v>0</v>
      </c>
      <c r="AB10" s="137">
        <v>2.2000000000000002E-2</v>
      </c>
      <c r="AC10" s="45">
        <v>102.6877305984309</v>
      </c>
      <c r="AD10" s="47">
        <v>105.84721669213968</v>
      </c>
      <c r="AE10" s="48">
        <v>7</v>
      </c>
      <c r="AF10" s="49">
        <v>1</v>
      </c>
      <c r="AG10" s="49">
        <v>5</v>
      </c>
      <c r="AH10" s="49">
        <v>7</v>
      </c>
      <c r="AI10" s="49">
        <v>2</v>
      </c>
      <c r="AJ10" s="49">
        <v>5</v>
      </c>
      <c r="AK10" s="49">
        <v>4</v>
      </c>
      <c r="AL10" s="49">
        <v>6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>
        <v>18</v>
      </c>
      <c r="BB10" s="147">
        <v>848</v>
      </c>
      <c r="BC10" s="147">
        <v>4</v>
      </c>
      <c r="BD10" s="147">
        <v>2</v>
      </c>
      <c r="BE10" s="147">
        <v>1</v>
      </c>
      <c r="BF10" s="147">
        <v>6</v>
      </c>
      <c r="BG10" s="147"/>
      <c r="BH10" s="147"/>
      <c r="BI10" s="149">
        <v>0.32</v>
      </c>
      <c r="BJ10" s="149">
        <v>5.5</v>
      </c>
      <c r="BK10" s="149">
        <v>7.8</v>
      </c>
      <c r="BL10" s="149">
        <v>0</v>
      </c>
      <c r="BM10" s="150">
        <v>50</v>
      </c>
      <c r="BN10" s="146"/>
      <c r="BO10" s="147">
        <v>1</v>
      </c>
      <c r="BP10" s="147"/>
      <c r="BQ10" s="147"/>
      <c r="BR10" s="147"/>
      <c r="BS10" s="147"/>
      <c r="BT10" s="147"/>
      <c r="BU10" s="147"/>
      <c r="BV10" s="149"/>
      <c r="BW10" s="149"/>
      <c r="BX10" s="149"/>
      <c r="BY10" s="149"/>
      <c r="BZ10" s="150"/>
      <c r="CA10" s="146">
        <v>130</v>
      </c>
      <c r="CB10" s="147">
        <v>951.2</v>
      </c>
      <c r="CC10" s="147">
        <v>13</v>
      </c>
      <c r="CD10" s="147">
        <v>6</v>
      </c>
      <c r="CE10" s="147">
        <v>1</v>
      </c>
      <c r="CF10" s="147">
        <v>4.4000000000000004</v>
      </c>
      <c r="CG10" s="147"/>
      <c r="CH10" s="147"/>
      <c r="CI10" s="149">
        <v>1.94</v>
      </c>
      <c r="CJ10" s="149">
        <v>9.6999999999999993</v>
      </c>
      <c r="CK10" s="149">
        <v>13.6</v>
      </c>
      <c r="CL10" s="149">
        <v>0</v>
      </c>
      <c r="CM10" s="150">
        <v>14.3</v>
      </c>
      <c r="CN10" s="146">
        <v>641</v>
      </c>
      <c r="CO10" s="147">
        <v>3066</v>
      </c>
      <c r="CP10" s="147">
        <v>68</v>
      </c>
      <c r="CQ10" s="147">
        <v>44</v>
      </c>
      <c r="CR10" s="147">
        <v>4</v>
      </c>
      <c r="CS10" s="147">
        <v>21.6</v>
      </c>
      <c r="CT10" s="147"/>
      <c r="CU10" s="147"/>
      <c r="CV10" s="149">
        <v>1.78</v>
      </c>
      <c r="CW10" s="149">
        <v>5.6</v>
      </c>
      <c r="CX10" s="149">
        <v>11.4</v>
      </c>
      <c r="CY10" s="149">
        <v>40.9</v>
      </c>
      <c r="CZ10" s="150">
        <v>2.2000000000000002</v>
      </c>
      <c r="DA10" s="144"/>
      <c r="DB10" s="5">
        <v>8</v>
      </c>
      <c r="DC10" s="42" t="s">
        <v>183</v>
      </c>
      <c r="DD10" s="88">
        <v>0.76</v>
      </c>
      <c r="DE10" s="145"/>
      <c r="DF10" s="88"/>
    </row>
    <row r="11" spans="1:110" ht="15" customHeight="1" x14ac:dyDescent="0.2">
      <c r="A11" s="29">
        <v>9</v>
      </c>
      <c r="B11" s="31" t="s">
        <v>292</v>
      </c>
      <c r="C11" s="132">
        <v>7.0642857142857149</v>
      </c>
      <c r="D11" s="133" t="s">
        <v>243</v>
      </c>
      <c r="E11" s="134">
        <v>5</v>
      </c>
      <c r="F11" s="135">
        <v>36168</v>
      </c>
      <c r="G11" s="136">
        <v>26.736986301369864</v>
      </c>
      <c r="H11" s="37" t="s">
        <v>163</v>
      </c>
      <c r="I11" s="136">
        <v>21.304109589041097</v>
      </c>
      <c r="J11" s="134">
        <v>79</v>
      </c>
      <c r="K11" s="134">
        <v>252</v>
      </c>
      <c r="L11" s="134">
        <v>4.7699999999999996</v>
      </c>
      <c r="M11" s="59">
        <v>4</v>
      </c>
      <c r="N11" s="40">
        <v>0</v>
      </c>
      <c r="O11" s="41">
        <v>0</v>
      </c>
      <c r="P11" s="41">
        <v>8.6777598854893528E-2</v>
      </c>
      <c r="Q11" s="41">
        <v>0.13660817395713037</v>
      </c>
      <c r="R11" s="41">
        <v>0.1870553861788618</v>
      </c>
      <c r="S11" s="42">
        <v>0.1870553861788618</v>
      </c>
      <c r="T11" s="43">
        <v>0.1777026168699187</v>
      </c>
      <c r="U11" s="44">
        <v>20.671232876712327</v>
      </c>
      <c r="V11" s="45">
        <v>1.44</v>
      </c>
      <c r="W11" s="45">
        <v>12.270833333333334</v>
      </c>
      <c r="X11" s="45">
        <v>5.3</v>
      </c>
      <c r="Y11" s="45">
        <v>13.7</v>
      </c>
      <c r="Z11" s="45">
        <v>0</v>
      </c>
      <c r="AA11" s="45">
        <v>0</v>
      </c>
      <c r="AB11" s="137">
        <v>0</v>
      </c>
      <c r="AC11" s="45">
        <v>97.354721846538638</v>
      </c>
      <c r="AD11" s="47">
        <v>108.48423944204589</v>
      </c>
      <c r="AE11" s="48">
        <v>5</v>
      </c>
      <c r="AF11" s="49">
        <v>5</v>
      </c>
      <c r="AG11" s="49">
        <v>2</v>
      </c>
      <c r="AH11" s="49">
        <v>4</v>
      </c>
      <c r="AI11" s="49">
        <v>2</v>
      </c>
      <c r="AJ11" s="49">
        <v>5</v>
      </c>
      <c r="AK11" s="49">
        <v>5</v>
      </c>
      <c r="AL11" s="49">
        <v>5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/>
      <c r="BB11" s="147">
        <v>1</v>
      </c>
      <c r="BC11" s="147"/>
      <c r="BD11" s="147"/>
      <c r="BE11" s="147"/>
      <c r="BF11" s="147"/>
      <c r="BG11" s="147"/>
      <c r="BH11" s="147"/>
      <c r="BI11" s="149"/>
      <c r="BJ11" s="149"/>
      <c r="BK11" s="149"/>
      <c r="BL11" s="149"/>
      <c r="BM11" s="150"/>
      <c r="BN11" s="146">
        <v>97</v>
      </c>
      <c r="BO11" s="147">
        <v>1117.8000000000002</v>
      </c>
      <c r="BP11" s="147">
        <v>24</v>
      </c>
      <c r="BQ11" s="147">
        <v>10</v>
      </c>
      <c r="BR11" s="147">
        <v>4</v>
      </c>
      <c r="BS11" s="147">
        <v>9.6000000000000014</v>
      </c>
      <c r="BT11" s="147"/>
      <c r="BU11" s="147"/>
      <c r="BV11" s="149">
        <v>0.95</v>
      </c>
      <c r="BW11" s="149">
        <v>1.5</v>
      </c>
      <c r="BX11" s="149">
        <v>12.3</v>
      </c>
      <c r="BY11" s="149">
        <v>33.299999999999997</v>
      </c>
      <c r="BZ11" s="150">
        <v>9.1</v>
      </c>
      <c r="CA11" s="146">
        <v>485</v>
      </c>
      <c r="CB11" s="147">
        <v>3550.3</v>
      </c>
      <c r="CC11" s="147">
        <v>53</v>
      </c>
      <c r="CD11" s="147">
        <v>29</v>
      </c>
      <c r="CE11" s="147">
        <v>7</v>
      </c>
      <c r="CF11" s="147">
        <v>28.6</v>
      </c>
      <c r="CG11" s="147"/>
      <c r="CH11" s="147"/>
      <c r="CI11" s="149">
        <v>1.44</v>
      </c>
      <c r="CJ11" s="149">
        <v>5.3</v>
      </c>
      <c r="CK11" s="149">
        <v>13.7</v>
      </c>
      <c r="CL11" s="149">
        <v>42.9</v>
      </c>
      <c r="CM11" s="150">
        <v>6.5</v>
      </c>
      <c r="CN11" s="146">
        <v>589</v>
      </c>
      <c r="CO11" s="147">
        <v>3148.7999999999997</v>
      </c>
      <c r="CP11" s="147">
        <v>88</v>
      </c>
      <c r="CQ11" s="147">
        <v>48</v>
      </c>
      <c r="CR11" s="147">
        <v>1</v>
      </c>
      <c r="CS11" s="147">
        <v>18</v>
      </c>
      <c r="CT11" s="147"/>
      <c r="CU11" s="147"/>
      <c r="CV11" s="149">
        <v>1.4</v>
      </c>
      <c r="CW11" s="149">
        <v>3.6</v>
      </c>
      <c r="CX11" s="149">
        <v>12.3</v>
      </c>
      <c r="CY11" s="149">
        <v>42.4</v>
      </c>
      <c r="CZ11" s="150">
        <v>0</v>
      </c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ht="15" customHeight="1" x14ac:dyDescent="0.2">
      <c r="A12" s="29">
        <v>10</v>
      </c>
      <c r="B12" s="31" t="s">
        <v>293</v>
      </c>
      <c r="C12" s="132">
        <v>6.7428571428571429</v>
      </c>
      <c r="D12" s="133" t="s">
        <v>294</v>
      </c>
      <c r="E12" s="134">
        <v>6</v>
      </c>
      <c r="F12" s="135">
        <v>35475</v>
      </c>
      <c r="G12" s="136">
        <v>28.635616438356163</v>
      </c>
      <c r="H12" s="37" t="s">
        <v>198</v>
      </c>
      <c r="I12" s="136">
        <v>23.202739726027396</v>
      </c>
      <c r="J12" s="134">
        <v>74</v>
      </c>
      <c r="K12" s="134">
        <v>242</v>
      </c>
      <c r="L12" s="134">
        <v>4.72</v>
      </c>
      <c r="M12" s="59">
        <v>3</v>
      </c>
      <c r="N12" s="40">
        <v>0</v>
      </c>
      <c r="O12" s="41">
        <v>4.5916373583431029E-2</v>
      </c>
      <c r="P12" s="41">
        <v>9.0573012939001843E-2</v>
      </c>
      <c r="Q12" s="41">
        <v>0.16438356164383561</v>
      </c>
      <c r="R12" s="41">
        <v>0.21266720114772775</v>
      </c>
      <c r="S12" s="42">
        <v>0.21266720114772775</v>
      </c>
      <c r="T12" s="43">
        <v>0.18076712097556857</v>
      </c>
      <c r="U12" s="44">
        <v>21.556164383561644</v>
      </c>
      <c r="V12" s="45">
        <v>1.49</v>
      </c>
      <c r="W12" s="45">
        <v>12.923076923076923</v>
      </c>
      <c r="X12" s="45">
        <v>5.9</v>
      </c>
      <c r="Y12" s="45">
        <v>11.4</v>
      </c>
      <c r="Z12" s="45">
        <v>0</v>
      </c>
      <c r="AA12" s="45">
        <v>0</v>
      </c>
      <c r="AB12" s="137">
        <v>7.0999999999999994E-2</v>
      </c>
      <c r="AC12" s="45">
        <v>97.51633420841388</v>
      </c>
      <c r="AD12" s="47">
        <v>98.513089216173</v>
      </c>
      <c r="AE12" s="48">
        <v>6</v>
      </c>
      <c r="AF12" s="49">
        <v>3</v>
      </c>
      <c r="AG12" s="49">
        <v>2</v>
      </c>
      <c r="AH12" s="49">
        <v>4</v>
      </c>
      <c r="AI12" s="49">
        <v>3</v>
      </c>
      <c r="AJ12" s="49">
        <v>5</v>
      </c>
      <c r="AK12" s="49">
        <v>1</v>
      </c>
      <c r="AL12" s="49">
        <v>6</v>
      </c>
      <c r="AM12" s="6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>
        <v>47</v>
      </c>
      <c r="BB12" s="147">
        <v>1023.6</v>
      </c>
      <c r="BC12" s="147">
        <v>4</v>
      </c>
      <c r="BD12" s="147">
        <v>4</v>
      </c>
      <c r="BE12" s="147">
        <v>0</v>
      </c>
      <c r="BF12" s="147">
        <v>6.4</v>
      </c>
      <c r="BG12" s="147"/>
      <c r="BH12" s="147"/>
      <c r="BI12" s="149">
        <v>5.22</v>
      </c>
      <c r="BJ12" s="149">
        <v>5.3</v>
      </c>
      <c r="BK12" s="149">
        <v>6.5</v>
      </c>
      <c r="BL12" s="149">
        <v>0</v>
      </c>
      <c r="BM12" s="150">
        <v>0</v>
      </c>
      <c r="BN12" s="146">
        <v>98</v>
      </c>
      <c r="BO12" s="147">
        <v>1082</v>
      </c>
      <c r="BP12" s="147">
        <v>17</v>
      </c>
      <c r="BQ12" s="147">
        <v>11</v>
      </c>
      <c r="BR12" s="147">
        <v>0</v>
      </c>
      <c r="BS12" s="147">
        <v>8.5</v>
      </c>
      <c r="BT12" s="147"/>
      <c r="BU12" s="147"/>
      <c r="BV12" s="149">
        <v>1.2</v>
      </c>
      <c r="BW12" s="149">
        <v>4.4000000000000004</v>
      </c>
      <c r="BX12" s="149">
        <v>7.4</v>
      </c>
      <c r="BY12" s="149">
        <v>0</v>
      </c>
      <c r="BZ12" s="150">
        <v>15.4</v>
      </c>
      <c r="CA12" s="146">
        <v>468</v>
      </c>
      <c r="CB12" s="147">
        <v>2847</v>
      </c>
      <c r="CC12" s="147">
        <v>59</v>
      </c>
      <c r="CD12" s="147">
        <v>38</v>
      </c>
      <c r="CE12" s="147">
        <v>5</v>
      </c>
      <c r="CF12" s="147">
        <v>22.099999999999998</v>
      </c>
      <c r="CG12" s="147"/>
      <c r="CH12" s="147"/>
      <c r="CI12" s="149">
        <v>1.49</v>
      </c>
      <c r="CJ12" s="149">
        <v>5.8</v>
      </c>
      <c r="CK12" s="149">
        <v>9</v>
      </c>
      <c r="CL12" s="149">
        <v>42.9</v>
      </c>
      <c r="CM12" s="150">
        <v>5</v>
      </c>
      <c r="CN12" s="146">
        <v>504</v>
      </c>
      <c r="CO12" s="147">
        <v>2369.9</v>
      </c>
      <c r="CP12" s="147">
        <v>71</v>
      </c>
      <c r="CQ12" s="147">
        <v>39</v>
      </c>
      <c r="CR12" s="147">
        <v>7</v>
      </c>
      <c r="CS12" s="147">
        <v>18.2</v>
      </c>
      <c r="CT12" s="147"/>
      <c r="CU12" s="147"/>
      <c r="CV12" s="149">
        <v>1.47</v>
      </c>
      <c r="CW12" s="149">
        <v>5.9</v>
      </c>
      <c r="CX12" s="149">
        <v>11.4</v>
      </c>
      <c r="CY12" s="149">
        <v>27.3</v>
      </c>
      <c r="CZ12" s="150">
        <v>7.1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ht="15" customHeight="1" x14ac:dyDescent="0.2">
      <c r="A13" s="29">
        <v>11</v>
      </c>
      <c r="B13" s="31" t="s">
        <v>295</v>
      </c>
      <c r="C13" s="132">
        <v>6.1214285714285719</v>
      </c>
      <c r="D13" s="133" t="s">
        <v>185</v>
      </c>
      <c r="E13" s="134">
        <v>4</v>
      </c>
      <c r="F13" s="135">
        <v>36264</v>
      </c>
      <c r="G13" s="136">
        <v>26.473972602739725</v>
      </c>
      <c r="H13" s="37" t="s">
        <v>163</v>
      </c>
      <c r="I13" s="136">
        <v>21.041095890410958</v>
      </c>
      <c r="J13" s="134">
        <v>76</v>
      </c>
      <c r="K13" s="134">
        <v>253</v>
      </c>
      <c r="L13" s="134">
        <v>4.71</v>
      </c>
      <c r="M13" s="59">
        <v>3</v>
      </c>
      <c r="N13" s="40">
        <v>0</v>
      </c>
      <c r="O13" s="41">
        <v>0</v>
      </c>
      <c r="P13" s="41">
        <v>0.116214335421016</v>
      </c>
      <c r="Q13" s="41">
        <v>0.12214342001576044</v>
      </c>
      <c r="R13" s="41">
        <v>0.11477761836441894</v>
      </c>
      <c r="S13" s="42">
        <v>0.11846051919008968</v>
      </c>
      <c r="T13" s="43">
        <v>0.11253749323058519</v>
      </c>
      <c r="U13" s="44" t="s">
        <v>540</v>
      </c>
      <c r="V13" s="45">
        <v>1.36</v>
      </c>
      <c r="W13" s="45">
        <v>11.428571428571429</v>
      </c>
      <c r="X13" s="45">
        <v>10.4</v>
      </c>
      <c r="Y13" s="45">
        <v>4.2</v>
      </c>
      <c r="Z13" s="45">
        <v>0</v>
      </c>
      <c r="AA13" s="45">
        <v>0</v>
      </c>
      <c r="AB13" s="137">
        <v>4.4999999999999998E-2</v>
      </c>
      <c r="AC13" s="45">
        <v>102.81746413378943</v>
      </c>
      <c r="AD13" s="47">
        <v>108.10761046663276</v>
      </c>
      <c r="AE13" s="48">
        <v>1</v>
      </c>
      <c r="AF13" s="49">
        <v>0</v>
      </c>
      <c r="AG13" s="49">
        <v>1</v>
      </c>
      <c r="AH13" s="49">
        <v>2</v>
      </c>
      <c r="AI13" s="49">
        <v>9</v>
      </c>
      <c r="AJ13" s="49">
        <v>5</v>
      </c>
      <c r="AK13" s="49">
        <v>5</v>
      </c>
      <c r="AL13" s="49">
        <v>6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/>
      <c r="BB13" s="147">
        <v>1</v>
      </c>
      <c r="BC13" s="147"/>
      <c r="BD13" s="147"/>
      <c r="BE13" s="147"/>
      <c r="BF13" s="147"/>
      <c r="BG13" s="147"/>
      <c r="BH13" s="147"/>
      <c r="BI13" s="149"/>
      <c r="BJ13" s="149"/>
      <c r="BK13" s="149"/>
      <c r="BL13" s="149"/>
      <c r="BM13" s="150"/>
      <c r="BN13" s="146">
        <v>167</v>
      </c>
      <c r="BO13" s="147">
        <v>1437</v>
      </c>
      <c r="BP13" s="147">
        <v>12</v>
      </c>
      <c r="BQ13" s="147">
        <v>10</v>
      </c>
      <c r="BR13" s="147">
        <v>0</v>
      </c>
      <c r="BS13" s="147">
        <v>9.6000000000000014</v>
      </c>
      <c r="BT13" s="147"/>
      <c r="BU13" s="147"/>
      <c r="BV13" s="149">
        <v>1.1399999999999999</v>
      </c>
      <c r="BW13" s="149">
        <v>10.4</v>
      </c>
      <c r="BX13" s="149">
        <v>8.6</v>
      </c>
      <c r="BY13" s="149">
        <v>66.7</v>
      </c>
      <c r="BZ13" s="150">
        <v>0</v>
      </c>
      <c r="CA13" s="146">
        <v>341</v>
      </c>
      <c r="CB13" s="147">
        <v>2791.8</v>
      </c>
      <c r="CC13" s="147">
        <v>33</v>
      </c>
      <c r="CD13" s="147">
        <v>28</v>
      </c>
      <c r="CE13" s="147">
        <v>3</v>
      </c>
      <c r="CF13" s="147">
        <v>24.200000000000003</v>
      </c>
      <c r="CG13" s="147"/>
      <c r="CH13" s="147"/>
      <c r="CI13" s="149">
        <v>1.36</v>
      </c>
      <c r="CJ13" s="149">
        <v>10.4</v>
      </c>
      <c r="CK13" s="149">
        <v>3.1</v>
      </c>
      <c r="CL13" s="149">
        <v>40</v>
      </c>
      <c r="CM13" s="150">
        <v>3.4</v>
      </c>
      <c r="CN13" s="146">
        <v>240</v>
      </c>
      <c r="CO13" s="147">
        <v>2091</v>
      </c>
      <c r="CP13" s="147">
        <v>26</v>
      </c>
      <c r="CQ13" s="147">
        <v>21</v>
      </c>
      <c r="CR13" s="147">
        <v>5</v>
      </c>
      <c r="CS13" s="147">
        <v>17</v>
      </c>
      <c r="CT13" s="147"/>
      <c r="CU13" s="147"/>
      <c r="CV13" s="149">
        <v>1.3</v>
      </c>
      <c r="CW13" s="149">
        <v>8.5</v>
      </c>
      <c r="CX13" s="149">
        <v>4.2</v>
      </c>
      <c r="CY13" s="149">
        <v>40</v>
      </c>
      <c r="CZ13" s="150">
        <v>4.5</v>
      </c>
      <c r="DA13" s="144"/>
      <c r="DB13" s="30">
        <v>11</v>
      </c>
      <c r="DC13" s="42" t="s">
        <v>236</v>
      </c>
      <c r="DD13" s="88">
        <v>0.6</v>
      </c>
      <c r="DE13" s="88"/>
      <c r="DF13" s="88"/>
    </row>
    <row r="14" spans="1:110" ht="15" customHeight="1" x14ac:dyDescent="0.2">
      <c r="A14" s="29">
        <v>12</v>
      </c>
      <c r="B14" s="31" t="s">
        <v>296</v>
      </c>
      <c r="C14" s="132">
        <v>6.1071428571428568</v>
      </c>
      <c r="D14" s="133" t="s">
        <v>297</v>
      </c>
      <c r="E14" s="134">
        <v>1</v>
      </c>
      <c r="F14" s="135">
        <v>35663</v>
      </c>
      <c r="G14" s="136">
        <v>28.12054794520548</v>
      </c>
      <c r="H14" s="37" t="s">
        <v>159</v>
      </c>
      <c r="I14" s="136">
        <v>22.687671232876713</v>
      </c>
      <c r="J14" s="134">
        <v>76</v>
      </c>
      <c r="K14" s="134">
        <v>257</v>
      </c>
      <c r="L14" s="134">
        <v>4.96</v>
      </c>
      <c r="M14" s="59">
        <v>0</v>
      </c>
      <c r="N14" s="40">
        <v>0</v>
      </c>
      <c r="O14" s="41">
        <v>0.1592282659228266</v>
      </c>
      <c r="P14" s="41">
        <v>0.12725779967159276</v>
      </c>
      <c r="Q14" s="41">
        <v>0.24304788358953316</v>
      </c>
      <c r="R14" s="41">
        <v>0.1693313953488372</v>
      </c>
      <c r="S14" s="42">
        <v>0.20618963946918517</v>
      </c>
      <c r="T14" s="43">
        <v>0.20618963946918517</v>
      </c>
      <c r="U14" s="44">
        <v>19.041095890410958</v>
      </c>
      <c r="V14" s="45">
        <v>2.2799999999999998</v>
      </c>
      <c r="W14" s="45">
        <v>11.65</v>
      </c>
      <c r="X14" s="45">
        <v>6.8</v>
      </c>
      <c r="Y14" s="45">
        <v>11.1</v>
      </c>
      <c r="Z14" s="45">
        <v>0</v>
      </c>
      <c r="AA14" s="45">
        <v>0</v>
      </c>
      <c r="AB14" s="137">
        <v>9.0999999999999998E-2</v>
      </c>
      <c r="AC14" s="45">
        <v>84.925167680269311</v>
      </c>
      <c r="AD14" s="47">
        <v>89.294722679070702</v>
      </c>
      <c r="AE14" s="48">
        <v>7</v>
      </c>
      <c r="AF14" s="49">
        <v>9</v>
      </c>
      <c r="AG14" s="49">
        <v>7</v>
      </c>
      <c r="AH14" s="49">
        <v>2</v>
      </c>
      <c r="AI14" s="49">
        <v>4</v>
      </c>
      <c r="AJ14" s="49">
        <v>5</v>
      </c>
      <c r="AK14" s="49">
        <v>0</v>
      </c>
      <c r="AL14" s="49">
        <v>0</v>
      </c>
      <c r="AM14" s="6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>
        <v>274</v>
      </c>
      <c r="BB14" s="147">
        <v>1720.8</v>
      </c>
      <c r="BC14" s="147">
        <v>44</v>
      </c>
      <c r="BD14" s="147">
        <v>22</v>
      </c>
      <c r="BE14" s="147">
        <v>2</v>
      </c>
      <c r="BF14" s="147">
        <v>6.3</v>
      </c>
      <c r="BG14" s="147"/>
      <c r="BH14" s="147"/>
      <c r="BI14" s="149">
        <v>1.04</v>
      </c>
      <c r="BJ14" s="149">
        <v>4</v>
      </c>
      <c r="BK14" s="149">
        <v>11.6</v>
      </c>
      <c r="BL14" s="149">
        <v>0</v>
      </c>
      <c r="BM14" s="150">
        <v>15.4</v>
      </c>
      <c r="BN14" s="146">
        <v>279</v>
      </c>
      <c r="BO14" s="147">
        <v>2192.4</v>
      </c>
      <c r="BP14" s="147">
        <v>40</v>
      </c>
      <c r="BQ14" s="147">
        <v>22</v>
      </c>
      <c r="BR14" s="147">
        <v>3</v>
      </c>
      <c r="BS14" s="147">
        <v>20.7</v>
      </c>
      <c r="BT14" s="147"/>
      <c r="BU14" s="147"/>
      <c r="BV14" s="149">
        <v>1.48</v>
      </c>
      <c r="BW14" s="149">
        <v>6.9</v>
      </c>
      <c r="BX14" s="149">
        <v>9.6</v>
      </c>
      <c r="BY14" s="149">
        <v>50</v>
      </c>
      <c r="BZ14" s="150">
        <v>12</v>
      </c>
      <c r="CA14" s="146">
        <v>770</v>
      </c>
      <c r="CB14" s="147">
        <v>3168.1</v>
      </c>
      <c r="CC14" s="147">
        <v>81</v>
      </c>
      <c r="CD14" s="147">
        <v>50</v>
      </c>
      <c r="CE14" s="147">
        <v>7</v>
      </c>
      <c r="CF14" s="147">
        <v>23.400000000000002</v>
      </c>
      <c r="CG14" s="147"/>
      <c r="CH14" s="147"/>
      <c r="CI14" s="149">
        <v>2.2799999999999998</v>
      </c>
      <c r="CJ14" s="149">
        <v>6.8</v>
      </c>
      <c r="CK14" s="149">
        <v>11.1</v>
      </c>
      <c r="CL14" s="149">
        <v>47.1</v>
      </c>
      <c r="CM14" s="150">
        <v>7.4</v>
      </c>
      <c r="CN14" s="146">
        <v>233</v>
      </c>
      <c r="CO14" s="147">
        <v>1376</v>
      </c>
      <c r="CP14" s="147">
        <v>43</v>
      </c>
      <c r="CQ14" s="147">
        <v>20</v>
      </c>
      <c r="CR14" s="147">
        <v>2</v>
      </c>
      <c r="CS14" s="147">
        <v>6.4</v>
      </c>
      <c r="CT14" s="147"/>
      <c r="CU14" s="147"/>
      <c r="CV14" s="149">
        <v>0.87</v>
      </c>
      <c r="CW14" s="149">
        <v>6.7</v>
      </c>
      <c r="CX14" s="149">
        <v>8.6</v>
      </c>
      <c r="CY14" s="149">
        <v>40</v>
      </c>
      <c r="CZ14" s="150">
        <v>9.1</v>
      </c>
      <c r="DA14" s="144"/>
      <c r="DB14" s="30">
        <v>12</v>
      </c>
      <c r="DC14" s="42" t="s">
        <v>195</v>
      </c>
      <c r="DD14" s="88">
        <v>0.5</v>
      </c>
    </row>
    <row r="15" spans="1:110" ht="15" customHeight="1" x14ac:dyDescent="0.2">
      <c r="A15" s="29">
        <v>13</v>
      </c>
      <c r="B15" s="31" t="s">
        <v>298</v>
      </c>
      <c r="C15" s="132">
        <v>5.1357142857142861</v>
      </c>
      <c r="D15" s="133" t="s">
        <v>182</v>
      </c>
      <c r="E15" s="134">
        <v>2</v>
      </c>
      <c r="F15" s="135">
        <v>35792</v>
      </c>
      <c r="G15" s="136">
        <v>27.767123287671232</v>
      </c>
      <c r="H15" s="37" t="s">
        <v>159</v>
      </c>
      <c r="I15" s="136">
        <v>22.334246575342465</v>
      </c>
      <c r="J15" s="134">
        <v>77</v>
      </c>
      <c r="K15" s="134">
        <v>242</v>
      </c>
      <c r="L15" s="134">
        <v>4.72</v>
      </c>
      <c r="M15" s="59">
        <v>0</v>
      </c>
      <c r="N15" s="40">
        <v>0</v>
      </c>
      <c r="O15" s="41">
        <v>4.716981132075472E-2</v>
      </c>
      <c r="P15" s="41">
        <v>0.14408099688473522</v>
      </c>
      <c r="Q15" s="41">
        <v>8.0800052983641305E-2</v>
      </c>
      <c r="R15" s="41">
        <v>0.13385737069947595</v>
      </c>
      <c r="S15" s="42">
        <v>0.1389691837921056</v>
      </c>
      <c r="T15" s="43">
        <v>0.1389691837921056</v>
      </c>
      <c r="U15" s="44" t="s">
        <v>540</v>
      </c>
      <c r="V15" s="45">
        <v>1.57</v>
      </c>
      <c r="W15" s="45">
        <v>18.076923076923077</v>
      </c>
      <c r="X15" s="45">
        <v>7.1</v>
      </c>
      <c r="Y15" s="45">
        <v>11.6</v>
      </c>
      <c r="Z15" s="45">
        <v>0</v>
      </c>
      <c r="AA15" s="45">
        <v>0</v>
      </c>
      <c r="AB15" s="137">
        <v>7.0999999999999994E-2</v>
      </c>
      <c r="AC15" s="45">
        <v>97.51633420841388</v>
      </c>
      <c r="AD15" s="47">
        <v>104.56406207296378</v>
      </c>
      <c r="AE15" s="48">
        <v>3</v>
      </c>
      <c r="AF15" s="49">
        <v>0</v>
      </c>
      <c r="AG15" s="49">
        <v>3</v>
      </c>
      <c r="AH15" s="49">
        <v>10</v>
      </c>
      <c r="AI15" s="49">
        <v>5</v>
      </c>
      <c r="AJ15" s="49">
        <v>5</v>
      </c>
      <c r="AK15" s="49">
        <v>4</v>
      </c>
      <c r="AL15" s="49">
        <v>0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>
        <v>10</v>
      </c>
      <c r="BB15" s="147">
        <v>212</v>
      </c>
      <c r="BC15" s="147">
        <v>2</v>
      </c>
      <c r="BD15" s="147">
        <v>2</v>
      </c>
      <c r="BE15" s="147">
        <v>0</v>
      </c>
      <c r="BF15" s="147">
        <v>2</v>
      </c>
      <c r="BG15" s="147"/>
      <c r="BH15" s="147"/>
      <c r="BI15" s="149">
        <v>2</v>
      </c>
      <c r="BJ15" s="149">
        <v>4</v>
      </c>
      <c r="BK15" s="149">
        <v>1</v>
      </c>
      <c r="BL15" s="149">
        <v>0</v>
      </c>
      <c r="BM15" s="150">
        <v>0</v>
      </c>
      <c r="BN15" s="146">
        <v>296</v>
      </c>
      <c r="BO15" s="147">
        <v>2054.3999999999996</v>
      </c>
      <c r="BP15" s="147">
        <v>45</v>
      </c>
      <c r="BQ15" s="147">
        <v>31</v>
      </c>
      <c r="BR15" s="147">
        <v>3</v>
      </c>
      <c r="BS15" s="147">
        <v>8.3999999999999986</v>
      </c>
      <c r="BT15" s="147"/>
      <c r="BU15" s="147"/>
      <c r="BV15" s="149">
        <v>1.41</v>
      </c>
      <c r="BW15" s="149">
        <v>4.8</v>
      </c>
      <c r="BX15" s="149">
        <v>6.3</v>
      </c>
      <c r="BY15" s="149">
        <v>44.4</v>
      </c>
      <c r="BZ15" s="150">
        <v>8.8000000000000007</v>
      </c>
      <c r="CA15" s="146">
        <v>122</v>
      </c>
      <c r="CB15" s="147">
        <v>1509.8999999999999</v>
      </c>
      <c r="CC15" s="147">
        <v>24</v>
      </c>
      <c r="CD15" s="147">
        <v>14</v>
      </c>
      <c r="CE15" s="147">
        <v>1</v>
      </c>
      <c r="CF15" s="147">
        <v>12.6</v>
      </c>
      <c r="CG15" s="147"/>
      <c r="CH15" s="147"/>
      <c r="CI15" s="149">
        <v>0.86</v>
      </c>
      <c r="CJ15" s="149">
        <v>7.1</v>
      </c>
      <c r="CK15" s="149">
        <v>5.9</v>
      </c>
      <c r="CL15" s="149">
        <v>50</v>
      </c>
      <c r="CM15" s="150">
        <v>12.5</v>
      </c>
      <c r="CN15" s="146">
        <v>235</v>
      </c>
      <c r="CO15" s="147">
        <v>1755.6000000000001</v>
      </c>
      <c r="CP15" s="147">
        <v>28</v>
      </c>
      <c r="CQ15" s="147">
        <v>13</v>
      </c>
      <c r="CR15" s="147">
        <v>2</v>
      </c>
      <c r="CS15" s="147">
        <v>13.299999999999999</v>
      </c>
      <c r="CT15" s="147"/>
      <c r="CU15" s="147"/>
      <c r="CV15" s="149">
        <v>1.57</v>
      </c>
      <c r="CW15" s="149">
        <v>6.6</v>
      </c>
      <c r="CX15" s="149">
        <v>11.6</v>
      </c>
      <c r="CY15" s="149">
        <v>42.9</v>
      </c>
      <c r="CZ15" s="150">
        <v>7.1</v>
      </c>
      <c r="DA15" s="144"/>
      <c r="DB15" s="30"/>
      <c r="DC15" s="42"/>
    </row>
    <row r="16" spans="1:110" ht="15" customHeight="1" x14ac:dyDescent="0.2">
      <c r="A16" s="29">
        <v>14</v>
      </c>
      <c r="B16" s="31" t="s">
        <v>299</v>
      </c>
      <c r="C16" s="132">
        <v>3.7642857142857147</v>
      </c>
      <c r="D16" s="133" t="s">
        <v>265</v>
      </c>
      <c r="E16" s="134">
        <v>1</v>
      </c>
      <c r="F16" s="135">
        <v>35397</v>
      </c>
      <c r="G16" s="136">
        <v>28.849315068493151</v>
      </c>
      <c r="H16" s="37" t="s">
        <v>159</v>
      </c>
      <c r="I16" s="136">
        <v>23.416438356164385</v>
      </c>
      <c r="J16" s="134">
        <v>77</v>
      </c>
      <c r="K16" s="134">
        <v>248</v>
      </c>
      <c r="L16" s="134">
        <v>4.66</v>
      </c>
      <c r="M16" s="59">
        <v>7</v>
      </c>
      <c r="N16" s="40">
        <v>0</v>
      </c>
      <c r="O16" s="41">
        <v>0</v>
      </c>
      <c r="P16" s="41">
        <v>0.13452088452088451</v>
      </c>
      <c r="Q16" s="41">
        <v>0.1588621444201313</v>
      </c>
      <c r="R16" s="41">
        <v>5.3950863213811415E-2</v>
      </c>
      <c r="S16" s="42">
        <v>0.10640650381697137</v>
      </c>
      <c r="T16" s="43">
        <v>0.10640650381697137</v>
      </c>
      <c r="U16" s="44">
        <v>21.769863013698629</v>
      </c>
      <c r="V16" s="45">
        <v>1.92</v>
      </c>
      <c r="W16" s="45">
        <v>10.833333333333334</v>
      </c>
      <c r="X16" s="45">
        <v>4.2</v>
      </c>
      <c r="Y16" s="45">
        <v>16.7</v>
      </c>
      <c r="Z16" s="45">
        <v>0</v>
      </c>
      <c r="AA16" s="45">
        <v>0</v>
      </c>
      <c r="AB16" s="137">
        <v>0</v>
      </c>
      <c r="AC16" s="45">
        <v>105.18117297406904</v>
      </c>
      <c r="AD16" s="47">
        <v>112.78285621629483</v>
      </c>
      <c r="AE16" s="48">
        <v>1</v>
      </c>
      <c r="AF16" s="49">
        <v>2</v>
      </c>
      <c r="AG16" s="49">
        <v>5</v>
      </c>
      <c r="AH16" s="49">
        <v>1</v>
      </c>
      <c r="AI16" s="49">
        <v>0</v>
      </c>
      <c r="AJ16" s="49">
        <v>5</v>
      </c>
      <c r="AK16" s="49">
        <v>7</v>
      </c>
      <c r="AL16" s="49">
        <v>1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/>
      <c r="BB16" s="147">
        <v>1</v>
      </c>
      <c r="BC16" s="147"/>
      <c r="BD16" s="147"/>
      <c r="BE16" s="147"/>
      <c r="BF16" s="147"/>
      <c r="BG16" s="147"/>
      <c r="BH16" s="147"/>
      <c r="BI16" s="149"/>
      <c r="BJ16" s="149"/>
      <c r="BK16" s="149"/>
      <c r="BL16" s="149"/>
      <c r="BM16" s="150"/>
      <c r="BN16" s="146">
        <v>219</v>
      </c>
      <c r="BO16" s="147">
        <v>1628</v>
      </c>
      <c r="BP16" s="147">
        <v>24</v>
      </c>
      <c r="BQ16" s="147">
        <v>11</v>
      </c>
      <c r="BR16" s="147">
        <v>1</v>
      </c>
      <c r="BS16" s="147">
        <v>10.4</v>
      </c>
      <c r="BT16" s="147"/>
      <c r="BU16" s="147"/>
      <c r="BV16" s="149">
        <v>1.47</v>
      </c>
      <c r="BW16" s="149">
        <v>5.0999999999999996</v>
      </c>
      <c r="BX16" s="149">
        <v>15.6</v>
      </c>
      <c r="BY16" s="149">
        <v>42.9</v>
      </c>
      <c r="BZ16" s="150">
        <v>21.4</v>
      </c>
      <c r="CA16" s="146">
        <v>363</v>
      </c>
      <c r="CB16" s="147">
        <v>2285</v>
      </c>
      <c r="CC16" s="147">
        <v>44</v>
      </c>
      <c r="CD16" s="147">
        <v>23</v>
      </c>
      <c r="CE16" s="147">
        <v>2</v>
      </c>
      <c r="CF16" s="147">
        <v>13</v>
      </c>
      <c r="CG16" s="147"/>
      <c r="CH16" s="147"/>
      <c r="CI16" s="149">
        <v>1.92</v>
      </c>
      <c r="CJ16" s="149">
        <v>4.2</v>
      </c>
      <c r="CK16" s="149">
        <v>16.7</v>
      </c>
      <c r="CL16" s="149">
        <v>35.700000000000003</v>
      </c>
      <c r="CM16" s="150">
        <v>11.5</v>
      </c>
      <c r="CN16" s="146">
        <v>130</v>
      </c>
      <c r="CO16" s="147">
        <v>2409.6000000000004</v>
      </c>
      <c r="CP16" s="147">
        <v>14</v>
      </c>
      <c r="CQ16" s="147">
        <v>12</v>
      </c>
      <c r="CR16" s="147">
        <v>0</v>
      </c>
      <c r="CS16" s="147">
        <v>24.599999999999998</v>
      </c>
      <c r="CT16" s="147"/>
      <c r="CU16" s="147"/>
      <c r="CV16" s="149">
        <v>0.85</v>
      </c>
      <c r="CW16" s="149">
        <v>1.4</v>
      </c>
      <c r="CX16" s="149">
        <v>10.8</v>
      </c>
      <c r="CY16" s="149">
        <v>71.400000000000006</v>
      </c>
      <c r="CZ16" s="150">
        <v>0</v>
      </c>
      <c r="DA16" s="144"/>
      <c r="DB16" s="30"/>
      <c r="DC16" s="42"/>
    </row>
    <row r="17" spans="1:104" ht="15" customHeight="1" x14ac:dyDescent="0.2">
      <c r="A17" s="29">
        <v>15</v>
      </c>
      <c r="B17" s="31" t="s">
        <v>300</v>
      </c>
      <c r="C17" s="132">
        <v>2.8642857142857143</v>
      </c>
      <c r="D17" s="133" t="s">
        <v>301</v>
      </c>
      <c r="E17" s="134">
        <v>4</v>
      </c>
      <c r="F17" s="135">
        <v>35522</v>
      </c>
      <c r="G17" s="136">
        <v>28.506849315068493</v>
      </c>
      <c r="H17" s="37" t="s">
        <v>198</v>
      </c>
      <c r="I17" s="136">
        <v>23.073972602739726</v>
      </c>
      <c r="J17" s="134">
        <v>76</v>
      </c>
      <c r="K17" s="134">
        <v>250</v>
      </c>
      <c r="L17" s="134">
        <v>4.71</v>
      </c>
      <c r="M17" s="59">
        <v>6</v>
      </c>
      <c r="N17" s="40">
        <v>0</v>
      </c>
      <c r="O17" s="41">
        <v>8.7978950830455524E-2</v>
      </c>
      <c r="P17" s="41">
        <v>8.2784971343663777E-2</v>
      </c>
      <c r="Q17" s="41">
        <v>0.14036395254953107</v>
      </c>
      <c r="R17" s="41">
        <v>0.10048204222961504</v>
      </c>
      <c r="S17" s="42">
        <v>0.12042299738957306</v>
      </c>
      <c r="T17" s="43">
        <v>0.1144018475200944</v>
      </c>
      <c r="U17" s="44" t="s">
        <v>540</v>
      </c>
      <c r="V17" s="45">
        <v>1.45</v>
      </c>
      <c r="W17" s="45">
        <v>8.7058823529411757</v>
      </c>
      <c r="X17" s="45">
        <v>4.4000000000000004</v>
      </c>
      <c r="Y17" s="45">
        <v>8.5</v>
      </c>
      <c r="Z17" s="45">
        <v>0</v>
      </c>
      <c r="AA17" s="45">
        <v>0</v>
      </c>
      <c r="AB17" s="137">
        <v>5.5999999999999994E-2</v>
      </c>
      <c r="AC17" s="45">
        <v>101.59828471718322</v>
      </c>
      <c r="AD17" s="47">
        <v>106.82570204212722</v>
      </c>
      <c r="AE17" s="48">
        <v>2</v>
      </c>
      <c r="AF17" s="49">
        <v>0</v>
      </c>
      <c r="AG17" s="49">
        <v>2</v>
      </c>
      <c r="AH17" s="49">
        <v>0</v>
      </c>
      <c r="AI17" s="49">
        <v>1</v>
      </c>
      <c r="AJ17" s="49">
        <v>5</v>
      </c>
      <c r="AK17" s="49">
        <v>4</v>
      </c>
      <c r="AL17" s="49">
        <v>2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>
        <v>107</v>
      </c>
      <c r="BB17" s="147">
        <v>1216.1999999999998</v>
      </c>
      <c r="BC17" s="147">
        <v>16</v>
      </c>
      <c r="BD17" s="147">
        <v>11</v>
      </c>
      <c r="BE17" s="147">
        <v>1</v>
      </c>
      <c r="BF17" s="147">
        <v>4.1999999999999993</v>
      </c>
      <c r="BG17" s="147"/>
      <c r="BH17" s="147"/>
      <c r="BI17" s="149">
        <v>0.93</v>
      </c>
      <c r="BJ17" s="149">
        <v>3.4</v>
      </c>
      <c r="BK17" s="149">
        <v>10</v>
      </c>
      <c r="BL17" s="149">
        <v>0</v>
      </c>
      <c r="BM17" s="150">
        <v>0</v>
      </c>
      <c r="BN17" s="146">
        <v>156</v>
      </c>
      <c r="BO17" s="147">
        <v>1884.3999999999999</v>
      </c>
      <c r="BP17" s="147">
        <v>20</v>
      </c>
      <c r="BQ17" s="147">
        <v>14</v>
      </c>
      <c r="BR17" s="147">
        <v>0</v>
      </c>
      <c r="BS17" s="147">
        <v>10.5</v>
      </c>
      <c r="BT17" s="147"/>
      <c r="BU17" s="147"/>
      <c r="BV17" s="149">
        <v>1.66</v>
      </c>
      <c r="BW17" s="149">
        <v>7.5</v>
      </c>
      <c r="BX17" s="149">
        <v>5.5</v>
      </c>
      <c r="BY17" s="149">
        <v>25</v>
      </c>
      <c r="BZ17" s="150">
        <v>6.7</v>
      </c>
      <c r="CA17" s="146">
        <v>226</v>
      </c>
      <c r="CB17" s="147">
        <v>1610.1000000000001</v>
      </c>
      <c r="CC17" s="147">
        <v>30</v>
      </c>
      <c r="CD17" s="147">
        <v>22</v>
      </c>
      <c r="CE17" s="147">
        <v>6</v>
      </c>
      <c r="CF17" s="147">
        <v>15.299999999999999</v>
      </c>
      <c r="CG17" s="147"/>
      <c r="CH17" s="147"/>
      <c r="CI17" s="149">
        <v>1.45</v>
      </c>
      <c r="CJ17" s="149">
        <v>2.9</v>
      </c>
      <c r="CK17" s="149">
        <v>8.5</v>
      </c>
      <c r="CL17" s="149">
        <v>75</v>
      </c>
      <c r="CM17" s="150">
        <v>8.3000000000000007</v>
      </c>
      <c r="CN17" s="146">
        <v>148</v>
      </c>
      <c r="CO17" s="147">
        <v>1472.9</v>
      </c>
      <c r="CP17" s="147">
        <v>32</v>
      </c>
      <c r="CQ17" s="147">
        <v>17</v>
      </c>
      <c r="CR17" s="147">
        <v>1</v>
      </c>
      <c r="CS17" s="147">
        <v>13.2</v>
      </c>
      <c r="CT17" s="147"/>
      <c r="CU17" s="147"/>
      <c r="CV17" s="149">
        <v>0.75</v>
      </c>
      <c r="CW17" s="149">
        <v>4.4000000000000004</v>
      </c>
      <c r="CX17" s="149">
        <v>7.1</v>
      </c>
      <c r="CY17" s="149">
        <v>33.299999999999997</v>
      </c>
      <c r="CZ17" s="150">
        <v>5.6</v>
      </c>
    </row>
    <row r="18" spans="1:104" ht="15" customHeight="1" x14ac:dyDescent="0.2">
      <c r="A18" s="29">
        <v>16</v>
      </c>
      <c r="B18" s="31" t="s">
        <v>302</v>
      </c>
      <c r="C18" s="132">
        <v>2.2000000000000002</v>
      </c>
      <c r="D18" s="133" t="s">
        <v>267</v>
      </c>
      <c r="E18" s="134">
        <v>1</v>
      </c>
      <c r="F18" s="135">
        <v>35719</v>
      </c>
      <c r="G18" s="136">
        <v>27.967123287671232</v>
      </c>
      <c r="H18" s="37" t="s">
        <v>159</v>
      </c>
      <c r="I18" s="136">
        <v>22.534246575342465</v>
      </c>
      <c r="J18" s="134">
        <v>77</v>
      </c>
      <c r="K18" s="134">
        <v>244</v>
      </c>
      <c r="L18" s="134">
        <v>4.78</v>
      </c>
      <c r="M18" s="59">
        <v>6</v>
      </c>
      <c r="N18" s="40">
        <v>0</v>
      </c>
      <c r="O18" s="41">
        <v>5.1679586563307491E-2</v>
      </c>
      <c r="P18" s="41">
        <v>9.4215187488223093E-2</v>
      </c>
      <c r="Q18" s="41">
        <v>7.2474413593849457E-2</v>
      </c>
      <c r="R18" s="41">
        <v>4.9967969250480464E-2</v>
      </c>
      <c r="S18" s="42">
        <v>7.2091578369351775E-2</v>
      </c>
      <c r="T18" s="43">
        <v>7.2091578369351775E-2</v>
      </c>
      <c r="U18" s="44" t="s">
        <v>540</v>
      </c>
      <c r="V18" s="45">
        <v>1.33</v>
      </c>
      <c r="W18" s="45">
        <v>8.6666666666666661</v>
      </c>
      <c r="X18" s="45">
        <v>6.5</v>
      </c>
      <c r="Y18" s="45">
        <v>8.9</v>
      </c>
      <c r="Z18" s="45">
        <v>0</v>
      </c>
      <c r="AA18" s="45">
        <v>0</v>
      </c>
      <c r="AB18" s="137">
        <v>0.1</v>
      </c>
      <c r="AC18" s="45">
        <v>93.477746799923338</v>
      </c>
      <c r="AD18" s="47">
        <v>100.23359674224322</v>
      </c>
      <c r="AE18" s="48">
        <v>0</v>
      </c>
      <c r="AF18" s="49">
        <v>0</v>
      </c>
      <c r="AG18" s="49">
        <v>1</v>
      </c>
      <c r="AH18" s="49">
        <v>0</v>
      </c>
      <c r="AI18" s="49">
        <v>4</v>
      </c>
      <c r="AJ18" s="49">
        <v>5</v>
      </c>
      <c r="AK18" s="49">
        <v>2</v>
      </c>
      <c r="AL18" s="49">
        <v>2</v>
      </c>
      <c r="AM18" s="60">
        <v>0</v>
      </c>
      <c r="AN18" s="146"/>
      <c r="AO18" s="147">
        <v>1</v>
      </c>
      <c r="AP18" s="147"/>
      <c r="AQ18" s="147"/>
      <c r="AR18" s="147"/>
      <c r="AS18" s="147"/>
      <c r="AT18" s="147"/>
      <c r="AU18" s="147"/>
      <c r="AV18" s="149"/>
      <c r="AW18" s="149"/>
      <c r="AX18" s="149"/>
      <c r="AY18" s="149"/>
      <c r="AZ18" s="150"/>
      <c r="BA18" s="146">
        <v>50</v>
      </c>
      <c r="BB18" s="147">
        <v>967.5</v>
      </c>
      <c r="BC18" s="147">
        <v>12</v>
      </c>
      <c r="BD18" s="147">
        <v>5</v>
      </c>
      <c r="BE18" s="147">
        <v>0</v>
      </c>
      <c r="BF18" s="147">
        <v>6</v>
      </c>
      <c r="BG18" s="147"/>
      <c r="BH18" s="147"/>
      <c r="BI18" s="149">
        <v>0.69</v>
      </c>
      <c r="BJ18" s="149">
        <v>2.6</v>
      </c>
      <c r="BK18" s="149">
        <v>10.9</v>
      </c>
      <c r="BL18" s="149">
        <v>0</v>
      </c>
      <c r="BM18" s="150">
        <v>0</v>
      </c>
      <c r="BN18" s="146">
        <v>100</v>
      </c>
      <c r="BO18" s="147">
        <v>1061.4000000000001</v>
      </c>
      <c r="BP18" s="147">
        <v>15</v>
      </c>
      <c r="BQ18" s="147">
        <v>9</v>
      </c>
      <c r="BR18" s="147">
        <v>0</v>
      </c>
      <c r="BS18" s="147">
        <v>9.6000000000000014</v>
      </c>
      <c r="BT18" s="147"/>
      <c r="BU18" s="147"/>
      <c r="BV18" s="149">
        <v>1.33</v>
      </c>
      <c r="BW18" s="149">
        <v>7.8</v>
      </c>
      <c r="BX18" s="149">
        <v>5.4</v>
      </c>
      <c r="BY18" s="149">
        <v>33.299999999999997</v>
      </c>
      <c r="BZ18" s="150">
        <v>10</v>
      </c>
      <c r="CA18" s="146">
        <v>148</v>
      </c>
      <c r="CB18" s="147">
        <v>2042.1000000000001</v>
      </c>
      <c r="CC18" s="147">
        <v>12</v>
      </c>
      <c r="CD18" s="147">
        <v>11</v>
      </c>
      <c r="CE18" s="147">
        <v>0</v>
      </c>
      <c r="CF18" s="147">
        <v>21.599999999999998</v>
      </c>
      <c r="CG18" s="147"/>
      <c r="CH18" s="147"/>
      <c r="CI18" s="149">
        <v>1.33</v>
      </c>
      <c r="CJ18" s="149">
        <v>6.5</v>
      </c>
      <c r="CK18" s="149">
        <v>7.5</v>
      </c>
      <c r="CL18" s="149">
        <v>66.7</v>
      </c>
      <c r="CM18" s="150">
        <v>0</v>
      </c>
      <c r="CN18" s="146">
        <v>78</v>
      </c>
      <c r="CO18" s="147">
        <v>1561</v>
      </c>
      <c r="CP18" s="147">
        <v>20</v>
      </c>
      <c r="CQ18" s="147">
        <v>9</v>
      </c>
      <c r="CR18" s="147">
        <v>1</v>
      </c>
      <c r="CS18" s="147">
        <v>13.299999999999999</v>
      </c>
      <c r="CT18" s="147"/>
      <c r="CU18" s="147"/>
      <c r="CV18" s="149">
        <v>0.35</v>
      </c>
      <c r="CW18" s="149">
        <v>2.1</v>
      </c>
      <c r="CX18" s="149">
        <v>8.9</v>
      </c>
      <c r="CY18" s="149">
        <v>0</v>
      </c>
      <c r="CZ18" s="150">
        <v>10</v>
      </c>
    </row>
    <row r="19" spans="1:104" ht="15" customHeight="1" x14ac:dyDescent="0.2">
      <c r="A19" s="61">
        <v>17</v>
      </c>
      <c r="B19" s="63" t="s">
        <v>303</v>
      </c>
      <c r="C19" s="155">
        <v>2.1285714285714286</v>
      </c>
      <c r="D19" s="156" t="s">
        <v>265</v>
      </c>
      <c r="E19" s="157">
        <v>1</v>
      </c>
      <c r="F19" s="158">
        <v>35929</v>
      </c>
      <c r="G19" s="159">
        <v>27.391780821917809</v>
      </c>
      <c r="H19" s="69" t="s">
        <v>163</v>
      </c>
      <c r="I19" s="159">
        <v>21.958904109589042</v>
      </c>
      <c r="J19" s="157">
        <v>74</v>
      </c>
      <c r="K19" s="157">
        <v>250</v>
      </c>
      <c r="L19" s="157">
        <v>4.7300000000000004</v>
      </c>
      <c r="M19" s="167">
        <v>0</v>
      </c>
      <c r="N19" s="72">
        <v>0</v>
      </c>
      <c r="O19" s="73">
        <v>3.7619961612284071E-2</v>
      </c>
      <c r="P19" s="73">
        <v>0</v>
      </c>
      <c r="Q19" s="73">
        <v>0</v>
      </c>
      <c r="R19" s="73">
        <v>0.11827689243027886</v>
      </c>
      <c r="S19" s="74">
        <v>0.11827689243027886</v>
      </c>
      <c r="T19" s="75">
        <v>0.11827689243027886</v>
      </c>
      <c r="U19" s="76" t="s">
        <v>540</v>
      </c>
      <c r="V19" s="77">
        <v>1.21</v>
      </c>
      <c r="W19" s="77">
        <v>12.127659574468085</v>
      </c>
      <c r="X19" s="77">
        <v>5.4</v>
      </c>
      <c r="Y19" s="77">
        <v>7.7</v>
      </c>
      <c r="Z19" s="77">
        <v>0</v>
      </c>
      <c r="AA19" s="77">
        <v>0</v>
      </c>
      <c r="AB19" s="160">
        <v>0</v>
      </c>
      <c r="AC19" s="77">
        <v>99.89078851987442</v>
      </c>
      <c r="AD19" s="79">
        <v>100.9118138126566</v>
      </c>
      <c r="AE19" s="80">
        <v>2</v>
      </c>
      <c r="AF19" s="81">
        <v>0</v>
      </c>
      <c r="AG19" s="81">
        <v>0</v>
      </c>
      <c r="AH19" s="81">
        <v>4</v>
      </c>
      <c r="AI19" s="81">
        <v>2</v>
      </c>
      <c r="AJ19" s="81">
        <v>5</v>
      </c>
      <c r="AK19" s="81">
        <v>2</v>
      </c>
      <c r="AL19" s="81">
        <v>0</v>
      </c>
      <c r="AM19" s="161">
        <v>0</v>
      </c>
      <c r="AN19" s="162"/>
      <c r="AO19" s="163">
        <v>1</v>
      </c>
      <c r="AP19" s="163"/>
      <c r="AQ19" s="163"/>
      <c r="AR19" s="163"/>
      <c r="AS19" s="163"/>
      <c r="AT19" s="163"/>
      <c r="AU19" s="163"/>
      <c r="AV19" s="165"/>
      <c r="AW19" s="165"/>
      <c r="AX19" s="165"/>
      <c r="AY19" s="165"/>
      <c r="AZ19" s="166"/>
      <c r="BA19" s="162">
        <v>49</v>
      </c>
      <c r="BB19" s="163">
        <v>1302.5</v>
      </c>
      <c r="BC19" s="163">
        <v>14</v>
      </c>
      <c r="BD19" s="163">
        <v>6</v>
      </c>
      <c r="BE19" s="163">
        <v>1</v>
      </c>
      <c r="BF19" s="163">
        <v>7.5</v>
      </c>
      <c r="BG19" s="163"/>
      <c r="BH19" s="163"/>
      <c r="BI19" s="165">
        <v>0.72</v>
      </c>
      <c r="BJ19" s="165">
        <v>5.3</v>
      </c>
      <c r="BK19" s="165">
        <v>7.5</v>
      </c>
      <c r="BL19" s="165">
        <v>0</v>
      </c>
      <c r="BM19" s="166">
        <v>14.3</v>
      </c>
      <c r="BN19" s="162"/>
      <c r="BO19" s="163">
        <v>1</v>
      </c>
      <c r="BP19" s="163"/>
      <c r="BQ19" s="163"/>
      <c r="BR19" s="163"/>
      <c r="BS19" s="163"/>
      <c r="BT19" s="163"/>
      <c r="BU19" s="163"/>
      <c r="BV19" s="165"/>
      <c r="BW19" s="165"/>
      <c r="BX19" s="165"/>
      <c r="BY19" s="165"/>
      <c r="BZ19" s="166"/>
      <c r="CA19" s="162"/>
      <c r="CB19" s="163">
        <v>1</v>
      </c>
      <c r="CC19" s="163"/>
      <c r="CD19" s="163"/>
      <c r="CE19" s="163"/>
      <c r="CF19" s="163"/>
      <c r="CG19" s="163"/>
      <c r="CH19" s="163"/>
      <c r="CI19" s="165"/>
      <c r="CJ19" s="165"/>
      <c r="CK19" s="165"/>
      <c r="CL19" s="165"/>
      <c r="CM19" s="166"/>
      <c r="CN19" s="162">
        <v>570</v>
      </c>
      <c r="CO19" s="163">
        <v>4819.2000000000007</v>
      </c>
      <c r="CP19" s="163">
        <v>57</v>
      </c>
      <c r="CQ19" s="163">
        <v>47</v>
      </c>
      <c r="CR19" s="163">
        <v>4</v>
      </c>
      <c r="CS19" s="163">
        <v>49.199999999999996</v>
      </c>
      <c r="CT19" s="163"/>
      <c r="CU19" s="163"/>
      <c r="CV19" s="165">
        <v>1.21</v>
      </c>
      <c r="CW19" s="165">
        <v>5.4</v>
      </c>
      <c r="CX19" s="165">
        <v>7.7</v>
      </c>
      <c r="CY19" s="165">
        <v>45.5</v>
      </c>
      <c r="CZ19" s="166">
        <v>0</v>
      </c>
    </row>
  </sheetData>
  <autoFilter ref="A2:CZ2" xr:uid="{00000000-0009-0000-0000-000008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19">
    <cfRule type="expression" dxfId="115" priority="1" stopIfTrue="1">
      <formula>C3&gt;=15</formula>
    </cfRule>
    <cfRule type="expression" dxfId="114" priority="2" stopIfTrue="1">
      <formula>AND(C3&gt;=14,C3&lt;15)</formula>
    </cfRule>
    <cfRule type="expression" dxfId="113" priority="3">
      <formula>AND(C3&gt;=11,C3&lt;14)</formula>
    </cfRule>
    <cfRule type="expression" dxfId="112" priority="4" stopIfTrue="1">
      <formula>AND(C3&gt;=9,C3&lt;11)</formula>
    </cfRule>
    <cfRule type="expression" dxfId="111" priority="5">
      <formula>AND(C3&gt;=8,C3&lt;9)</formula>
    </cfRule>
    <cfRule type="expression" dxfId="110" priority="6">
      <formula>AND(C3&gt;=6,C3&lt;8)</formula>
    </cfRule>
    <cfRule type="expression" dxfId="109" priority="7">
      <formula>AND(C3&gt;=5,C3&lt;6)</formula>
    </cfRule>
    <cfRule type="expression" dxfId="108" priority="8" stopIfTrue="1">
      <formula>C3&lt;5</formula>
    </cfRule>
  </conditionalFormatting>
  <conditionalFormatting sqref="C3:C19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9">
    <cfRule type="containsText" dxfId="107" priority="10" operator="containsText" text="SR">
      <formula>NOT(ISERROR(SEARCH(("SR"),(H3))))</formula>
    </cfRule>
  </conditionalFormatting>
  <conditionalFormatting sqref="N3:R19">
    <cfRule type="cellIs" dxfId="106" priority="11" stopIfTrue="1" operator="between">
      <formula>0.15</formula>
      <formula>0.2099</formula>
    </cfRule>
    <cfRule type="cellIs" dxfId="105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19 T20:T22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F17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6.6640625" customWidth="1"/>
    <col min="3" max="3" width="12.1640625" customWidth="1"/>
    <col min="4" max="4" width="17.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1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8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  <col min="111" max="114" width="8.83203125" customWidth="1"/>
  </cols>
  <sheetData>
    <row r="1" spans="1:110" ht="15" customHeight="1" x14ac:dyDescent="0.2">
      <c r="A1" s="263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151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213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250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280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304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168"/>
      <c r="DB1" s="30"/>
    </row>
    <row r="2" spans="1:110" ht="15" customHeight="1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305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0"/>
      <c r="DB2" s="30"/>
      <c r="DC2" s="30" t="s">
        <v>153</v>
      </c>
      <c r="DD2" s="30" t="s">
        <v>154</v>
      </c>
      <c r="DE2" s="88" t="s">
        <v>155</v>
      </c>
      <c r="DF2" s="30" t="s">
        <v>156</v>
      </c>
    </row>
    <row r="3" spans="1:110" ht="15" customHeight="1" x14ac:dyDescent="0.2">
      <c r="A3" s="29">
        <v>1</v>
      </c>
      <c r="B3" s="31" t="s">
        <v>306</v>
      </c>
      <c r="C3" s="132">
        <v>15</v>
      </c>
      <c r="D3" s="133" t="s">
        <v>307</v>
      </c>
      <c r="E3" s="134">
        <v>1</v>
      </c>
      <c r="F3" s="135">
        <v>36805</v>
      </c>
      <c r="G3" s="136">
        <v>24.991780821917807</v>
      </c>
      <c r="H3" s="37" t="s">
        <v>163</v>
      </c>
      <c r="I3" s="136">
        <v>20.575342465753426</v>
      </c>
      <c r="J3" s="169">
        <v>77</v>
      </c>
      <c r="K3" s="134">
        <v>245</v>
      </c>
      <c r="L3" s="134">
        <v>4.4400000000000004</v>
      </c>
      <c r="M3" s="59">
        <v>1</v>
      </c>
      <c r="N3" s="40">
        <v>0</v>
      </c>
      <c r="O3" s="41">
        <v>0</v>
      </c>
      <c r="P3" s="41">
        <v>0.11397345823575332</v>
      </c>
      <c r="Q3" s="41">
        <v>0.16596767594108019</v>
      </c>
      <c r="R3" s="41">
        <v>0.25422609614368724</v>
      </c>
      <c r="S3" s="42">
        <v>0.21009688604238372</v>
      </c>
      <c r="T3" s="43">
        <v>0.21009688604238372</v>
      </c>
      <c r="U3" s="44">
        <v>18.912328767123288</v>
      </c>
      <c r="V3" s="45">
        <v>3.26</v>
      </c>
      <c r="W3" s="45">
        <v>17.906976744186046</v>
      </c>
      <c r="X3" s="45">
        <v>6</v>
      </c>
      <c r="Y3" s="45">
        <v>13.8</v>
      </c>
      <c r="Z3" s="45">
        <v>0</v>
      </c>
      <c r="AA3" s="45">
        <v>0</v>
      </c>
      <c r="AB3" s="137">
        <v>6.9000000000000006E-2</v>
      </c>
      <c r="AC3" s="45">
        <v>126.08522551994143</v>
      </c>
      <c r="AD3" s="47">
        <v>135.19769231248702</v>
      </c>
      <c r="AE3" s="48">
        <v>7</v>
      </c>
      <c r="AF3" s="49">
        <v>9</v>
      </c>
      <c r="AG3" s="49">
        <v>10</v>
      </c>
      <c r="AH3" s="49">
        <v>10</v>
      </c>
      <c r="AI3" s="49">
        <v>3</v>
      </c>
      <c r="AJ3" s="49">
        <v>9</v>
      </c>
      <c r="AK3" s="49">
        <v>10</v>
      </c>
      <c r="AL3" s="49">
        <v>10</v>
      </c>
      <c r="AM3" s="60">
        <v>0.5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/>
      <c r="BB3" s="140">
        <v>1</v>
      </c>
      <c r="BC3" s="140"/>
      <c r="BD3" s="140"/>
      <c r="BE3" s="140"/>
      <c r="BF3" s="140"/>
      <c r="BG3" s="140"/>
      <c r="BH3" s="140"/>
      <c r="BI3" s="142"/>
      <c r="BJ3" s="142"/>
      <c r="BK3" s="142"/>
      <c r="BL3" s="142"/>
      <c r="BM3" s="143"/>
      <c r="BN3" s="139">
        <v>73</v>
      </c>
      <c r="BO3" s="140">
        <v>640.5</v>
      </c>
      <c r="BP3" s="140">
        <v>8</v>
      </c>
      <c r="BQ3" s="140">
        <v>3</v>
      </c>
      <c r="BR3" s="140">
        <v>1</v>
      </c>
      <c r="BS3" s="140">
        <v>6.6000000000000005</v>
      </c>
      <c r="BT3" s="140"/>
      <c r="BU3" s="140"/>
      <c r="BV3" s="142">
        <v>1.66</v>
      </c>
      <c r="BW3" s="142">
        <v>16.7</v>
      </c>
      <c r="BX3" s="142">
        <v>15</v>
      </c>
      <c r="BY3" s="142">
        <v>33.299999999999997</v>
      </c>
      <c r="BZ3" s="143">
        <v>40</v>
      </c>
      <c r="CA3" s="139">
        <v>649</v>
      </c>
      <c r="CB3" s="140">
        <v>3910.4</v>
      </c>
      <c r="CC3" s="140">
        <v>80</v>
      </c>
      <c r="CD3" s="140">
        <v>54</v>
      </c>
      <c r="CE3" s="140">
        <v>5</v>
      </c>
      <c r="CF3" s="140">
        <v>32.5</v>
      </c>
      <c r="CG3" s="140"/>
      <c r="CH3" s="140"/>
      <c r="CI3" s="142">
        <v>1.84</v>
      </c>
      <c r="CJ3" s="142">
        <v>4.2</v>
      </c>
      <c r="CK3" s="142">
        <v>9.8000000000000007</v>
      </c>
      <c r="CL3" s="142">
        <v>56.5</v>
      </c>
      <c r="CM3" s="143">
        <v>6.9</v>
      </c>
      <c r="CN3" s="139">
        <v>770</v>
      </c>
      <c r="CO3" s="140">
        <v>3028.8</v>
      </c>
      <c r="CP3" s="140">
        <v>65</v>
      </c>
      <c r="CQ3" s="140">
        <v>43</v>
      </c>
      <c r="CR3" s="140">
        <v>12</v>
      </c>
      <c r="CS3" s="140">
        <v>30.4</v>
      </c>
      <c r="CT3" s="140"/>
      <c r="CU3" s="140"/>
      <c r="CV3" s="142">
        <v>3.26</v>
      </c>
      <c r="CW3" s="142">
        <v>6</v>
      </c>
      <c r="CX3" s="142">
        <v>13.8</v>
      </c>
      <c r="CY3" s="142">
        <v>57.9</v>
      </c>
      <c r="CZ3" s="143">
        <v>0</v>
      </c>
      <c r="DA3" s="144"/>
      <c r="DB3" s="30">
        <v>1</v>
      </c>
      <c r="DC3" s="42" t="s">
        <v>160</v>
      </c>
      <c r="DD3" s="88">
        <v>1</v>
      </c>
      <c r="DE3" s="145">
        <v>42613</v>
      </c>
      <c r="DF3" s="145">
        <v>44315</v>
      </c>
    </row>
    <row r="4" spans="1:110" ht="15" customHeight="1" x14ac:dyDescent="0.2">
      <c r="A4" s="29">
        <v>2</v>
      </c>
      <c r="B4" s="31" t="s">
        <v>308</v>
      </c>
      <c r="C4" s="132">
        <v>11.950000000000001</v>
      </c>
      <c r="D4" s="133" t="s">
        <v>222</v>
      </c>
      <c r="E4" s="134">
        <v>2</v>
      </c>
      <c r="F4" s="135">
        <v>36093</v>
      </c>
      <c r="G4" s="136">
        <v>26.942465753424656</v>
      </c>
      <c r="H4" s="37" t="s">
        <v>163</v>
      </c>
      <c r="I4" s="136">
        <v>22.526027397260275</v>
      </c>
      <c r="J4" s="169">
        <v>77</v>
      </c>
      <c r="K4" s="134">
        <v>251</v>
      </c>
      <c r="L4" s="134">
        <v>4.68</v>
      </c>
      <c r="M4" s="59">
        <v>2</v>
      </c>
      <c r="N4" s="40">
        <v>0</v>
      </c>
      <c r="O4" s="41">
        <v>0</v>
      </c>
      <c r="P4" s="41">
        <v>0.14054384356859154</v>
      </c>
      <c r="Q4" s="41">
        <v>0.17623136014460009</v>
      </c>
      <c r="R4" s="41">
        <v>0.302734375</v>
      </c>
      <c r="S4" s="42">
        <v>0.302734375</v>
      </c>
      <c r="T4" s="43">
        <v>0.302734375</v>
      </c>
      <c r="U4" s="44">
        <v>20.863013698630137</v>
      </c>
      <c r="V4" s="45">
        <v>2.33</v>
      </c>
      <c r="W4" s="45">
        <v>13.478260869565217</v>
      </c>
      <c r="X4" s="45">
        <v>6.3</v>
      </c>
      <c r="Y4" s="45">
        <v>9.4</v>
      </c>
      <c r="Z4" s="45">
        <v>0</v>
      </c>
      <c r="AA4" s="45">
        <v>0</v>
      </c>
      <c r="AB4" s="137">
        <v>0.08</v>
      </c>
      <c r="AC4" s="45">
        <v>104.64543914572108</v>
      </c>
      <c r="AD4" s="47">
        <v>112.20840368240201</v>
      </c>
      <c r="AE4" s="48">
        <v>10</v>
      </c>
      <c r="AF4" s="49">
        <v>4</v>
      </c>
      <c r="AG4" s="49">
        <v>7</v>
      </c>
      <c r="AH4" s="49">
        <v>6</v>
      </c>
      <c r="AI4" s="49">
        <v>3</v>
      </c>
      <c r="AJ4" s="49">
        <v>5</v>
      </c>
      <c r="AK4" s="49">
        <v>6</v>
      </c>
      <c r="AL4" s="49">
        <v>7</v>
      </c>
      <c r="AM4" s="60">
        <v>1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368</v>
      </c>
      <c r="BO4" s="147">
        <v>2618.3999999999996</v>
      </c>
      <c r="BP4" s="147">
        <v>45</v>
      </c>
      <c r="BQ4" s="147">
        <v>26</v>
      </c>
      <c r="BR4" s="147">
        <v>8</v>
      </c>
      <c r="BS4" s="147">
        <v>19.200000000000003</v>
      </c>
      <c r="BT4" s="147"/>
      <c r="BU4" s="147"/>
      <c r="BV4" s="149">
        <v>1.35</v>
      </c>
      <c r="BW4" s="149">
        <v>3.5</v>
      </c>
      <c r="BX4" s="149">
        <v>11.4</v>
      </c>
      <c r="BY4" s="149">
        <v>54.5</v>
      </c>
      <c r="BZ4" s="150">
        <v>16.100000000000001</v>
      </c>
      <c r="CA4" s="146">
        <v>507</v>
      </c>
      <c r="CB4" s="147">
        <v>2876.9</v>
      </c>
      <c r="CC4" s="147">
        <v>61</v>
      </c>
      <c r="CD4" s="147">
        <v>43</v>
      </c>
      <c r="CE4" s="147">
        <v>7</v>
      </c>
      <c r="CF4" s="147">
        <v>24.7</v>
      </c>
      <c r="CG4" s="147"/>
      <c r="CH4" s="147"/>
      <c r="CI4" s="149">
        <v>1.6</v>
      </c>
      <c r="CJ4" s="149">
        <v>6.3</v>
      </c>
      <c r="CK4" s="149">
        <v>7.8</v>
      </c>
      <c r="CL4" s="149">
        <v>42.9</v>
      </c>
      <c r="CM4" s="150">
        <v>2.2999999999999998</v>
      </c>
      <c r="CN4" s="146">
        <v>310</v>
      </c>
      <c r="CO4" s="147">
        <v>1024</v>
      </c>
      <c r="CP4" s="147">
        <v>37</v>
      </c>
      <c r="CQ4" s="147">
        <v>23</v>
      </c>
      <c r="CR4" s="147">
        <v>1</v>
      </c>
      <c r="CS4" s="147">
        <v>7.6</v>
      </c>
      <c r="CT4" s="147"/>
      <c r="CU4" s="147"/>
      <c r="CV4" s="149">
        <v>2.33</v>
      </c>
      <c r="CW4" s="149">
        <v>5.7</v>
      </c>
      <c r="CX4" s="149">
        <v>9.4</v>
      </c>
      <c r="CY4" s="149">
        <v>66.7</v>
      </c>
      <c r="CZ4" s="150">
        <v>8</v>
      </c>
      <c r="DA4" s="144"/>
      <c r="DB4" s="30">
        <v>2</v>
      </c>
      <c r="DC4" s="42" t="s">
        <v>164</v>
      </c>
      <c r="DD4" s="88">
        <v>1</v>
      </c>
      <c r="DE4" s="145">
        <v>42978</v>
      </c>
      <c r="DF4" s="145"/>
    </row>
    <row r="5" spans="1:110" ht="15" customHeight="1" x14ac:dyDescent="0.2">
      <c r="A5" s="29">
        <v>4</v>
      </c>
      <c r="B5" s="31" t="s">
        <v>309</v>
      </c>
      <c r="C5" s="132">
        <v>10.807142857142859</v>
      </c>
      <c r="D5" s="133" t="s">
        <v>162</v>
      </c>
      <c r="E5" s="134">
        <v>4</v>
      </c>
      <c r="F5" s="135">
        <v>36723</v>
      </c>
      <c r="G5" s="136">
        <v>25.216438356164385</v>
      </c>
      <c r="H5" s="37" t="s">
        <v>163</v>
      </c>
      <c r="I5" s="136">
        <v>20.8</v>
      </c>
      <c r="J5" s="169">
        <v>74</v>
      </c>
      <c r="K5" s="134">
        <v>247</v>
      </c>
      <c r="L5" s="134">
        <v>4.6399999999999997</v>
      </c>
      <c r="M5" s="59">
        <v>5</v>
      </c>
      <c r="N5" s="40">
        <v>0</v>
      </c>
      <c r="O5" s="41">
        <v>0</v>
      </c>
      <c r="P5" s="41">
        <v>0.19060901906090191</v>
      </c>
      <c r="Q5" s="41">
        <v>0.22070626003210275</v>
      </c>
      <c r="R5" s="41">
        <v>0.25964659213847818</v>
      </c>
      <c r="S5" s="42">
        <v>0.25964659213847818</v>
      </c>
      <c r="T5" s="43">
        <v>0.24666426253155427</v>
      </c>
      <c r="U5" s="44">
        <v>18.139726027397259</v>
      </c>
      <c r="V5" s="45">
        <v>2.7</v>
      </c>
      <c r="W5" s="45">
        <v>15.157894736842104</v>
      </c>
      <c r="X5" s="45">
        <v>9.3000000000000007</v>
      </c>
      <c r="Y5" s="45">
        <v>8.1999999999999993</v>
      </c>
      <c r="Z5" s="45">
        <v>0</v>
      </c>
      <c r="AA5" s="45">
        <v>0</v>
      </c>
      <c r="AB5" s="137">
        <v>7.2999999999999995E-2</v>
      </c>
      <c r="AC5" s="45">
        <v>106.57492279412287</v>
      </c>
      <c r="AD5" s="47">
        <v>107.6642694031694</v>
      </c>
      <c r="AE5" s="48">
        <v>8</v>
      </c>
      <c r="AF5" s="49">
        <v>10</v>
      </c>
      <c r="AG5" s="49">
        <v>8</v>
      </c>
      <c r="AH5" s="49">
        <v>7</v>
      </c>
      <c r="AI5" s="49">
        <v>8</v>
      </c>
      <c r="AJ5" s="49">
        <v>5</v>
      </c>
      <c r="AK5" s="49">
        <v>5</v>
      </c>
      <c r="AL5" s="49">
        <v>3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>
        <v>287</v>
      </c>
      <c r="BO5" s="147">
        <v>1505.7</v>
      </c>
      <c r="BP5" s="147">
        <v>49</v>
      </c>
      <c r="BQ5" s="147">
        <v>32</v>
      </c>
      <c r="BR5" s="147">
        <v>4</v>
      </c>
      <c r="BS5" s="147">
        <v>13.5</v>
      </c>
      <c r="BT5" s="147"/>
      <c r="BU5" s="147"/>
      <c r="BV5" s="149">
        <v>1.01</v>
      </c>
      <c r="BW5" s="149">
        <v>5.6</v>
      </c>
      <c r="BX5" s="149">
        <v>7.3</v>
      </c>
      <c r="BY5" s="149">
        <v>50</v>
      </c>
      <c r="BZ5" s="150">
        <v>5.9</v>
      </c>
      <c r="CA5" s="146">
        <v>495</v>
      </c>
      <c r="CB5" s="147">
        <v>2242.7999999999997</v>
      </c>
      <c r="CC5" s="147">
        <v>48</v>
      </c>
      <c r="CD5" s="147">
        <v>35</v>
      </c>
      <c r="CE5" s="147">
        <v>2</v>
      </c>
      <c r="CF5" s="147">
        <v>18.900000000000002</v>
      </c>
      <c r="CG5" s="147"/>
      <c r="CH5" s="147"/>
      <c r="CI5" s="149">
        <v>1.96</v>
      </c>
      <c r="CJ5" s="149">
        <v>8.9</v>
      </c>
      <c r="CK5" s="149">
        <v>7.9</v>
      </c>
      <c r="CL5" s="149">
        <v>18.2</v>
      </c>
      <c r="CM5" s="150">
        <v>7.9</v>
      </c>
      <c r="CN5" s="146">
        <v>576</v>
      </c>
      <c r="CO5" s="147">
        <v>2218.4</v>
      </c>
      <c r="CP5" s="147">
        <v>52</v>
      </c>
      <c r="CQ5" s="147">
        <v>38</v>
      </c>
      <c r="CR5" s="147">
        <v>7</v>
      </c>
      <c r="CS5" s="147">
        <v>19.2</v>
      </c>
      <c r="CT5" s="147"/>
      <c r="CU5" s="147"/>
      <c r="CV5" s="149">
        <v>2.7</v>
      </c>
      <c r="CW5" s="149">
        <v>9.3000000000000007</v>
      </c>
      <c r="CX5" s="149">
        <v>8.1999999999999993</v>
      </c>
      <c r="CY5" s="149">
        <v>25</v>
      </c>
      <c r="CZ5" s="150">
        <v>7.3</v>
      </c>
      <c r="DA5" s="144"/>
      <c r="DB5" s="5">
        <v>3</v>
      </c>
      <c r="DC5" s="42" t="s">
        <v>167</v>
      </c>
      <c r="DD5" s="88">
        <v>0.95</v>
      </c>
      <c r="DE5" s="145">
        <v>43344</v>
      </c>
      <c r="DF5" s="145"/>
    </row>
    <row r="6" spans="1:110" ht="15" customHeight="1" x14ac:dyDescent="0.2">
      <c r="A6" s="29">
        <v>3</v>
      </c>
      <c r="B6" s="31" t="s">
        <v>310</v>
      </c>
      <c r="C6" s="132">
        <v>10.935714285714285</v>
      </c>
      <c r="D6" s="133" t="s">
        <v>274</v>
      </c>
      <c r="E6" s="134">
        <v>4</v>
      </c>
      <c r="F6" s="135">
        <v>36026</v>
      </c>
      <c r="G6" s="136">
        <v>27.126027397260273</v>
      </c>
      <c r="H6" s="37" t="s">
        <v>163</v>
      </c>
      <c r="I6" s="136">
        <v>22.709589041095889</v>
      </c>
      <c r="J6" s="169">
        <v>77</v>
      </c>
      <c r="K6" s="134">
        <v>254</v>
      </c>
      <c r="L6" s="134">
        <v>4.71</v>
      </c>
      <c r="M6" s="59">
        <v>3</v>
      </c>
      <c r="N6" s="40">
        <v>0</v>
      </c>
      <c r="O6" s="41">
        <v>0</v>
      </c>
      <c r="P6" s="41">
        <v>0.11960055736182071</v>
      </c>
      <c r="Q6" s="41">
        <v>0.22159090909090909</v>
      </c>
      <c r="R6" s="41">
        <v>0.20216236965005438</v>
      </c>
      <c r="S6" s="42">
        <v>0.21187663937048173</v>
      </c>
      <c r="T6" s="43">
        <v>0.20128280740195764</v>
      </c>
      <c r="U6" s="44">
        <v>21.046575342465754</v>
      </c>
      <c r="V6" s="45">
        <v>3.15</v>
      </c>
      <c r="W6" s="45">
        <v>11.924528301886792</v>
      </c>
      <c r="X6" s="45">
        <v>10.8</v>
      </c>
      <c r="Y6" s="45">
        <v>10.1</v>
      </c>
      <c r="Z6" s="45">
        <v>0</v>
      </c>
      <c r="AA6" s="45">
        <v>0</v>
      </c>
      <c r="AB6" s="137">
        <v>5.4000000000000006E-2</v>
      </c>
      <c r="AC6" s="45">
        <v>103.22385727265815</v>
      </c>
      <c r="AD6" s="47">
        <v>110.68408084537798</v>
      </c>
      <c r="AE6" s="48">
        <v>7</v>
      </c>
      <c r="AF6" s="49">
        <v>4</v>
      </c>
      <c r="AG6" s="49">
        <v>10</v>
      </c>
      <c r="AH6" s="49">
        <v>3</v>
      </c>
      <c r="AI6" s="49">
        <v>10</v>
      </c>
      <c r="AJ6" s="49">
        <v>5</v>
      </c>
      <c r="AK6" s="49">
        <v>6</v>
      </c>
      <c r="AL6" s="49">
        <v>6</v>
      </c>
      <c r="AM6" s="6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/>
      <c r="BB6" s="147">
        <v>1</v>
      </c>
      <c r="BC6" s="147"/>
      <c r="BD6" s="147"/>
      <c r="BE6" s="147"/>
      <c r="BF6" s="147"/>
      <c r="BG6" s="147"/>
      <c r="BH6" s="147"/>
      <c r="BI6" s="149"/>
      <c r="BJ6" s="149"/>
      <c r="BK6" s="149"/>
      <c r="BL6" s="149"/>
      <c r="BM6" s="150"/>
      <c r="BN6" s="146">
        <v>103</v>
      </c>
      <c r="BO6" s="147">
        <v>861.2</v>
      </c>
      <c r="BP6" s="147">
        <v>4</v>
      </c>
      <c r="BQ6" s="147">
        <v>4</v>
      </c>
      <c r="BR6" s="147">
        <v>2</v>
      </c>
      <c r="BS6" s="147">
        <v>8.4</v>
      </c>
      <c r="BT6" s="147"/>
      <c r="BU6" s="147"/>
      <c r="BV6" s="149">
        <v>3.22</v>
      </c>
      <c r="BW6" s="149">
        <v>13.5</v>
      </c>
      <c r="BX6" s="149">
        <v>12.3</v>
      </c>
      <c r="BY6" s="149">
        <v>0</v>
      </c>
      <c r="BZ6" s="150">
        <v>0</v>
      </c>
      <c r="CA6" s="146">
        <v>507</v>
      </c>
      <c r="CB6" s="147">
        <v>2288</v>
      </c>
      <c r="CC6" s="147">
        <v>40</v>
      </c>
      <c r="CD6" s="147">
        <v>28</v>
      </c>
      <c r="CE6" s="147">
        <v>2</v>
      </c>
      <c r="CF6" s="147">
        <v>16.5</v>
      </c>
      <c r="CG6" s="147"/>
      <c r="CH6" s="147"/>
      <c r="CI6" s="149">
        <v>3.15</v>
      </c>
      <c r="CJ6" s="149">
        <v>10.8</v>
      </c>
      <c r="CK6" s="149">
        <v>8.3000000000000007</v>
      </c>
      <c r="CL6" s="149">
        <v>37.5</v>
      </c>
      <c r="CM6" s="150">
        <v>6.7</v>
      </c>
      <c r="CN6" s="146">
        <v>632</v>
      </c>
      <c r="CO6" s="147">
        <v>3126.2</v>
      </c>
      <c r="CP6" s="147">
        <v>81</v>
      </c>
      <c r="CQ6" s="147">
        <v>53</v>
      </c>
      <c r="CR6" s="147">
        <v>4</v>
      </c>
      <c r="CS6" s="147">
        <v>23.1</v>
      </c>
      <c r="CT6" s="147"/>
      <c r="CU6" s="147"/>
      <c r="CV6" s="149">
        <v>1.82</v>
      </c>
      <c r="CW6" s="149">
        <v>2.9</v>
      </c>
      <c r="CX6" s="149">
        <v>10.1</v>
      </c>
      <c r="CY6" s="149">
        <v>50</v>
      </c>
      <c r="CZ6" s="150">
        <v>5.4</v>
      </c>
      <c r="DA6" s="144"/>
      <c r="DB6" s="5">
        <v>4</v>
      </c>
      <c r="DC6" s="42" t="s">
        <v>170</v>
      </c>
      <c r="DD6" s="88">
        <v>0.95</v>
      </c>
      <c r="DE6" s="145">
        <v>43708</v>
      </c>
      <c r="DF6" s="145"/>
    </row>
    <row r="7" spans="1:110" ht="15" customHeight="1" x14ac:dyDescent="0.2">
      <c r="A7" s="29">
        <v>5</v>
      </c>
      <c r="B7" s="31" t="s">
        <v>311</v>
      </c>
      <c r="C7" s="132">
        <v>9.6500000000000021</v>
      </c>
      <c r="D7" s="133" t="s">
        <v>312</v>
      </c>
      <c r="E7" s="134">
        <v>6</v>
      </c>
      <c r="F7" s="135">
        <v>35881</v>
      </c>
      <c r="G7" s="136">
        <v>27.523287671232875</v>
      </c>
      <c r="H7" s="37" t="s">
        <v>159</v>
      </c>
      <c r="I7" s="136">
        <v>23.106849315068494</v>
      </c>
      <c r="J7" s="169">
        <v>74</v>
      </c>
      <c r="K7" s="134">
        <v>242</v>
      </c>
      <c r="L7" s="134">
        <v>4.46</v>
      </c>
      <c r="M7" s="59">
        <v>4</v>
      </c>
      <c r="N7" s="40">
        <v>0.17704460966542754</v>
      </c>
      <c r="O7" s="41">
        <v>0.14563190607734805</v>
      </c>
      <c r="P7" s="41">
        <v>0</v>
      </c>
      <c r="Q7" s="41">
        <v>0.19444444444444445</v>
      </c>
      <c r="R7" s="41">
        <v>0.16855345911949685</v>
      </c>
      <c r="S7" s="42">
        <v>0.18149895178197065</v>
      </c>
      <c r="T7" s="43">
        <v>0.15427410901467506</v>
      </c>
      <c r="U7" s="44">
        <v>18.443835616438356</v>
      </c>
      <c r="V7" s="45">
        <v>1.74</v>
      </c>
      <c r="W7" s="45">
        <v>15.314285714285715</v>
      </c>
      <c r="X7" s="45">
        <v>7</v>
      </c>
      <c r="Y7" s="45">
        <v>13.6</v>
      </c>
      <c r="Z7" s="45">
        <v>0</v>
      </c>
      <c r="AA7" s="45">
        <v>0</v>
      </c>
      <c r="AB7" s="137">
        <v>0.125</v>
      </c>
      <c r="AC7" s="45">
        <v>122.3223812212385</v>
      </c>
      <c r="AD7" s="47">
        <v>123.57268915203815</v>
      </c>
      <c r="AE7" s="48">
        <v>4</v>
      </c>
      <c r="AF7" s="49">
        <v>10</v>
      </c>
      <c r="AG7" s="49">
        <v>4</v>
      </c>
      <c r="AH7" s="49">
        <v>7</v>
      </c>
      <c r="AI7" s="49">
        <v>4</v>
      </c>
      <c r="AJ7" s="49">
        <v>8</v>
      </c>
      <c r="AK7" s="49">
        <v>8</v>
      </c>
      <c r="AL7" s="49">
        <v>5</v>
      </c>
      <c r="AM7" s="60">
        <v>0</v>
      </c>
      <c r="AN7" s="146">
        <v>381</v>
      </c>
      <c r="AO7" s="147">
        <v>1506.3999999999999</v>
      </c>
      <c r="AP7" s="147">
        <v>52</v>
      </c>
      <c r="AQ7" s="147">
        <v>33</v>
      </c>
      <c r="AR7" s="147">
        <v>2</v>
      </c>
      <c r="AS7" s="147">
        <v>9.1</v>
      </c>
      <c r="AT7" s="147"/>
      <c r="AU7" s="147"/>
      <c r="AV7" s="149">
        <v>1.78</v>
      </c>
      <c r="AW7" s="149">
        <v>6.3</v>
      </c>
      <c r="AX7" s="149">
        <v>5.9</v>
      </c>
      <c r="AY7" s="149">
        <v>0</v>
      </c>
      <c r="AZ7" s="150">
        <v>13.2</v>
      </c>
      <c r="BA7" s="146">
        <v>241</v>
      </c>
      <c r="BB7" s="147">
        <v>1158.4000000000001</v>
      </c>
      <c r="BC7" s="147">
        <v>33</v>
      </c>
      <c r="BD7" s="147">
        <v>18</v>
      </c>
      <c r="BE7" s="147">
        <v>0</v>
      </c>
      <c r="BF7" s="147">
        <v>4</v>
      </c>
      <c r="BG7" s="147"/>
      <c r="BH7" s="147"/>
      <c r="BI7" s="149">
        <v>1.28</v>
      </c>
      <c r="BJ7" s="149">
        <v>2.5</v>
      </c>
      <c r="BK7" s="149">
        <v>12.4</v>
      </c>
      <c r="BL7" s="149">
        <v>100</v>
      </c>
      <c r="BM7" s="150">
        <v>10</v>
      </c>
      <c r="BN7" s="146"/>
      <c r="BO7" s="147">
        <v>1</v>
      </c>
      <c r="BP7" s="147"/>
      <c r="BQ7" s="147"/>
      <c r="BR7" s="147"/>
      <c r="BS7" s="147"/>
      <c r="BT7" s="147"/>
      <c r="BU7" s="147"/>
      <c r="BV7" s="149"/>
      <c r="BW7" s="149"/>
      <c r="BX7" s="149"/>
      <c r="BY7" s="149"/>
      <c r="BZ7" s="150"/>
      <c r="CA7" s="146">
        <v>721</v>
      </c>
      <c r="CB7" s="147">
        <v>3708</v>
      </c>
      <c r="CC7" s="147">
        <v>63</v>
      </c>
      <c r="CD7" s="147">
        <v>43</v>
      </c>
      <c r="CE7" s="147">
        <v>9</v>
      </c>
      <c r="CF7" s="147">
        <v>31.200000000000003</v>
      </c>
      <c r="CG7" s="147"/>
      <c r="CH7" s="147"/>
      <c r="CI7" s="149">
        <v>1.74</v>
      </c>
      <c r="CJ7" s="149">
        <v>7</v>
      </c>
      <c r="CK7" s="149">
        <v>13.6</v>
      </c>
      <c r="CL7" s="149">
        <v>62.5</v>
      </c>
      <c r="CM7" s="150">
        <v>8.5</v>
      </c>
      <c r="CN7" s="146">
        <v>536</v>
      </c>
      <c r="CO7" s="147">
        <v>3180</v>
      </c>
      <c r="CP7" s="147">
        <v>56</v>
      </c>
      <c r="CQ7" s="147">
        <v>35</v>
      </c>
      <c r="CR7" s="147">
        <v>5</v>
      </c>
      <c r="CS7" s="147">
        <v>23</v>
      </c>
      <c r="CT7" s="147"/>
      <c r="CU7" s="147"/>
      <c r="CV7" s="149">
        <v>1.68</v>
      </c>
      <c r="CW7" s="149">
        <v>6.1</v>
      </c>
      <c r="CX7" s="149">
        <v>11.1</v>
      </c>
      <c r="CY7" s="149">
        <v>57.1</v>
      </c>
      <c r="CZ7" s="150">
        <v>12.5</v>
      </c>
      <c r="DA7" s="144"/>
      <c r="DB7" s="5">
        <v>5</v>
      </c>
      <c r="DC7" s="42" t="s">
        <v>173</v>
      </c>
      <c r="DD7" s="88">
        <v>0.95</v>
      </c>
      <c r="DE7" s="145">
        <v>44079</v>
      </c>
      <c r="DF7" s="145"/>
    </row>
    <row r="8" spans="1:110" ht="15" customHeight="1" x14ac:dyDescent="0.2">
      <c r="A8" s="29">
        <v>6</v>
      </c>
      <c r="B8" s="31" t="s">
        <v>313</v>
      </c>
      <c r="C8" s="132">
        <v>8.0071428571428562</v>
      </c>
      <c r="D8" s="133" t="s">
        <v>314</v>
      </c>
      <c r="E8" s="134">
        <v>10</v>
      </c>
      <c r="F8" s="135">
        <v>36181</v>
      </c>
      <c r="G8" s="136">
        <v>26.701369863013699</v>
      </c>
      <c r="H8" s="37" t="s">
        <v>159</v>
      </c>
      <c r="I8" s="136">
        <v>22.284931506849315</v>
      </c>
      <c r="J8" s="169">
        <v>74</v>
      </c>
      <c r="K8" s="134">
        <v>243</v>
      </c>
      <c r="L8" s="134">
        <v>4.5999999999999996</v>
      </c>
      <c r="M8" s="59">
        <v>0</v>
      </c>
      <c r="N8" s="40">
        <v>0</v>
      </c>
      <c r="O8" s="41">
        <v>6.1702127659574467E-2</v>
      </c>
      <c r="P8" s="41">
        <v>0.18014243820695436</v>
      </c>
      <c r="Q8" s="41">
        <v>0.33852511125238394</v>
      </c>
      <c r="R8" s="41">
        <v>0.34831460674157305</v>
      </c>
      <c r="S8" s="42">
        <v>0.34831460674157305</v>
      </c>
      <c r="T8" s="43">
        <v>0.24382022471910111</v>
      </c>
      <c r="U8" s="44">
        <v>19.624657534246577</v>
      </c>
      <c r="V8" s="45">
        <v>2.13</v>
      </c>
      <c r="W8" s="45">
        <v>12.4</v>
      </c>
      <c r="X8" s="45">
        <v>8.4</v>
      </c>
      <c r="Y8" s="45">
        <v>8.5</v>
      </c>
      <c r="Z8" s="45">
        <v>0</v>
      </c>
      <c r="AA8" s="45">
        <v>0</v>
      </c>
      <c r="AB8" s="137">
        <v>0.25900000000000001</v>
      </c>
      <c r="AC8" s="45">
        <v>108.54378021805243</v>
      </c>
      <c r="AD8" s="47">
        <v>109.65325133765194</v>
      </c>
      <c r="AE8" s="48">
        <v>8</v>
      </c>
      <c r="AF8" s="49">
        <v>8</v>
      </c>
      <c r="AG8" s="49">
        <v>6</v>
      </c>
      <c r="AH8" s="49">
        <v>4</v>
      </c>
      <c r="AI8" s="49">
        <v>7</v>
      </c>
      <c r="AJ8" s="49">
        <v>6</v>
      </c>
      <c r="AK8" s="49">
        <v>5</v>
      </c>
      <c r="AL8" s="49">
        <v>0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116</v>
      </c>
      <c r="BB8" s="147">
        <v>1880</v>
      </c>
      <c r="BC8" s="147">
        <v>14</v>
      </c>
      <c r="BD8" s="147">
        <v>8</v>
      </c>
      <c r="BE8" s="147">
        <v>2</v>
      </c>
      <c r="BF8" s="147">
        <v>14.4</v>
      </c>
      <c r="BG8" s="147"/>
      <c r="BH8" s="147"/>
      <c r="BI8" s="149">
        <v>2.27</v>
      </c>
      <c r="BJ8" s="149">
        <v>8.3000000000000007</v>
      </c>
      <c r="BK8" s="149">
        <v>10.4</v>
      </c>
      <c r="BL8" s="149">
        <v>0</v>
      </c>
      <c r="BM8" s="150">
        <v>11.1</v>
      </c>
      <c r="BN8" s="146">
        <v>516</v>
      </c>
      <c r="BO8" s="147">
        <v>2864.3999999999996</v>
      </c>
      <c r="BP8" s="147">
        <v>67</v>
      </c>
      <c r="BQ8" s="147">
        <v>42</v>
      </c>
      <c r="BR8" s="147">
        <v>7</v>
      </c>
      <c r="BS8" s="147">
        <v>27.599999999999998</v>
      </c>
      <c r="BT8" s="147"/>
      <c r="BU8" s="147"/>
      <c r="BV8" s="149">
        <v>1.28</v>
      </c>
      <c r="BW8" s="149">
        <v>2.7</v>
      </c>
      <c r="BX8" s="149">
        <v>11.5</v>
      </c>
      <c r="BY8" s="149">
        <v>50</v>
      </c>
      <c r="BZ8" s="150">
        <v>8.6999999999999993</v>
      </c>
      <c r="CA8" s="146">
        <v>639</v>
      </c>
      <c r="CB8" s="147">
        <v>1887.6000000000001</v>
      </c>
      <c r="CC8" s="147">
        <v>93</v>
      </c>
      <c r="CD8" s="147">
        <v>54</v>
      </c>
      <c r="CE8" s="147">
        <v>4</v>
      </c>
      <c r="CF8" s="147">
        <v>9.6000000000000014</v>
      </c>
      <c r="CG8" s="147"/>
      <c r="CH8" s="147"/>
      <c r="CI8" s="149">
        <v>2.13</v>
      </c>
      <c r="CJ8" s="149">
        <v>7.3</v>
      </c>
      <c r="CK8" s="149">
        <v>7.2</v>
      </c>
      <c r="CL8" s="149">
        <v>21.4</v>
      </c>
      <c r="CM8" s="150">
        <v>10</v>
      </c>
      <c r="CN8" s="146">
        <v>248</v>
      </c>
      <c r="CO8" s="147">
        <v>712</v>
      </c>
      <c r="CP8" s="147">
        <v>39</v>
      </c>
      <c r="CQ8" s="147">
        <v>20</v>
      </c>
      <c r="CR8" s="147">
        <v>0</v>
      </c>
      <c r="CS8" s="147">
        <v>1</v>
      </c>
      <c r="CT8" s="147"/>
      <c r="CU8" s="147"/>
      <c r="CV8" s="149">
        <v>1.81</v>
      </c>
      <c r="CW8" s="149">
        <v>8.4</v>
      </c>
      <c r="CX8" s="149">
        <v>8.5</v>
      </c>
      <c r="CY8" s="149">
        <v>0</v>
      </c>
      <c r="CZ8" s="150">
        <v>25.9</v>
      </c>
      <c r="DA8" s="144"/>
      <c r="DB8" s="5">
        <v>6</v>
      </c>
      <c r="DC8" s="42" t="s">
        <v>176</v>
      </c>
      <c r="DD8" s="88">
        <v>0.85</v>
      </c>
      <c r="DE8" s="145"/>
      <c r="DF8" s="145"/>
    </row>
    <row r="9" spans="1:110" ht="15" customHeight="1" x14ac:dyDescent="0.2">
      <c r="A9" s="29">
        <v>7</v>
      </c>
      <c r="B9" s="31" t="s">
        <v>315</v>
      </c>
      <c r="C9" s="132">
        <v>7.9142857142857137</v>
      </c>
      <c r="D9" s="133" t="s">
        <v>316</v>
      </c>
      <c r="E9" s="134">
        <v>12</v>
      </c>
      <c r="F9" s="135">
        <v>35991</v>
      </c>
      <c r="G9" s="136">
        <v>27.221917808219178</v>
      </c>
      <c r="H9" s="37" t="s">
        <v>198</v>
      </c>
      <c r="I9" s="136">
        <v>22.805479452054794</v>
      </c>
      <c r="J9" s="169">
        <v>78</v>
      </c>
      <c r="K9" s="134">
        <v>245</v>
      </c>
      <c r="L9" s="134">
        <v>4.58</v>
      </c>
      <c r="M9" s="59">
        <v>5</v>
      </c>
      <c r="N9" s="40">
        <v>0</v>
      </c>
      <c r="O9" s="41">
        <v>0</v>
      </c>
      <c r="P9" s="41">
        <v>7.4640849469081824E-2</v>
      </c>
      <c r="Q9" s="41">
        <v>0.19866666666666666</v>
      </c>
      <c r="R9" s="41">
        <v>0</v>
      </c>
      <c r="S9" s="42">
        <v>9.9333333333333329E-2</v>
      </c>
      <c r="T9" s="43">
        <v>4.9666666666666665E-2</v>
      </c>
      <c r="U9" s="44">
        <v>21.142465753424659</v>
      </c>
      <c r="V9" s="45">
        <v>2.06</v>
      </c>
      <c r="W9" s="45">
        <v>22.35</v>
      </c>
      <c r="X9" s="45">
        <v>7.47</v>
      </c>
      <c r="Y9" s="45">
        <v>0</v>
      </c>
      <c r="Z9" s="45">
        <v>0</v>
      </c>
      <c r="AA9" s="45">
        <v>0</v>
      </c>
      <c r="AB9" s="137">
        <v>0</v>
      </c>
      <c r="AC9" s="45">
        <v>111.36126817515485</v>
      </c>
      <c r="AD9" s="47">
        <v>121.7432982526139</v>
      </c>
      <c r="AE9" s="48">
        <v>0</v>
      </c>
      <c r="AF9" s="49">
        <v>4</v>
      </c>
      <c r="AG9" s="49">
        <v>6</v>
      </c>
      <c r="AH9" s="49">
        <v>10</v>
      </c>
      <c r="AI9" s="49">
        <v>6</v>
      </c>
      <c r="AJ9" s="49">
        <v>6</v>
      </c>
      <c r="AK9" s="49">
        <v>8</v>
      </c>
      <c r="AL9" s="49">
        <v>3</v>
      </c>
      <c r="AM9" s="60">
        <v>0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/>
      <c r="BB9" s="147">
        <v>1</v>
      </c>
      <c r="BC9" s="147"/>
      <c r="BD9" s="147"/>
      <c r="BE9" s="147"/>
      <c r="BF9" s="147"/>
      <c r="BG9" s="147"/>
      <c r="BH9" s="147"/>
      <c r="BI9" s="149"/>
      <c r="BJ9" s="149"/>
      <c r="BK9" s="149"/>
      <c r="BL9" s="149"/>
      <c r="BM9" s="150"/>
      <c r="BN9" s="146">
        <v>239</v>
      </c>
      <c r="BO9" s="147">
        <v>3202</v>
      </c>
      <c r="BP9" s="147"/>
      <c r="BQ9" s="147">
        <v>22</v>
      </c>
      <c r="BR9" s="147">
        <v>3</v>
      </c>
      <c r="BS9" s="147">
        <v>27</v>
      </c>
      <c r="BT9" s="147"/>
      <c r="BU9" s="147"/>
      <c r="BV9" s="149"/>
      <c r="BW9" s="149"/>
      <c r="BX9" s="149"/>
      <c r="BY9" s="149"/>
      <c r="BZ9" s="150"/>
      <c r="CA9" s="146">
        <v>894</v>
      </c>
      <c r="CB9" s="147">
        <v>4500</v>
      </c>
      <c r="CC9" s="147"/>
      <c r="CD9" s="147">
        <v>40</v>
      </c>
      <c r="CE9" s="147">
        <v>15</v>
      </c>
      <c r="CF9" s="147">
        <v>44</v>
      </c>
      <c r="CG9" s="147"/>
      <c r="CH9" s="147"/>
      <c r="CI9" s="149"/>
      <c r="CJ9" s="149"/>
      <c r="CK9" s="149"/>
      <c r="CL9" s="149"/>
      <c r="CM9" s="150"/>
      <c r="CN9" s="146"/>
      <c r="CO9" s="147">
        <v>1</v>
      </c>
      <c r="CP9" s="147"/>
      <c r="CQ9" s="147"/>
      <c r="CR9" s="147"/>
      <c r="CS9" s="147"/>
      <c r="CT9" s="147"/>
      <c r="CU9" s="147"/>
      <c r="CV9" s="149"/>
      <c r="CW9" s="149"/>
      <c r="CX9" s="149"/>
      <c r="CY9" s="149"/>
      <c r="CZ9" s="150"/>
      <c r="DA9" s="144"/>
      <c r="DB9" s="5">
        <v>7</v>
      </c>
      <c r="DC9" s="42" t="s">
        <v>180</v>
      </c>
      <c r="DD9" s="88">
        <v>0.76</v>
      </c>
      <c r="DE9" s="88"/>
      <c r="DF9" s="145"/>
    </row>
    <row r="10" spans="1:110" ht="15" customHeight="1" x14ac:dyDescent="0.2">
      <c r="A10" s="29">
        <v>8</v>
      </c>
      <c r="B10" s="31" t="s">
        <v>317</v>
      </c>
      <c r="C10" s="132">
        <v>7.5571428571428569</v>
      </c>
      <c r="D10" s="133" t="s">
        <v>267</v>
      </c>
      <c r="E10" s="134">
        <v>1</v>
      </c>
      <c r="F10" s="135">
        <v>36172</v>
      </c>
      <c r="G10" s="136">
        <v>26.726027397260275</v>
      </c>
      <c r="H10" s="37" t="s">
        <v>159</v>
      </c>
      <c r="I10" s="136">
        <v>22.30958904109589</v>
      </c>
      <c r="J10" s="169">
        <v>76</v>
      </c>
      <c r="K10" s="134">
        <v>247</v>
      </c>
      <c r="L10" s="134">
        <v>4.71</v>
      </c>
      <c r="M10" s="59">
        <v>3</v>
      </c>
      <c r="N10" s="40">
        <v>0</v>
      </c>
      <c r="O10" s="41">
        <v>0.11722731906218145</v>
      </c>
      <c r="P10" s="41">
        <v>9.3645484949832769E-2</v>
      </c>
      <c r="Q10" s="41">
        <v>0.10006643414715163</v>
      </c>
      <c r="R10" s="41">
        <v>0.10804321728691477</v>
      </c>
      <c r="S10" s="42">
        <v>0.11263526817454811</v>
      </c>
      <c r="T10" s="43">
        <v>0.11263526817454811</v>
      </c>
      <c r="U10" s="44" t="s">
        <v>540</v>
      </c>
      <c r="V10" s="45">
        <v>1.33</v>
      </c>
      <c r="W10" s="45">
        <v>18</v>
      </c>
      <c r="X10" s="45">
        <v>9.5</v>
      </c>
      <c r="Y10" s="45">
        <v>9.1999999999999993</v>
      </c>
      <c r="Z10" s="45">
        <v>0</v>
      </c>
      <c r="AA10" s="45">
        <v>0</v>
      </c>
      <c r="AB10" s="137">
        <v>0.14300000000000002</v>
      </c>
      <c r="AC10" s="45">
        <v>100.37910530057702</v>
      </c>
      <c r="AD10" s="47">
        <v>105.5437936176217</v>
      </c>
      <c r="AE10" s="48">
        <v>2</v>
      </c>
      <c r="AF10" s="49">
        <v>0</v>
      </c>
      <c r="AG10" s="49">
        <v>1</v>
      </c>
      <c r="AH10" s="49">
        <v>10</v>
      </c>
      <c r="AI10" s="49">
        <v>8</v>
      </c>
      <c r="AJ10" s="49">
        <v>5</v>
      </c>
      <c r="AK10" s="49">
        <v>4</v>
      </c>
      <c r="AL10" s="49">
        <v>6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>
        <v>23</v>
      </c>
      <c r="BB10" s="147">
        <v>196.2</v>
      </c>
      <c r="BC10" s="147">
        <v>1</v>
      </c>
      <c r="BD10" s="147">
        <v>1</v>
      </c>
      <c r="BE10" s="147">
        <v>0</v>
      </c>
      <c r="BF10" s="147">
        <v>1.6</v>
      </c>
      <c r="BG10" s="147"/>
      <c r="BH10" s="147"/>
      <c r="BI10" s="149">
        <v>0.96</v>
      </c>
      <c r="BJ10" s="149">
        <v>7</v>
      </c>
      <c r="BK10" s="149">
        <v>16</v>
      </c>
      <c r="BL10" s="149">
        <v>0</v>
      </c>
      <c r="BM10" s="150">
        <v>0</v>
      </c>
      <c r="BN10" s="146">
        <v>252</v>
      </c>
      <c r="BO10" s="147">
        <v>2691</v>
      </c>
      <c r="BP10" s="147">
        <v>46</v>
      </c>
      <c r="BQ10" s="147">
        <v>26</v>
      </c>
      <c r="BR10" s="147">
        <v>2</v>
      </c>
      <c r="BS10" s="147">
        <v>17</v>
      </c>
      <c r="BT10" s="147"/>
      <c r="BU10" s="147"/>
      <c r="BV10" s="149">
        <v>0.79</v>
      </c>
      <c r="BW10" s="149">
        <v>4.8</v>
      </c>
      <c r="BX10" s="149">
        <v>7.5</v>
      </c>
      <c r="BY10" s="149">
        <v>44.4</v>
      </c>
      <c r="BZ10" s="150">
        <v>13.3</v>
      </c>
      <c r="CA10" s="146">
        <v>241</v>
      </c>
      <c r="CB10" s="147">
        <v>2408.4</v>
      </c>
      <c r="CC10" s="147">
        <v>28</v>
      </c>
      <c r="CD10" s="147">
        <v>23</v>
      </c>
      <c r="CE10" s="147">
        <v>0</v>
      </c>
      <c r="CF10" s="147">
        <v>16.2</v>
      </c>
      <c r="CG10" s="147"/>
      <c r="CH10" s="147"/>
      <c r="CI10" s="149">
        <v>1.33</v>
      </c>
      <c r="CJ10" s="149">
        <v>6.7</v>
      </c>
      <c r="CK10" s="149">
        <v>4.5</v>
      </c>
      <c r="CL10" s="149">
        <v>33.299999999999997</v>
      </c>
      <c r="CM10" s="150">
        <v>4.2</v>
      </c>
      <c r="CN10" s="146">
        <v>108</v>
      </c>
      <c r="CO10" s="147">
        <v>999.6</v>
      </c>
      <c r="CP10" s="147">
        <v>9</v>
      </c>
      <c r="CQ10" s="147">
        <v>6</v>
      </c>
      <c r="CR10" s="147">
        <v>1</v>
      </c>
      <c r="CS10" s="147">
        <v>7.6</v>
      </c>
      <c r="CT10" s="147"/>
      <c r="CU10" s="147"/>
      <c r="CV10" s="149">
        <v>1.32</v>
      </c>
      <c r="CW10" s="149">
        <v>9.5</v>
      </c>
      <c r="CX10" s="149">
        <v>9.1999999999999993</v>
      </c>
      <c r="CY10" s="149">
        <v>0</v>
      </c>
      <c r="CZ10" s="150">
        <v>14.3</v>
      </c>
      <c r="DA10" s="144"/>
      <c r="DB10" s="5">
        <v>8</v>
      </c>
      <c r="DC10" s="42" t="s">
        <v>183</v>
      </c>
      <c r="DD10" s="88">
        <v>0.76</v>
      </c>
      <c r="DE10" s="145"/>
      <c r="DF10" s="145"/>
    </row>
    <row r="11" spans="1:110" ht="15" customHeight="1" x14ac:dyDescent="0.2">
      <c r="A11" s="29">
        <v>9</v>
      </c>
      <c r="B11" s="31" t="s">
        <v>318</v>
      </c>
      <c r="C11" s="132">
        <v>5.3785714285714281</v>
      </c>
      <c r="D11" s="133" t="s">
        <v>319</v>
      </c>
      <c r="E11" s="134">
        <v>4</v>
      </c>
      <c r="F11" s="135">
        <v>36280</v>
      </c>
      <c r="G11" s="136">
        <v>26.43013698630137</v>
      </c>
      <c r="H11" s="37" t="s">
        <v>159</v>
      </c>
      <c r="I11" s="136">
        <v>22.013698630136986</v>
      </c>
      <c r="J11" s="169">
        <v>75</v>
      </c>
      <c r="K11" s="134">
        <v>240</v>
      </c>
      <c r="L11" s="134">
        <v>4.55</v>
      </c>
      <c r="M11" s="59">
        <v>5</v>
      </c>
      <c r="N11" s="40">
        <v>0</v>
      </c>
      <c r="O11" s="41">
        <v>4.3345829428303652E-2</v>
      </c>
      <c r="P11" s="41">
        <v>0.10564811052417716</v>
      </c>
      <c r="Q11" s="41">
        <v>0.18033091652723551</v>
      </c>
      <c r="R11" s="41">
        <v>0.1280323450134771</v>
      </c>
      <c r="S11" s="42">
        <v>0.15418163077035629</v>
      </c>
      <c r="T11" s="43">
        <v>0.14647254923183847</v>
      </c>
      <c r="U11" s="44">
        <v>20.350684931506848</v>
      </c>
      <c r="V11" s="45">
        <v>1.36</v>
      </c>
      <c r="W11" s="45">
        <v>9.8275862068965516</v>
      </c>
      <c r="X11" s="45">
        <v>4.4000000000000004</v>
      </c>
      <c r="Y11" s="45">
        <v>9.1</v>
      </c>
      <c r="Z11" s="45">
        <v>0</v>
      </c>
      <c r="AA11" s="45">
        <v>0</v>
      </c>
      <c r="AB11" s="137">
        <v>6.5000000000000002E-2</v>
      </c>
      <c r="AC11" s="45">
        <v>111.99423066387163</v>
      </c>
      <c r="AD11" s="47">
        <v>115.44005824518077</v>
      </c>
      <c r="AE11" s="48">
        <v>4</v>
      </c>
      <c r="AF11" s="49">
        <v>6</v>
      </c>
      <c r="AG11" s="49">
        <v>1</v>
      </c>
      <c r="AH11" s="49">
        <v>0</v>
      </c>
      <c r="AI11" s="49">
        <v>1</v>
      </c>
      <c r="AJ11" s="49">
        <v>7</v>
      </c>
      <c r="AK11" s="49">
        <v>7</v>
      </c>
      <c r="AL11" s="49">
        <v>3</v>
      </c>
      <c r="AM11" s="60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37</v>
      </c>
      <c r="BB11" s="147">
        <v>853.6</v>
      </c>
      <c r="BC11" s="147">
        <v>5</v>
      </c>
      <c r="BD11" s="147">
        <v>5</v>
      </c>
      <c r="BE11" s="147">
        <v>2</v>
      </c>
      <c r="BF11" s="147">
        <v>4.8</v>
      </c>
      <c r="BG11" s="147"/>
      <c r="BH11" s="147"/>
      <c r="BI11" s="149">
        <v>2.64</v>
      </c>
      <c r="BJ11" s="149">
        <v>3.6</v>
      </c>
      <c r="BK11" s="149">
        <v>4.4000000000000004</v>
      </c>
      <c r="BL11" s="149">
        <v>0</v>
      </c>
      <c r="BM11" s="150">
        <v>0</v>
      </c>
      <c r="BN11" s="146">
        <v>234</v>
      </c>
      <c r="BO11" s="147">
        <v>2214.9</v>
      </c>
      <c r="BP11" s="147">
        <v>24</v>
      </c>
      <c r="BQ11" s="147">
        <v>20</v>
      </c>
      <c r="BR11" s="147">
        <v>1</v>
      </c>
      <c r="BS11" s="147">
        <v>21.599999999999998</v>
      </c>
      <c r="BT11" s="147"/>
      <c r="BU11" s="147"/>
      <c r="BV11" s="149">
        <v>1.53</v>
      </c>
      <c r="BW11" s="149">
        <v>3.2</v>
      </c>
      <c r="BX11" s="149">
        <v>8.6</v>
      </c>
      <c r="BY11" s="149">
        <v>66.7</v>
      </c>
      <c r="BZ11" s="150">
        <v>4.8</v>
      </c>
      <c r="CA11" s="146">
        <v>388</v>
      </c>
      <c r="CB11" s="147">
        <v>2151.6000000000004</v>
      </c>
      <c r="CC11" s="147">
        <v>69</v>
      </c>
      <c r="CD11" s="147">
        <v>50</v>
      </c>
      <c r="CE11" s="147">
        <v>3</v>
      </c>
      <c r="CF11" s="147">
        <v>18</v>
      </c>
      <c r="CG11" s="147"/>
      <c r="CH11" s="147"/>
      <c r="CI11" s="149">
        <v>1.27</v>
      </c>
      <c r="CJ11" s="149">
        <v>3.1</v>
      </c>
      <c r="CK11" s="149">
        <v>6.7</v>
      </c>
      <c r="CL11" s="149">
        <v>64.3</v>
      </c>
      <c r="CM11" s="150">
        <v>0</v>
      </c>
      <c r="CN11" s="146">
        <v>285</v>
      </c>
      <c r="CO11" s="147">
        <v>2226</v>
      </c>
      <c r="CP11" s="147">
        <v>43</v>
      </c>
      <c r="CQ11" s="147">
        <v>29</v>
      </c>
      <c r="CR11" s="147">
        <v>2</v>
      </c>
      <c r="CS11" s="147">
        <v>10</v>
      </c>
      <c r="CT11" s="147"/>
      <c r="CU11" s="147"/>
      <c r="CV11" s="149">
        <v>1.36</v>
      </c>
      <c r="CW11" s="149">
        <v>4.4000000000000004</v>
      </c>
      <c r="CX11" s="149">
        <v>9.1</v>
      </c>
      <c r="CY11" s="149">
        <v>62.5</v>
      </c>
      <c r="CZ11" s="150">
        <v>6.5</v>
      </c>
      <c r="DA11" s="144"/>
      <c r="DB11" s="5">
        <v>9</v>
      </c>
      <c r="DC11" s="42" t="s">
        <v>186</v>
      </c>
      <c r="DD11" s="88">
        <v>0.7</v>
      </c>
      <c r="DE11" s="145"/>
      <c r="DF11" s="88"/>
    </row>
    <row r="12" spans="1:110" ht="15" customHeight="1" x14ac:dyDescent="0.2">
      <c r="A12" s="29">
        <v>10</v>
      </c>
      <c r="B12" s="31" t="s">
        <v>320</v>
      </c>
      <c r="C12" s="132">
        <v>5.1214285714285719</v>
      </c>
      <c r="D12" s="133" t="s">
        <v>235</v>
      </c>
      <c r="E12" s="134">
        <v>2</v>
      </c>
      <c r="F12" s="135">
        <v>36679</v>
      </c>
      <c r="G12" s="136">
        <v>25.336986301369862</v>
      </c>
      <c r="H12" s="37" t="s">
        <v>163</v>
      </c>
      <c r="I12" s="136">
        <v>20.920547945205481</v>
      </c>
      <c r="J12" s="169">
        <v>75</v>
      </c>
      <c r="K12" s="134">
        <v>241</v>
      </c>
      <c r="L12" s="134">
        <v>4.5999999999999996</v>
      </c>
      <c r="M12" s="59">
        <v>3</v>
      </c>
      <c r="N12" s="40">
        <v>0</v>
      </c>
      <c r="O12" s="41">
        <v>0</v>
      </c>
      <c r="P12" s="41">
        <v>0</v>
      </c>
      <c r="Q12" s="41">
        <v>8.0623843510441454E-2</v>
      </c>
      <c r="R12" s="41">
        <v>9.182813816343724E-2</v>
      </c>
      <c r="S12" s="42">
        <v>9.182813816343724E-2</v>
      </c>
      <c r="T12" s="43">
        <v>9.182813816343724E-2</v>
      </c>
      <c r="U12" s="44" t="s">
        <v>540</v>
      </c>
      <c r="V12" s="45">
        <v>1.25</v>
      </c>
      <c r="W12" s="45">
        <v>11.473684210526315</v>
      </c>
      <c r="X12" s="45">
        <v>4.9000000000000004</v>
      </c>
      <c r="Y12" s="45">
        <v>8.8000000000000007</v>
      </c>
      <c r="Z12" s="45">
        <v>0</v>
      </c>
      <c r="AA12" s="45">
        <v>0</v>
      </c>
      <c r="AB12" s="137">
        <v>9.5000000000000001E-2</v>
      </c>
      <c r="AC12" s="45">
        <v>107.65041577181331</v>
      </c>
      <c r="AD12" s="47">
        <v>110.9625932795925</v>
      </c>
      <c r="AE12" s="48">
        <v>0</v>
      </c>
      <c r="AF12" s="49">
        <v>0</v>
      </c>
      <c r="AG12" s="49">
        <v>1</v>
      </c>
      <c r="AH12" s="49">
        <v>2</v>
      </c>
      <c r="AI12" s="49">
        <v>1</v>
      </c>
      <c r="AJ12" s="49">
        <v>6</v>
      </c>
      <c r="AK12" s="49">
        <v>6</v>
      </c>
      <c r="AL12" s="49">
        <v>6</v>
      </c>
      <c r="AM12" s="60">
        <v>0.5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/>
      <c r="BB12" s="147">
        <v>1</v>
      </c>
      <c r="BC12" s="147"/>
      <c r="BD12" s="147"/>
      <c r="BE12" s="147"/>
      <c r="BF12" s="147"/>
      <c r="BG12" s="147"/>
      <c r="BH12" s="147"/>
      <c r="BI12" s="149"/>
      <c r="BJ12" s="149"/>
      <c r="BK12" s="149"/>
      <c r="BL12" s="149"/>
      <c r="BM12" s="150"/>
      <c r="BN12" s="146"/>
      <c r="BO12" s="147">
        <v>1</v>
      </c>
      <c r="BP12" s="147"/>
      <c r="BQ12" s="147"/>
      <c r="BR12" s="147"/>
      <c r="BS12" s="147"/>
      <c r="BT12" s="147"/>
      <c r="BU12" s="147"/>
      <c r="BV12" s="149"/>
      <c r="BW12" s="149"/>
      <c r="BX12" s="149"/>
      <c r="BY12" s="149"/>
      <c r="BZ12" s="150"/>
      <c r="CA12" s="146">
        <v>183</v>
      </c>
      <c r="CB12" s="147">
        <v>2269.7999999999997</v>
      </c>
      <c r="CC12" s="147">
        <v>24</v>
      </c>
      <c r="CD12" s="147">
        <v>16</v>
      </c>
      <c r="CE12" s="147">
        <v>4</v>
      </c>
      <c r="CF12" s="147">
        <v>25.2</v>
      </c>
      <c r="CG12" s="147"/>
      <c r="CH12" s="147"/>
      <c r="CI12" s="149">
        <v>1.23</v>
      </c>
      <c r="CJ12" s="149">
        <v>4.9000000000000004</v>
      </c>
      <c r="CK12" s="149">
        <v>7.5</v>
      </c>
      <c r="CL12" s="149">
        <v>0</v>
      </c>
      <c r="CM12" s="150">
        <v>15.8</v>
      </c>
      <c r="CN12" s="146">
        <v>218</v>
      </c>
      <c r="CO12" s="147">
        <v>2374</v>
      </c>
      <c r="CP12" s="147">
        <v>28</v>
      </c>
      <c r="CQ12" s="147">
        <v>19</v>
      </c>
      <c r="CR12" s="147">
        <v>0</v>
      </c>
      <c r="CS12" s="147">
        <v>13</v>
      </c>
      <c r="CT12" s="147"/>
      <c r="CU12" s="147"/>
      <c r="CV12" s="149">
        <v>1.25</v>
      </c>
      <c r="CW12" s="149">
        <v>3.3</v>
      </c>
      <c r="CX12" s="149">
        <v>8.8000000000000007</v>
      </c>
      <c r="CY12" s="149">
        <v>80</v>
      </c>
      <c r="CZ12" s="150">
        <v>9.5</v>
      </c>
      <c r="DA12" s="144"/>
      <c r="DB12" s="5">
        <v>10</v>
      </c>
      <c r="DC12" s="42" t="s">
        <v>189</v>
      </c>
      <c r="DD12" s="88">
        <v>0.7</v>
      </c>
      <c r="DE12" s="88"/>
      <c r="DF12" s="88"/>
    </row>
    <row r="13" spans="1:110" ht="15" customHeight="1" x14ac:dyDescent="0.2">
      <c r="A13" s="29">
        <v>11</v>
      </c>
      <c r="B13" s="31" t="s">
        <v>321</v>
      </c>
      <c r="C13" s="132">
        <v>5.0428571428571427</v>
      </c>
      <c r="D13" s="133" t="s">
        <v>182</v>
      </c>
      <c r="E13" s="134">
        <v>2</v>
      </c>
      <c r="F13" s="135">
        <v>35390</v>
      </c>
      <c r="G13" s="136">
        <v>28.86849315068493</v>
      </c>
      <c r="H13" s="37" t="s">
        <v>198</v>
      </c>
      <c r="I13" s="136">
        <v>24.452054794520549</v>
      </c>
      <c r="J13" s="169">
        <v>76</v>
      </c>
      <c r="K13" s="134">
        <v>256</v>
      </c>
      <c r="L13" s="134">
        <v>4.6900000000000004</v>
      </c>
      <c r="M13" s="59">
        <v>0</v>
      </c>
      <c r="N13" s="40">
        <v>0</v>
      </c>
      <c r="O13" s="41">
        <v>0.35672514619883039</v>
      </c>
      <c r="P13" s="41">
        <v>0.1213104620615052</v>
      </c>
      <c r="Q13" s="41">
        <v>8.4396597554492275E-2</v>
      </c>
      <c r="R13" s="41">
        <v>9.348781462245305E-2</v>
      </c>
      <c r="S13" s="42">
        <v>0.22510648041064171</v>
      </c>
      <c r="T13" s="43">
        <v>0.22510648041064171</v>
      </c>
      <c r="U13" s="44">
        <v>20.789041095890411</v>
      </c>
      <c r="V13" s="45">
        <v>1.0900000000000001</v>
      </c>
      <c r="W13" s="45">
        <v>11.7</v>
      </c>
      <c r="X13" s="45">
        <v>4.0999999999999996</v>
      </c>
      <c r="Y13" s="45">
        <v>10.1</v>
      </c>
      <c r="Z13" s="45">
        <v>0</v>
      </c>
      <c r="AA13" s="45">
        <v>0</v>
      </c>
      <c r="AB13" s="137">
        <v>0</v>
      </c>
      <c r="AC13" s="45">
        <v>105.82263957725021</v>
      </c>
      <c r="AD13" s="47">
        <v>111.26740767581894</v>
      </c>
      <c r="AE13" s="48">
        <v>8</v>
      </c>
      <c r="AF13" s="49">
        <v>5</v>
      </c>
      <c r="AG13" s="49">
        <v>0</v>
      </c>
      <c r="AH13" s="49">
        <v>3</v>
      </c>
      <c r="AI13" s="49">
        <v>0</v>
      </c>
      <c r="AJ13" s="49">
        <v>5</v>
      </c>
      <c r="AK13" s="49">
        <v>6</v>
      </c>
      <c r="AL13" s="49">
        <v>0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>
        <v>61</v>
      </c>
      <c r="BB13" s="147">
        <v>171</v>
      </c>
      <c r="BC13" s="147">
        <v>3</v>
      </c>
      <c r="BD13" s="147">
        <v>2</v>
      </c>
      <c r="BE13" s="147">
        <v>0</v>
      </c>
      <c r="BF13" s="147">
        <v>1</v>
      </c>
      <c r="BG13" s="147"/>
      <c r="BH13" s="147"/>
      <c r="BI13" s="149">
        <v>5.55</v>
      </c>
      <c r="BJ13" s="149">
        <v>6</v>
      </c>
      <c r="BK13" s="149">
        <v>21</v>
      </c>
      <c r="BL13" s="149">
        <v>100</v>
      </c>
      <c r="BM13" s="150">
        <v>0</v>
      </c>
      <c r="BN13" s="146">
        <v>157</v>
      </c>
      <c r="BO13" s="147">
        <v>1294.1999999999998</v>
      </c>
      <c r="BP13" s="147">
        <v>14</v>
      </c>
      <c r="BQ13" s="147">
        <v>8</v>
      </c>
      <c r="BR13" s="147">
        <v>1</v>
      </c>
      <c r="BS13" s="147">
        <v>10.8</v>
      </c>
      <c r="BT13" s="147"/>
      <c r="BU13" s="147"/>
      <c r="BV13" s="149">
        <v>2.31</v>
      </c>
      <c r="BW13" s="149">
        <v>6.3</v>
      </c>
      <c r="BX13" s="149">
        <v>13.1</v>
      </c>
      <c r="BY13" s="149">
        <v>0</v>
      </c>
      <c r="BZ13" s="150">
        <v>0</v>
      </c>
      <c r="CA13" s="146">
        <v>254</v>
      </c>
      <c r="CB13" s="147">
        <v>3009.6000000000004</v>
      </c>
      <c r="CC13" s="147">
        <v>42</v>
      </c>
      <c r="CD13" s="147">
        <v>26</v>
      </c>
      <c r="CE13" s="147">
        <v>4</v>
      </c>
      <c r="CF13" s="147">
        <v>22.799999999999997</v>
      </c>
      <c r="CG13" s="147"/>
      <c r="CH13" s="147"/>
      <c r="CI13" s="149">
        <v>1.0900000000000001</v>
      </c>
      <c r="CJ13" s="149">
        <v>4.0999999999999996</v>
      </c>
      <c r="CK13" s="149">
        <v>9.4</v>
      </c>
      <c r="CL13" s="149">
        <v>50</v>
      </c>
      <c r="CM13" s="150">
        <v>10.3</v>
      </c>
      <c r="CN13" s="146">
        <v>117</v>
      </c>
      <c r="CO13" s="147">
        <v>1251.5</v>
      </c>
      <c r="CP13" s="147">
        <v>13</v>
      </c>
      <c r="CQ13" s="147">
        <v>10</v>
      </c>
      <c r="CR13" s="147">
        <v>1</v>
      </c>
      <c r="CS13" s="147">
        <v>7.5</v>
      </c>
      <c r="CT13" s="147"/>
      <c r="CU13" s="147"/>
      <c r="CV13" s="149">
        <v>0.99</v>
      </c>
      <c r="CW13" s="149">
        <v>3.1</v>
      </c>
      <c r="CX13" s="149">
        <v>10.1</v>
      </c>
      <c r="CY13" s="149">
        <v>40</v>
      </c>
      <c r="CZ13" s="150">
        <v>0</v>
      </c>
      <c r="DA13" s="144"/>
      <c r="DB13" s="30">
        <v>11</v>
      </c>
      <c r="DC13" s="42" t="s">
        <v>236</v>
      </c>
      <c r="DD13" s="88">
        <v>0.6</v>
      </c>
      <c r="DE13" s="88"/>
      <c r="DF13" s="88"/>
    </row>
    <row r="14" spans="1:110" ht="15" customHeight="1" x14ac:dyDescent="0.2">
      <c r="A14" s="29">
        <v>12</v>
      </c>
      <c r="B14" s="31" t="s">
        <v>322</v>
      </c>
      <c r="C14" s="132">
        <v>4.2642857142857142</v>
      </c>
      <c r="D14" s="133" t="s">
        <v>323</v>
      </c>
      <c r="E14" s="134">
        <v>7</v>
      </c>
      <c r="F14" s="135">
        <v>35740</v>
      </c>
      <c r="G14" s="136">
        <v>27.909589041095892</v>
      </c>
      <c r="H14" s="37" t="s">
        <v>159</v>
      </c>
      <c r="I14" s="136">
        <v>23.493150684931507</v>
      </c>
      <c r="J14" s="169">
        <v>77</v>
      </c>
      <c r="K14" s="134">
        <v>250</v>
      </c>
      <c r="L14" s="134">
        <v>4.84</v>
      </c>
      <c r="M14" s="59">
        <v>4</v>
      </c>
      <c r="N14" s="40">
        <v>0</v>
      </c>
      <c r="O14" s="41">
        <v>6.4737242955064736E-2</v>
      </c>
      <c r="P14" s="41">
        <v>7.5831702544031307E-2</v>
      </c>
      <c r="Q14" s="41">
        <v>9.4834473894466254E-2</v>
      </c>
      <c r="R14" s="41">
        <v>0.16122364613476642</v>
      </c>
      <c r="S14" s="42">
        <v>0.16122364613476642</v>
      </c>
      <c r="T14" s="43">
        <v>0.12252997106242249</v>
      </c>
      <c r="U14" s="44">
        <v>22.846575342465755</v>
      </c>
      <c r="V14" s="45">
        <v>1.83</v>
      </c>
      <c r="W14" s="45">
        <v>9.75</v>
      </c>
      <c r="X14" s="45">
        <v>5.2</v>
      </c>
      <c r="Y14" s="45">
        <v>8.4</v>
      </c>
      <c r="Z14" s="45">
        <v>0</v>
      </c>
      <c r="AA14" s="45">
        <v>0</v>
      </c>
      <c r="AB14" s="137">
        <v>0</v>
      </c>
      <c r="AC14" s="45">
        <v>91.114722697213566</v>
      </c>
      <c r="AD14" s="47">
        <v>97.69979149862553</v>
      </c>
      <c r="AE14" s="48">
        <v>2</v>
      </c>
      <c r="AF14" s="49">
        <v>1</v>
      </c>
      <c r="AG14" s="49">
        <v>4</v>
      </c>
      <c r="AH14" s="49">
        <v>0</v>
      </c>
      <c r="AI14" s="49">
        <v>2</v>
      </c>
      <c r="AJ14" s="49">
        <v>5</v>
      </c>
      <c r="AK14" s="49">
        <v>1</v>
      </c>
      <c r="AL14" s="49">
        <v>5</v>
      </c>
      <c r="AM14" s="6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>
        <v>34</v>
      </c>
      <c r="BB14" s="147">
        <v>525.20000000000005</v>
      </c>
      <c r="BC14" s="147">
        <v>6</v>
      </c>
      <c r="BD14" s="147">
        <v>3</v>
      </c>
      <c r="BE14" s="147">
        <v>0</v>
      </c>
      <c r="BF14" s="147">
        <v>3.8</v>
      </c>
      <c r="BG14" s="147"/>
      <c r="BH14" s="147"/>
      <c r="BI14" s="149">
        <v>0.59</v>
      </c>
      <c r="BJ14" s="149">
        <v>5</v>
      </c>
      <c r="BK14" s="149">
        <v>8.3000000000000007</v>
      </c>
      <c r="BL14" s="149">
        <v>0</v>
      </c>
      <c r="BM14" s="150">
        <v>0</v>
      </c>
      <c r="BN14" s="146">
        <v>155</v>
      </c>
      <c r="BO14" s="147">
        <v>2044</v>
      </c>
      <c r="BP14" s="147">
        <v>13</v>
      </c>
      <c r="BQ14" s="147">
        <v>10</v>
      </c>
      <c r="BR14" s="147">
        <v>1</v>
      </c>
      <c r="BS14" s="147">
        <v>16.8</v>
      </c>
      <c r="BT14" s="147"/>
      <c r="BU14" s="147"/>
      <c r="BV14" s="149">
        <v>0.92</v>
      </c>
      <c r="BW14" s="149">
        <v>5.3</v>
      </c>
      <c r="BX14" s="149">
        <v>11.2</v>
      </c>
      <c r="BY14" s="149">
        <v>100</v>
      </c>
      <c r="BZ14" s="150">
        <v>16.7</v>
      </c>
      <c r="CA14" s="146">
        <v>273</v>
      </c>
      <c r="CB14" s="147">
        <v>2878.7</v>
      </c>
      <c r="CC14" s="147">
        <v>33</v>
      </c>
      <c r="CD14" s="147">
        <v>22</v>
      </c>
      <c r="CE14" s="147">
        <v>1</v>
      </c>
      <c r="CF14" s="147">
        <v>24.200000000000003</v>
      </c>
      <c r="CG14" s="147"/>
      <c r="CH14" s="147"/>
      <c r="CI14" s="149">
        <v>1.03</v>
      </c>
      <c r="CJ14" s="149">
        <v>5.2</v>
      </c>
      <c r="CK14" s="149">
        <v>8.4</v>
      </c>
      <c r="CL14" s="149">
        <v>25</v>
      </c>
      <c r="CM14" s="150">
        <v>12</v>
      </c>
      <c r="CN14" s="146">
        <v>117</v>
      </c>
      <c r="CO14" s="147">
        <v>725.7</v>
      </c>
      <c r="CP14" s="147">
        <v>15</v>
      </c>
      <c r="CQ14" s="147">
        <v>12</v>
      </c>
      <c r="CR14" s="147">
        <v>0</v>
      </c>
      <c r="CS14" s="147">
        <v>5.0999999999999996</v>
      </c>
      <c r="CT14" s="147"/>
      <c r="CU14" s="147"/>
      <c r="CV14" s="149">
        <v>1.83</v>
      </c>
      <c r="CW14" s="149">
        <v>3.4</v>
      </c>
      <c r="CX14" s="149">
        <v>8.3000000000000007</v>
      </c>
      <c r="CY14" s="149">
        <v>0</v>
      </c>
      <c r="CZ14" s="150">
        <v>0</v>
      </c>
      <c r="DA14" s="144"/>
      <c r="DB14" s="30">
        <v>12</v>
      </c>
      <c r="DC14" s="42" t="s">
        <v>195</v>
      </c>
      <c r="DD14" s="88">
        <v>0.5</v>
      </c>
      <c r="DE14" s="88"/>
      <c r="DF14" s="88"/>
    </row>
    <row r="15" spans="1:110" ht="15" customHeight="1" x14ac:dyDescent="0.2">
      <c r="A15" s="29">
        <v>13</v>
      </c>
      <c r="B15" s="31" t="s">
        <v>324</v>
      </c>
      <c r="C15" s="132">
        <v>3.8142857142857141</v>
      </c>
      <c r="D15" s="133" t="s">
        <v>325</v>
      </c>
      <c r="E15" s="134">
        <v>4</v>
      </c>
      <c r="F15" s="135">
        <v>35545</v>
      </c>
      <c r="G15" s="136">
        <v>28.443835616438356</v>
      </c>
      <c r="H15" s="37" t="s">
        <v>159</v>
      </c>
      <c r="I15" s="136">
        <v>24.027397260273972</v>
      </c>
      <c r="J15" s="169">
        <v>79</v>
      </c>
      <c r="K15" s="134">
        <v>265</v>
      </c>
      <c r="L15" s="134">
        <v>4.9000000000000004</v>
      </c>
      <c r="M15" s="59">
        <v>0</v>
      </c>
      <c r="N15" s="40">
        <v>0</v>
      </c>
      <c r="O15" s="41">
        <v>3.4486436520069684E-2</v>
      </c>
      <c r="P15" s="41">
        <v>8.4488002703616089E-2</v>
      </c>
      <c r="Q15" s="41">
        <v>0.1638910917261433</v>
      </c>
      <c r="R15" s="41">
        <v>0.15771297006907137</v>
      </c>
      <c r="S15" s="42">
        <v>0.1638910917261433</v>
      </c>
      <c r="T15" s="43">
        <v>0.15569653713983614</v>
      </c>
      <c r="U15" s="44">
        <v>22.364383561643837</v>
      </c>
      <c r="V15" s="45">
        <v>1.71</v>
      </c>
      <c r="W15" s="45">
        <v>10.815789473684211</v>
      </c>
      <c r="X15" s="45">
        <v>7.8</v>
      </c>
      <c r="Y15" s="45">
        <v>10.7</v>
      </c>
      <c r="Z15" s="45">
        <v>0</v>
      </c>
      <c r="AA15" s="45">
        <v>0</v>
      </c>
      <c r="AB15" s="137">
        <v>2.8999999999999998E-2</v>
      </c>
      <c r="AC15" s="45">
        <v>91.937258545438041</v>
      </c>
      <c r="AD15" s="47">
        <v>102.44745586567754</v>
      </c>
      <c r="AE15" s="48">
        <v>4</v>
      </c>
      <c r="AF15" s="49">
        <v>1</v>
      </c>
      <c r="AG15" s="49">
        <v>4</v>
      </c>
      <c r="AH15" s="49">
        <v>1</v>
      </c>
      <c r="AI15" s="49">
        <v>6</v>
      </c>
      <c r="AJ15" s="49">
        <v>5</v>
      </c>
      <c r="AK15" s="49">
        <v>2</v>
      </c>
      <c r="AL15" s="49">
        <v>0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>
        <v>97</v>
      </c>
      <c r="BB15" s="147">
        <v>2812.7</v>
      </c>
      <c r="BC15" s="147">
        <v>6</v>
      </c>
      <c r="BD15" s="147">
        <v>5</v>
      </c>
      <c r="BE15" s="147">
        <v>0</v>
      </c>
      <c r="BF15" s="147">
        <v>23.1</v>
      </c>
      <c r="BG15" s="147"/>
      <c r="BH15" s="147"/>
      <c r="BI15" s="149">
        <v>1.56</v>
      </c>
      <c r="BJ15" s="149">
        <v>3.2</v>
      </c>
      <c r="BK15" s="149">
        <v>14.5</v>
      </c>
      <c r="BL15" s="149">
        <v>100</v>
      </c>
      <c r="BM15" s="150">
        <v>16.7</v>
      </c>
      <c r="BN15" s="146">
        <v>125</v>
      </c>
      <c r="BO15" s="147">
        <v>1479.5</v>
      </c>
      <c r="BP15" s="147">
        <v>13</v>
      </c>
      <c r="BQ15" s="147">
        <v>7</v>
      </c>
      <c r="BR15" s="147">
        <v>2</v>
      </c>
      <c r="BS15" s="147">
        <v>8.8000000000000007</v>
      </c>
      <c r="BT15" s="147"/>
      <c r="BU15" s="147"/>
      <c r="BV15" s="149">
        <v>5</v>
      </c>
      <c r="BW15" s="149">
        <v>2.1</v>
      </c>
      <c r="BX15" s="149">
        <v>20</v>
      </c>
      <c r="BY15" s="149">
        <v>50</v>
      </c>
      <c r="BZ15" s="150">
        <v>0</v>
      </c>
      <c r="CA15" s="146">
        <v>496</v>
      </c>
      <c r="CB15" s="147">
        <v>3026.3999999999996</v>
      </c>
      <c r="CC15" s="147">
        <v>50</v>
      </c>
      <c r="CD15" s="147">
        <v>33</v>
      </c>
      <c r="CE15" s="147">
        <v>4</v>
      </c>
      <c r="CF15" s="147">
        <v>16.799999999999997</v>
      </c>
      <c r="CG15" s="147"/>
      <c r="CH15" s="147"/>
      <c r="CI15" s="149">
        <v>1.71</v>
      </c>
      <c r="CJ15" s="149">
        <v>7.8</v>
      </c>
      <c r="CK15" s="149">
        <v>9.1</v>
      </c>
      <c r="CL15" s="149">
        <v>40</v>
      </c>
      <c r="CM15" s="150">
        <v>2.9</v>
      </c>
      <c r="CN15" s="146">
        <v>411</v>
      </c>
      <c r="CO15" s="147">
        <v>2606</v>
      </c>
      <c r="CP15" s="147">
        <v>61</v>
      </c>
      <c r="CQ15" s="147">
        <v>38</v>
      </c>
      <c r="CR15" s="147">
        <v>6</v>
      </c>
      <c r="CS15" s="147">
        <v>22</v>
      </c>
      <c r="CT15" s="147"/>
      <c r="CU15" s="147"/>
      <c r="CV15" s="149">
        <v>1.43</v>
      </c>
      <c r="CW15" s="149">
        <v>3</v>
      </c>
      <c r="CX15" s="149">
        <v>10.7</v>
      </c>
      <c r="CY15" s="149">
        <v>14.3</v>
      </c>
      <c r="CZ15" s="150">
        <v>9.5</v>
      </c>
      <c r="DA15" s="144"/>
      <c r="DB15" s="30"/>
      <c r="DC15" s="42"/>
    </row>
    <row r="16" spans="1:110" ht="15" customHeight="1" x14ac:dyDescent="0.2">
      <c r="A16" s="29">
        <v>14</v>
      </c>
      <c r="B16" s="31" t="s">
        <v>326</v>
      </c>
      <c r="C16" s="132">
        <v>3.5</v>
      </c>
      <c r="D16" s="133" t="s">
        <v>235</v>
      </c>
      <c r="E16" s="134">
        <v>2</v>
      </c>
      <c r="F16" s="135">
        <v>36126</v>
      </c>
      <c r="G16" s="136">
        <v>26.852054794520548</v>
      </c>
      <c r="H16" s="37" t="s">
        <v>159</v>
      </c>
      <c r="I16" s="136">
        <v>22.435616438356163</v>
      </c>
      <c r="J16" s="169">
        <v>76</v>
      </c>
      <c r="K16" s="134">
        <v>257</v>
      </c>
      <c r="L16" s="134">
        <v>4.62</v>
      </c>
      <c r="M16" s="59">
        <v>0</v>
      </c>
      <c r="N16" s="40">
        <v>0</v>
      </c>
      <c r="O16" s="41">
        <v>0</v>
      </c>
      <c r="P16" s="41">
        <v>1.5533980582524271E-2</v>
      </c>
      <c r="Q16" s="41">
        <v>5.9476605868358449E-2</v>
      </c>
      <c r="R16" s="41">
        <v>2.9486099410278011E-2</v>
      </c>
      <c r="S16" s="42">
        <v>4.4481352639318232E-2</v>
      </c>
      <c r="T16" s="43">
        <v>4.4481352639318232E-2</v>
      </c>
      <c r="U16" s="44" t="s">
        <v>540</v>
      </c>
      <c r="V16" s="45">
        <v>0.85</v>
      </c>
      <c r="W16" s="45">
        <v>7</v>
      </c>
      <c r="X16" s="45">
        <v>13.5</v>
      </c>
      <c r="Y16" s="45">
        <v>15</v>
      </c>
      <c r="Z16" s="45">
        <v>0</v>
      </c>
      <c r="AA16" s="45">
        <v>0</v>
      </c>
      <c r="AB16" s="137">
        <v>0.25</v>
      </c>
      <c r="AC16" s="45">
        <v>112.8223695559098</v>
      </c>
      <c r="AD16" s="47">
        <v>118.62728654736813</v>
      </c>
      <c r="AE16" s="48">
        <v>0</v>
      </c>
      <c r="AF16" s="49">
        <v>0</v>
      </c>
      <c r="AG16" s="49">
        <v>0</v>
      </c>
      <c r="AH16" s="49">
        <v>0</v>
      </c>
      <c r="AI16" s="49">
        <v>10</v>
      </c>
      <c r="AJ16" s="49">
        <v>5</v>
      </c>
      <c r="AK16" s="49">
        <v>8</v>
      </c>
      <c r="AL16" s="49">
        <v>0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/>
      <c r="BB16" s="147">
        <v>1</v>
      </c>
      <c r="BC16" s="147"/>
      <c r="BD16" s="147"/>
      <c r="BE16" s="147"/>
      <c r="BF16" s="147"/>
      <c r="BG16" s="147"/>
      <c r="BH16" s="147"/>
      <c r="BI16" s="149"/>
      <c r="BJ16" s="149"/>
      <c r="BK16" s="149"/>
      <c r="BL16" s="149"/>
      <c r="BM16" s="150"/>
      <c r="BN16" s="146">
        <v>12</v>
      </c>
      <c r="BO16" s="147">
        <v>772.5</v>
      </c>
      <c r="BP16" s="147">
        <v>3</v>
      </c>
      <c r="BQ16" s="147">
        <v>2</v>
      </c>
      <c r="BR16" s="147">
        <v>1</v>
      </c>
      <c r="BS16" s="147">
        <v>5.4</v>
      </c>
      <c r="BT16" s="147"/>
      <c r="BU16" s="147"/>
      <c r="BV16" s="149">
        <v>1.33</v>
      </c>
      <c r="BW16" s="149">
        <v>3.5</v>
      </c>
      <c r="BX16" s="149">
        <v>4.3</v>
      </c>
      <c r="BY16" s="149">
        <v>0</v>
      </c>
      <c r="BZ16" s="150">
        <v>0</v>
      </c>
      <c r="CA16" s="146">
        <v>45</v>
      </c>
      <c r="CB16" s="147">
        <v>756.59999999999991</v>
      </c>
      <c r="CC16" s="147">
        <v>4</v>
      </c>
      <c r="CD16" s="147">
        <v>2</v>
      </c>
      <c r="CE16" s="147">
        <v>0</v>
      </c>
      <c r="CF16" s="147">
        <v>8.3999999999999986</v>
      </c>
      <c r="CG16" s="147"/>
      <c r="CH16" s="147"/>
      <c r="CI16" s="149">
        <v>0.85</v>
      </c>
      <c r="CJ16" s="149">
        <v>13.5</v>
      </c>
      <c r="CK16" s="149">
        <v>15</v>
      </c>
      <c r="CL16" s="149">
        <v>0</v>
      </c>
      <c r="CM16" s="150">
        <v>0</v>
      </c>
      <c r="CN16" s="146">
        <v>21</v>
      </c>
      <c r="CO16" s="147">
        <v>712.2</v>
      </c>
      <c r="CP16" s="147">
        <v>6</v>
      </c>
      <c r="CQ16" s="147">
        <v>3</v>
      </c>
      <c r="CR16" s="147">
        <v>0</v>
      </c>
      <c r="CS16" s="147">
        <v>3.9000000000000004</v>
      </c>
      <c r="CT16" s="147"/>
      <c r="CU16" s="147"/>
      <c r="CV16" s="149">
        <v>0.24</v>
      </c>
      <c r="CW16" s="149">
        <v>4.3</v>
      </c>
      <c r="CX16" s="149">
        <v>3.8</v>
      </c>
      <c r="CY16" s="149">
        <v>0</v>
      </c>
      <c r="CZ16" s="150">
        <v>25</v>
      </c>
      <c r="DA16" s="144"/>
      <c r="DB16" s="30"/>
      <c r="DC16" s="170"/>
    </row>
    <row r="17" spans="1:104" ht="15" customHeight="1" x14ac:dyDescent="0.2">
      <c r="A17" s="61">
        <v>15</v>
      </c>
      <c r="B17" s="63" t="s">
        <v>327</v>
      </c>
      <c r="C17" s="155">
        <v>2.0714285714285716</v>
      </c>
      <c r="D17" s="156" t="s">
        <v>249</v>
      </c>
      <c r="E17" s="157">
        <v>2</v>
      </c>
      <c r="F17" s="158">
        <v>35717</v>
      </c>
      <c r="G17" s="159">
        <v>27.972602739726028</v>
      </c>
      <c r="H17" s="69" t="s">
        <v>159</v>
      </c>
      <c r="I17" s="159">
        <v>23.556164383561644</v>
      </c>
      <c r="J17" s="171">
        <v>77</v>
      </c>
      <c r="K17" s="157">
        <v>251</v>
      </c>
      <c r="L17" s="157">
        <v>4.79</v>
      </c>
      <c r="M17" s="167">
        <v>5</v>
      </c>
      <c r="N17" s="72">
        <v>0</v>
      </c>
      <c r="O17" s="73">
        <v>3.6149162861491627E-2</v>
      </c>
      <c r="P17" s="73">
        <v>6.3500913793637523E-2</v>
      </c>
      <c r="Q17" s="73">
        <v>7.5383250981882671E-2</v>
      </c>
      <c r="R17" s="73">
        <v>3.5238095238095235E-2</v>
      </c>
      <c r="S17" s="74">
        <v>5.5310673109988953E-2</v>
      </c>
      <c r="T17" s="75">
        <v>5.5310673109988953E-2</v>
      </c>
      <c r="U17" s="76" t="s">
        <v>540</v>
      </c>
      <c r="V17" s="77">
        <v>0.8</v>
      </c>
      <c r="W17" s="77">
        <v>7.4</v>
      </c>
      <c r="X17" s="77">
        <v>5.2</v>
      </c>
      <c r="Y17" s="77">
        <v>7</v>
      </c>
      <c r="Z17" s="77">
        <v>0</v>
      </c>
      <c r="AA17" s="77">
        <v>0</v>
      </c>
      <c r="AB17" s="160">
        <v>0</v>
      </c>
      <c r="AC17" s="77">
        <v>95.358994593493037</v>
      </c>
      <c r="AD17" s="79">
        <v>102.2508066041422</v>
      </c>
      <c r="AE17" s="80">
        <v>0</v>
      </c>
      <c r="AF17" s="81">
        <v>0</v>
      </c>
      <c r="AG17" s="81">
        <v>0</v>
      </c>
      <c r="AH17" s="81">
        <v>0</v>
      </c>
      <c r="AI17" s="81">
        <v>2</v>
      </c>
      <c r="AJ17" s="81">
        <v>5</v>
      </c>
      <c r="AK17" s="81">
        <v>2</v>
      </c>
      <c r="AL17" s="81">
        <v>3</v>
      </c>
      <c r="AM17" s="161">
        <v>0</v>
      </c>
      <c r="AN17" s="162"/>
      <c r="AO17" s="163">
        <v>1</v>
      </c>
      <c r="AP17" s="163"/>
      <c r="AQ17" s="163"/>
      <c r="AR17" s="163"/>
      <c r="AS17" s="163"/>
      <c r="AT17" s="163"/>
      <c r="AU17" s="163"/>
      <c r="AV17" s="165"/>
      <c r="AW17" s="165"/>
      <c r="AX17" s="165"/>
      <c r="AY17" s="165"/>
      <c r="AZ17" s="166"/>
      <c r="BA17" s="162">
        <v>19</v>
      </c>
      <c r="BB17" s="163">
        <v>525.6</v>
      </c>
      <c r="BC17" s="163">
        <v>7</v>
      </c>
      <c r="BD17" s="163">
        <v>2</v>
      </c>
      <c r="BE17" s="163">
        <v>0</v>
      </c>
      <c r="BF17" s="163">
        <v>5.6</v>
      </c>
      <c r="BG17" s="163"/>
      <c r="BH17" s="163"/>
      <c r="BI17" s="165">
        <v>0.5</v>
      </c>
      <c r="BJ17" s="165">
        <v>9.5</v>
      </c>
      <c r="BK17" s="165">
        <v>4.4000000000000004</v>
      </c>
      <c r="BL17" s="165">
        <v>0</v>
      </c>
      <c r="BM17" s="166">
        <v>33.299999999999997</v>
      </c>
      <c r="BN17" s="162">
        <v>205</v>
      </c>
      <c r="BO17" s="163">
        <v>3228.2999999999997</v>
      </c>
      <c r="BP17" s="163">
        <v>25</v>
      </c>
      <c r="BQ17" s="163">
        <v>20</v>
      </c>
      <c r="BR17" s="163">
        <v>1</v>
      </c>
      <c r="BS17" s="163">
        <v>32.4</v>
      </c>
      <c r="BT17" s="163"/>
      <c r="BU17" s="163"/>
      <c r="BV17" s="165">
        <v>0.8</v>
      </c>
      <c r="BW17" s="165">
        <v>5.2</v>
      </c>
      <c r="BX17" s="165">
        <v>7</v>
      </c>
      <c r="BY17" s="165">
        <v>100</v>
      </c>
      <c r="BZ17" s="166">
        <v>4.8</v>
      </c>
      <c r="CA17" s="162">
        <v>119</v>
      </c>
      <c r="CB17" s="163">
        <v>1578.6000000000001</v>
      </c>
      <c r="CC17" s="163">
        <v>11</v>
      </c>
      <c r="CD17" s="163">
        <v>7</v>
      </c>
      <c r="CE17" s="163">
        <v>2</v>
      </c>
      <c r="CF17" s="163">
        <v>20.399999999999999</v>
      </c>
      <c r="CG17" s="163"/>
      <c r="CH17" s="163"/>
      <c r="CI17" s="165">
        <v>0.86</v>
      </c>
      <c r="CJ17" s="165">
        <v>3.4</v>
      </c>
      <c r="CK17" s="165">
        <v>14.3</v>
      </c>
      <c r="CL17" s="165">
        <v>100</v>
      </c>
      <c r="CM17" s="166">
        <v>12.5</v>
      </c>
      <c r="CN17" s="162">
        <v>37</v>
      </c>
      <c r="CO17" s="163">
        <v>1050</v>
      </c>
      <c r="CP17" s="163">
        <v>9</v>
      </c>
      <c r="CQ17" s="163">
        <v>5</v>
      </c>
      <c r="CR17" s="163">
        <v>1</v>
      </c>
      <c r="CS17" s="163">
        <v>11.2</v>
      </c>
      <c r="CT17" s="163"/>
      <c r="CU17" s="163"/>
      <c r="CV17" s="165">
        <v>0.28000000000000003</v>
      </c>
      <c r="CW17" s="165">
        <v>3</v>
      </c>
      <c r="CX17" s="165">
        <v>5.7</v>
      </c>
      <c r="CY17" s="165">
        <v>50</v>
      </c>
      <c r="CZ17" s="166">
        <v>0</v>
      </c>
    </row>
  </sheetData>
  <autoFilter ref="A2:CZ2" xr:uid="{00000000-0009-0000-0000-000009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17">
    <cfRule type="expression" dxfId="104" priority="1" stopIfTrue="1">
      <formula>C3&gt;=15</formula>
    </cfRule>
    <cfRule type="expression" dxfId="103" priority="2" stopIfTrue="1">
      <formula>AND(C3&gt;=14,C3&lt;15)</formula>
    </cfRule>
    <cfRule type="expression" dxfId="102" priority="3">
      <formula>AND(C3&gt;=11,C3&lt;14)</formula>
    </cfRule>
    <cfRule type="expression" dxfId="101" priority="4" stopIfTrue="1">
      <formula>AND(C3&gt;=9,C3&lt;11)</formula>
    </cfRule>
    <cfRule type="expression" dxfId="100" priority="5">
      <formula>AND(C3&gt;=8,C3&lt;9)</formula>
    </cfRule>
    <cfRule type="expression" dxfId="99" priority="6">
      <formula>AND(C3&gt;=6,C3&lt;8)</formula>
    </cfRule>
    <cfRule type="expression" dxfId="98" priority="7">
      <formula>AND(C3&gt;=5,C3&lt;6)</formula>
    </cfRule>
    <cfRule type="expression" dxfId="97" priority="8" stopIfTrue="1">
      <formula>C3&lt;5</formula>
    </cfRule>
  </conditionalFormatting>
  <conditionalFormatting sqref="C3:C17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17">
    <cfRule type="containsText" dxfId="96" priority="10" operator="containsText" text="SR">
      <formula>NOT(ISERROR(SEARCH(("SR"),(H3))))</formula>
    </cfRule>
  </conditionalFormatting>
  <conditionalFormatting sqref="N3:R17">
    <cfRule type="cellIs" dxfId="95" priority="11" stopIfTrue="1" operator="between">
      <formula>0.15</formula>
      <formula>0.2099</formula>
    </cfRule>
    <cfRule type="cellIs" dxfId="94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17 T18:T22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F21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1" customWidth="1"/>
    <col min="3" max="3" width="12.1640625" customWidth="1"/>
    <col min="4" max="4" width="18.832031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4.5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63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213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250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280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304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328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</row>
    <row r="2" spans="1:110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0"/>
      <c r="DB2" s="30"/>
      <c r="DC2" s="30" t="s">
        <v>153</v>
      </c>
      <c r="DD2" s="30" t="s">
        <v>154</v>
      </c>
      <c r="DE2" s="88" t="s">
        <v>155</v>
      </c>
      <c r="DF2" s="30" t="s">
        <v>156</v>
      </c>
    </row>
    <row r="3" spans="1:110" x14ac:dyDescent="0.2">
      <c r="A3" s="29">
        <v>1</v>
      </c>
      <c r="B3" s="31" t="s">
        <v>329</v>
      </c>
      <c r="C3" s="132">
        <v>12.285714285714286</v>
      </c>
      <c r="D3" s="133" t="s">
        <v>330</v>
      </c>
      <c r="E3" s="35">
        <v>7</v>
      </c>
      <c r="F3" s="135">
        <v>36486</v>
      </c>
      <c r="G3" s="136">
        <v>25.865753424657534</v>
      </c>
      <c r="H3" s="37" t="s">
        <v>159</v>
      </c>
      <c r="I3" s="136">
        <v>22.446575342465753</v>
      </c>
      <c r="J3" s="134">
        <v>76</v>
      </c>
      <c r="K3" s="134">
        <v>246</v>
      </c>
      <c r="L3" s="134">
        <v>4.54</v>
      </c>
      <c r="M3" s="59">
        <v>2</v>
      </c>
      <c r="N3" s="40">
        <v>0</v>
      </c>
      <c r="O3" s="41">
        <v>2.432491527276703E-2</v>
      </c>
      <c r="P3" s="41">
        <v>0.15285511518724751</v>
      </c>
      <c r="Q3" s="41">
        <v>0.41353383458646614</v>
      </c>
      <c r="R3" s="41">
        <v>0.38787753413322307</v>
      </c>
      <c r="S3" s="42">
        <v>0.4007056843598446</v>
      </c>
      <c r="T3" s="43">
        <v>0.30453632011348192</v>
      </c>
      <c r="U3" s="44">
        <v>19.786301369863015</v>
      </c>
      <c r="V3" s="45">
        <v>2.78</v>
      </c>
      <c r="W3" s="45">
        <v>12.362637362637363</v>
      </c>
      <c r="X3" s="45">
        <v>7.2</v>
      </c>
      <c r="Y3" s="45">
        <v>9.1</v>
      </c>
      <c r="Z3" s="45">
        <v>0</v>
      </c>
      <c r="AA3" s="45">
        <v>0</v>
      </c>
      <c r="AB3" s="137">
        <v>3.2000000000000001E-2</v>
      </c>
      <c r="AC3" s="172">
        <v>115.80883461806614</v>
      </c>
      <c r="AD3" s="47">
        <v>121.76741069195596</v>
      </c>
      <c r="AE3" s="48">
        <v>10</v>
      </c>
      <c r="AF3" s="49">
        <v>7</v>
      </c>
      <c r="AG3" s="49">
        <v>9</v>
      </c>
      <c r="AH3" s="49">
        <v>4</v>
      </c>
      <c r="AI3" s="49">
        <v>5</v>
      </c>
      <c r="AJ3" s="49">
        <v>7</v>
      </c>
      <c r="AK3" s="49">
        <v>8</v>
      </c>
      <c r="AL3" s="49">
        <v>7</v>
      </c>
      <c r="AM3" s="60">
        <v>0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>
        <v>89</v>
      </c>
      <c r="BB3" s="140">
        <v>3658.7999999999997</v>
      </c>
      <c r="BC3" s="140">
        <v>15</v>
      </c>
      <c r="BD3" s="140">
        <v>7</v>
      </c>
      <c r="BE3" s="140">
        <v>1</v>
      </c>
      <c r="BF3" s="140">
        <v>26.400000000000002</v>
      </c>
      <c r="BG3" s="140"/>
      <c r="BH3" s="140"/>
      <c r="BI3" s="142">
        <v>0.6</v>
      </c>
      <c r="BJ3" s="142">
        <v>5</v>
      </c>
      <c r="BK3" s="142">
        <v>9.6</v>
      </c>
      <c r="BL3" s="142">
        <v>20</v>
      </c>
      <c r="BM3" s="143">
        <v>12.5</v>
      </c>
      <c r="BN3" s="139">
        <v>560</v>
      </c>
      <c r="BO3" s="140">
        <v>3663.6000000000004</v>
      </c>
      <c r="BP3" s="140">
        <v>54</v>
      </c>
      <c r="BQ3" s="140">
        <v>45</v>
      </c>
      <c r="BR3" s="140">
        <v>4</v>
      </c>
      <c r="BS3" s="140">
        <v>21.6</v>
      </c>
      <c r="BT3" s="140"/>
      <c r="BU3" s="140"/>
      <c r="BV3" s="142">
        <v>1.77</v>
      </c>
      <c r="BW3" s="142">
        <v>5.7</v>
      </c>
      <c r="BX3" s="142">
        <v>7</v>
      </c>
      <c r="BY3" s="142">
        <v>80</v>
      </c>
      <c r="BZ3" s="143">
        <v>2.2000000000000002</v>
      </c>
      <c r="CA3" s="139">
        <v>330</v>
      </c>
      <c r="CB3" s="140">
        <v>798</v>
      </c>
      <c r="CC3" s="140">
        <v>34</v>
      </c>
      <c r="CD3" s="140">
        <v>22</v>
      </c>
      <c r="CE3" s="140">
        <v>4</v>
      </c>
      <c r="CF3" s="140">
        <v>4</v>
      </c>
      <c r="CG3" s="140"/>
      <c r="CH3" s="140"/>
      <c r="CI3" s="142">
        <v>2.6</v>
      </c>
      <c r="CJ3" s="142">
        <v>7.2</v>
      </c>
      <c r="CK3" s="142">
        <v>9.1</v>
      </c>
      <c r="CL3" s="142">
        <v>50</v>
      </c>
      <c r="CM3" s="143">
        <v>4.3</v>
      </c>
      <c r="CN3" s="139">
        <v>1125</v>
      </c>
      <c r="CO3" s="140">
        <v>2900.3999999999996</v>
      </c>
      <c r="CP3" s="140">
        <v>122</v>
      </c>
      <c r="CQ3" s="140">
        <v>91</v>
      </c>
      <c r="CR3" s="140">
        <v>1</v>
      </c>
      <c r="CS3" s="140">
        <v>15.600000000000001</v>
      </c>
      <c r="CT3" s="140"/>
      <c r="CU3" s="140"/>
      <c r="CV3" s="142">
        <v>2.78</v>
      </c>
      <c r="CW3" s="142">
        <v>5</v>
      </c>
      <c r="CX3" s="142">
        <v>8.6</v>
      </c>
      <c r="CY3" s="142">
        <v>53.1</v>
      </c>
      <c r="CZ3" s="143">
        <v>3.2</v>
      </c>
      <c r="DB3" s="30">
        <v>1</v>
      </c>
      <c r="DC3" s="42" t="s">
        <v>160</v>
      </c>
      <c r="DD3" s="88">
        <v>1</v>
      </c>
      <c r="DE3" s="145">
        <v>42978</v>
      </c>
      <c r="DF3" s="145">
        <v>44679</v>
      </c>
    </row>
    <row r="4" spans="1:110" x14ac:dyDescent="0.2">
      <c r="A4" s="29">
        <v>2</v>
      </c>
      <c r="B4" s="31" t="s">
        <v>120</v>
      </c>
      <c r="C4" s="132">
        <v>10.942857142857141</v>
      </c>
      <c r="D4" s="133" t="s">
        <v>245</v>
      </c>
      <c r="E4" s="35">
        <v>5</v>
      </c>
      <c r="F4" s="135">
        <v>36611</v>
      </c>
      <c r="G4" s="136">
        <v>25.523287671232875</v>
      </c>
      <c r="H4" s="37" t="s">
        <v>179</v>
      </c>
      <c r="I4" s="136">
        <v>22.104109589041094</v>
      </c>
      <c r="J4" s="134">
        <v>76</v>
      </c>
      <c r="K4" s="134">
        <v>243</v>
      </c>
      <c r="L4" s="134">
        <v>4.7</v>
      </c>
      <c r="M4" s="59">
        <v>3</v>
      </c>
      <c r="N4" s="40">
        <v>0</v>
      </c>
      <c r="O4" s="41">
        <v>2.5231286795626577E-2</v>
      </c>
      <c r="P4" s="41">
        <v>8.2191780821917804E-2</v>
      </c>
      <c r="Q4" s="41">
        <v>0.32913165266106442</v>
      </c>
      <c r="R4" s="41">
        <v>0.29137529137529139</v>
      </c>
      <c r="S4" s="42">
        <v>0.31025347201817788</v>
      </c>
      <c r="T4" s="43">
        <v>0.29474079841726897</v>
      </c>
      <c r="U4" s="44">
        <v>20.460273972602739</v>
      </c>
      <c r="V4" s="45">
        <v>2.44</v>
      </c>
      <c r="W4" s="45">
        <v>17.261904761904763</v>
      </c>
      <c r="X4" s="45">
        <v>7</v>
      </c>
      <c r="Y4" s="45">
        <v>15.5</v>
      </c>
      <c r="Z4" s="45">
        <v>0</v>
      </c>
      <c r="AA4" s="45">
        <v>0</v>
      </c>
      <c r="AB4" s="137">
        <v>8.6999999999999994E-2</v>
      </c>
      <c r="AC4" s="172">
        <v>99.596674454744033</v>
      </c>
      <c r="AD4" s="47">
        <v>104.72110527560692</v>
      </c>
      <c r="AE4" s="48">
        <v>9</v>
      </c>
      <c r="AF4" s="49">
        <v>5</v>
      </c>
      <c r="AG4" s="49">
        <v>8</v>
      </c>
      <c r="AH4" s="49">
        <v>9</v>
      </c>
      <c r="AI4" s="49">
        <v>4</v>
      </c>
      <c r="AJ4" s="49">
        <v>5</v>
      </c>
      <c r="AK4" s="49">
        <v>4</v>
      </c>
      <c r="AL4" s="49">
        <v>6</v>
      </c>
      <c r="AM4" s="60">
        <v>0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>
        <v>6</v>
      </c>
      <c r="BB4" s="147">
        <v>237.8</v>
      </c>
      <c r="BC4" s="147">
        <v>2</v>
      </c>
      <c r="BD4" s="147">
        <v>1</v>
      </c>
      <c r="BE4" s="147">
        <v>0</v>
      </c>
      <c r="BF4" s="147">
        <v>1</v>
      </c>
      <c r="BG4" s="147"/>
      <c r="BH4" s="147"/>
      <c r="BI4" s="149">
        <v>0.5</v>
      </c>
      <c r="BJ4" s="149">
        <v>0</v>
      </c>
      <c r="BK4" s="149">
        <v>20</v>
      </c>
      <c r="BL4" s="149">
        <v>0</v>
      </c>
      <c r="BM4" s="150">
        <v>0</v>
      </c>
      <c r="BN4" s="146">
        <v>105</v>
      </c>
      <c r="BO4" s="147">
        <v>1277.5</v>
      </c>
      <c r="BP4" s="147">
        <v>13</v>
      </c>
      <c r="BQ4" s="147">
        <v>8</v>
      </c>
      <c r="BR4" s="147">
        <v>1</v>
      </c>
      <c r="BS4" s="147">
        <v>9</v>
      </c>
      <c r="BT4" s="147"/>
      <c r="BU4" s="147"/>
      <c r="BV4" s="149">
        <v>1.69</v>
      </c>
      <c r="BW4" s="149">
        <v>4.5999999999999996</v>
      </c>
      <c r="BX4" s="149">
        <v>10.5</v>
      </c>
      <c r="BY4" s="149">
        <v>0</v>
      </c>
      <c r="BZ4" s="150">
        <v>11.1</v>
      </c>
      <c r="CA4" s="146">
        <v>517</v>
      </c>
      <c r="CB4" s="147">
        <v>1570.8</v>
      </c>
      <c r="CC4" s="147">
        <v>41</v>
      </c>
      <c r="CD4" s="147">
        <v>26</v>
      </c>
      <c r="CE4" s="147">
        <v>5</v>
      </c>
      <c r="CF4" s="147">
        <v>18.2</v>
      </c>
      <c r="CG4" s="147"/>
      <c r="CH4" s="147"/>
      <c r="CI4" s="149">
        <v>2.44</v>
      </c>
      <c r="CJ4" s="149">
        <v>6.8</v>
      </c>
      <c r="CK4" s="149">
        <v>15.5</v>
      </c>
      <c r="CL4" s="149">
        <v>55.6</v>
      </c>
      <c r="CM4" s="150">
        <v>0</v>
      </c>
      <c r="CN4" s="146">
        <v>725</v>
      </c>
      <c r="CO4" s="147">
        <v>2488.1999999999998</v>
      </c>
      <c r="CP4" s="147">
        <v>65</v>
      </c>
      <c r="CQ4" s="147">
        <v>42</v>
      </c>
      <c r="CR4" s="147">
        <v>5</v>
      </c>
      <c r="CS4" s="147">
        <v>20.9</v>
      </c>
      <c r="CT4" s="147"/>
      <c r="CU4" s="147"/>
      <c r="CV4" s="149">
        <v>1.93</v>
      </c>
      <c r="CW4" s="149">
        <v>7</v>
      </c>
      <c r="CX4" s="149">
        <v>12</v>
      </c>
      <c r="CY4" s="149">
        <v>40</v>
      </c>
      <c r="CZ4" s="150">
        <v>8.6999999999999993</v>
      </c>
      <c r="DB4" s="30">
        <v>2</v>
      </c>
      <c r="DC4" s="42" t="s">
        <v>164</v>
      </c>
      <c r="DD4" s="88">
        <v>1</v>
      </c>
      <c r="DE4" s="145">
        <v>43344</v>
      </c>
      <c r="DF4" s="88"/>
    </row>
    <row r="5" spans="1:110" x14ac:dyDescent="0.2">
      <c r="A5" s="29">
        <v>3</v>
      </c>
      <c r="B5" s="31" t="s">
        <v>331</v>
      </c>
      <c r="C5" s="132">
        <v>10.057142857142859</v>
      </c>
      <c r="D5" s="133" t="s">
        <v>332</v>
      </c>
      <c r="E5" s="35">
        <v>8</v>
      </c>
      <c r="F5" s="135">
        <v>36634</v>
      </c>
      <c r="G5" s="136">
        <v>25.460273972602739</v>
      </c>
      <c r="H5" s="37" t="s">
        <v>159</v>
      </c>
      <c r="I5" s="136">
        <v>22.041095890410958</v>
      </c>
      <c r="J5" s="134">
        <v>77</v>
      </c>
      <c r="K5" s="134">
        <v>245</v>
      </c>
      <c r="L5" s="134">
        <v>4.8</v>
      </c>
      <c r="M5" s="59">
        <v>4</v>
      </c>
      <c r="N5" s="40">
        <v>0</v>
      </c>
      <c r="O5" s="41">
        <v>8.2219938335046261E-2</v>
      </c>
      <c r="P5" s="41">
        <v>0.1811228777945873</v>
      </c>
      <c r="Q5" s="41">
        <v>0.25961123110151185</v>
      </c>
      <c r="R5" s="41">
        <v>0.26383544999566061</v>
      </c>
      <c r="S5" s="42">
        <v>0.26383544999566061</v>
      </c>
      <c r="T5" s="43">
        <v>0.20051494199670206</v>
      </c>
      <c r="U5" s="44">
        <v>19.38082191780822</v>
      </c>
      <c r="V5" s="45">
        <v>2.99</v>
      </c>
      <c r="W5" s="45">
        <v>15.457627118644067</v>
      </c>
      <c r="X5" s="45">
        <v>7</v>
      </c>
      <c r="Y5" s="45">
        <v>13.7</v>
      </c>
      <c r="Z5" s="45">
        <v>0</v>
      </c>
      <c r="AA5" s="45">
        <v>0</v>
      </c>
      <c r="AB5" s="137">
        <v>1.7000000000000001E-2</v>
      </c>
      <c r="AC5" s="172">
        <v>92.306254822530875</v>
      </c>
      <c r="AD5" s="47">
        <v>98.977438367993386</v>
      </c>
      <c r="AE5" s="48">
        <v>7</v>
      </c>
      <c r="AF5" s="49">
        <v>8</v>
      </c>
      <c r="AG5" s="49">
        <v>9</v>
      </c>
      <c r="AH5" s="49">
        <v>8</v>
      </c>
      <c r="AI5" s="49">
        <v>4</v>
      </c>
      <c r="AJ5" s="49">
        <v>5</v>
      </c>
      <c r="AK5" s="49">
        <v>2</v>
      </c>
      <c r="AL5" s="49">
        <v>5</v>
      </c>
      <c r="AM5" s="6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>
        <v>104</v>
      </c>
      <c r="BB5" s="147">
        <v>1264.8999999999999</v>
      </c>
      <c r="BC5" s="147">
        <v>15</v>
      </c>
      <c r="BD5" s="147">
        <v>12</v>
      </c>
      <c r="BE5" s="147">
        <v>5</v>
      </c>
      <c r="BF5" s="147">
        <v>11.200000000000001</v>
      </c>
      <c r="BG5" s="147"/>
      <c r="BH5" s="147"/>
      <c r="BI5" s="149">
        <v>1.33</v>
      </c>
      <c r="BJ5" s="149">
        <v>2.5</v>
      </c>
      <c r="BK5" s="149">
        <v>10.3</v>
      </c>
      <c r="BL5" s="149">
        <v>66.7</v>
      </c>
      <c r="BM5" s="150">
        <v>7.7</v>
      </c>
      <c r="BN5" s="146">
        <v>431</v>
      </c>
      <c r="BO5" s="147">
        <v>2379.6000000000004</v>
      </c>
      <c r="BP5" s="147">
        <v>45</v>
      </c>
      <c r="BQ5" s="147">
        <v>32</v>
      </c>
      <c r="BR5" s="147">
        <v>5</v>
      </c>
      <c r="BS5" s="147">
        <v>21.6</v>
      </c>
      <c r="BT5" s="147"/>
      <c r="BU5" s="147"/>
      <c r="BV5" s="149">
        <v>1.79</v>
      </c>
      <c r="BW5" s="149">
        <v>3.8</v>
      </c>
      <c r="BX5" s="149">
        <v>12</v>
      </c>
      <c r="BY5" s="149">
        <v>57.1</v>
      </c>
      <c r="BZ5" s="150">
        <v>5.9</v>
      </c>
      <c r="CA5" s="146">
        <v>601</v>
      </c>
      <c r="CB5" s="147">
        <v>2315</v>
      </c>
      <c r="CC5" s="147">
        <v>48</v>
      </c>
      <c r="CD5" s="147">
        <v>30</v>
      </c>
      <c r="CE5" s="147">
        <v>5</v>
      </c>
      <c r="CF5" s="147">
        <v>24</v>
      </c>
      <c r="CG5" s="147"/>
      <c r="CH5" s="147"/>
      <c r="CI5" s="149">
        <v>2.7</v>
      </c>
      <c r="CJ5" s="149">
        <v>7</v>
      </c>
      <c r="CK5" s="149">
        <v>13.7</v>
      </c>
      <c r="CL5" s="149">
        <v>70.599999999999994</v>
      </c>
      <c r="CM5" s="150">
        <v>14.3</v>
      </c>
      <c r="CN5" s="146">
        <v>912</v>
      </c>
      <c r="CO5" s="147">
        <v>3456.7</v>
      </c>
      <c r="CP5" s="147">
        <v>77</v>
      </c>
      <c r="CQ5" s="147">
        <v>59</v>
      </c>
      <c r="CR5" s="147">
        <v>12</v>
      </c>
      <c r="CS5" s="147">
        <v>32.5</v>
      </c>
      <c r="CT5" s="147"/>
      <c r="CU5" s="147"/>
      <c r="CV5" s="149">
        <v>2.99</v>
      </c>
      <c r="CW5" s="149">
        <v>6.9</v>
      </c>
      <c r="CX5" s="149">
        <v>9.4</v>
      </c>
      <c r="CY5" s="149">
        <v>40</v>
      </c>
      <c r="CZ5" s="150">
        <v>1.7</v>
      </c>
      <c r="DA5" s="173"/>
      <c r="DB5" s="5">
        <v>3</v>
      </c>
      <c r="DC5" s="42" t="s">
        <v>167</v>
      </c>
      <c r="DD5" s="88">
        <v>0.95</v>
      </c>
      <c r="DE5" s="145">
        <v>43708</v>
      </c>
      <c r="DF5" s="88"/>
    </row>
    <row r="6" spans="1:110" x14ac:dyDescent="0.2">
      <c r="A6" s="29">
        <v>4</v>
      </c>
      <c r="B6" s="31" t="s">
        <v>333</v>
      </c>
      <c r="C6" s="132">
        <v>8.9214285714285726</v>
      </c>
      <c r="D6" s="133" t="s">
        <v>325</v>
      </c>
      <c r="E6" s="35">
        <v>4</v>
      </c>
      <c r="F6" s="135">
        <v>36077</v>
      </c>
      <c r="G6" s="136">
        <v>26.986301369863014</v>
      </c>
      <c r="H6" s="37" t="s">
        <v>159</v>
      </c>
      <c r="I6" s="136">
        <v>23.567123287671233</v>
      </c>
      <c r="J6" s="134">
        <v>79</v>
      </c>
      <c r="K6" s="134">
        <v>259</v>
      </c>
      <c r="L6" s="134">
        <v>4.6100000000000003</v>
      </c>
      <c r="M6" s="59">
        <v>3</v>
      </c>
      <c r="N6" s="40">
        <v>0</v>
      </c>
      <c r="O6" s="41">
        <v>6.4787819889860709E-2</v>
      </c>
      <c r="P6" s="41">
        <v>5.5481250309605191E-2</v>
      </c>
      <c r="Q6" s="41">
        <v>7.694601849090367E-2</v>
      </c>
      <c r="R6" s="41">
        <v>0.13847080072245635</v>
      </c>
      <c r="S6" s="42">
        <v>0.13847080072245635</v>
      </c>
      <c r="T6" s="43">
        <v>0.13154726068633352</v>
      </c>
      <c r="U6" s="44" t="s">
        <v>540</v>
      </c>
      <c r="V6" s="45">
        <v>1.8</v>
      </c>
      <c r="W6" s="45">
        <v>13.590909090909092</v>
      </c>
      <c r="X6" s="45">
        <v>10.4</v>
      </c>
      <c r="Y6" s="45">
        <v>11.1</v>
      </c>
      <c r="Z6" s="45">
        <v>0</v>
      </c>
      <c r="AA6" s="45">
        <v>0</v>
      </c>
      <c r="AB6" s="137">
        <v>0.10199999999999999</v>
      </c>
      <c r="AC6" s="172">
        <v>114.6901334805334</v>
      </c>
      <c r="AD6" s="47">
        <v>127.80142212059287</v>
      </c>
      <c r="AE6" s="48">
        <v>3</v>
      </c>
      <c r="AF6" s="49">
        <v>0</v>
      </c>
      <c r="AG6" s="49">
        <v>4</v>
      </c>
      <c r="AH6" s="49">
        <v>6</v>
      </c>
      <c r="AI6" s="49">
        <v>9</v>
      </c>
      <c r="AJ6" s="49">
        <v>5</v>
      </c>
      <c r="AK6" s="49">
        <v>9</v>
      </c>
      <c r="AL6" s="49">
        <v>6</v>
      </c>
      <c r="AM6" s="6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>
        <v>120</v>
      </c>
      <c r="BB6" s="147">
        <v>1852.1999999999998</v>
      </c>
      <c r="BC6" s="147">
        <v>9</v>
      </c>
      <c r="BD6" s="147">
        <v>7</v>
      </c>
      <c r="BE6" s="147">
        <v>2</v>
      </c>
      <c r="BF6" s="147">
        <v>15</v>
      </c>
      <c r="BG6" s="147"/>
      <c r="BH6" s="147"/>
      <c r="BI6" s="149">
        <v>1.19</v>
      </c>
      <c r="BJ6" s="149">
        <v>6.3</v>
      </c>
      <c r="BK6" s="149">
        <v>12.3</v>
      </c>
      <c r="BL6" s="149">
        <v>0</v>
      </c>
      <c r="BM6" s="150">
        <v>12.5</v>
      </c>
      <c r="BN6" s="146">
        <v>112</v>
      </c>
      <c r="BO6" s="147">
        <v>2018.7</v>
      </c>
      <c r="BP6" s="147">
        <v>20</v>
      </c>
      <c r="BQ6" s="147">
        <v>16</v>
      </c>
      <c r="BR6" s="147">
        <v>1</v>
      </c>
      <c r="BS6" s="147">
        <v>16.2</v>
      </c>
      <c r="BT6" s="147"/>
      <c r="BU6" s="147"/>
      <c r="BV6" s="149">
        <v>0.67</v>
      </c>
      <c r="BW6" s="149">
        <v>4.7</v>
      </c>
      <c r="BX6" s="149">
        <v>3.3</v>
      </c>
      <c r="BY6" s="149">
        <v>100</v>
      </c>
      <c r="BZ6" s="150">
        <v>0</v>
      </c>
      <c r="CA6" s="146">
        <v>129</v>
      </c>
      <c r="CB6" s="147">
        <v>1676.5</v>
      </c>
      <c r="CC6" s="147">
        <v>16</v>
      </c>
      <c r="CD6" s="147">
        <v>8</v>
      </c>
      <c r="CE6" s="147">
        <v>1</v>
      </c>
      <c r="CF6" s="147">
        <v>11.200000000000001</v>
      </c>
      <c r="CG6" s="147"/>
      <c r="CH6" s="147"/>
      <c r="CI6" s="149">
        <v>0.92</v>
      </c>
      <c r="CJ6" s="149">
        <v>10.4</v>
      </c>
      <c r="CK6" s="149">
        <v>6.9</v>
      </c>
      <c r="CL6" s="149">
        <v>0</v>
      </c>
      <c r="CM6" s="150">
        <v>27.3</v>
      </c>
      <c r="CN6" s="146">
        <v>598</v>
      </c>
      <c r="CO6" s="147">
        <v>4318.6000000000004</v>
      </c>
      <c r="CP6" s="147">
        <v>71</v>
      </c>
      <c r="CQ6" s="147">
        <v>44</v>
      </c>
      <c r="CR6" s="147">
        <v>8</v>
      </c>
      <c r="CS6" s="147">
        <v>28.6</v>
      </c>
      <c r="CT6" s="147"/>
      <c r="CU6" s="147"/>
      <c r="CV6" s="149">
        <v>1.8</v>
      </c>
      <c r="CW6" s="149">
        <v>5.3</v>
      </c>
      <c r="CX6" s="149">
        <v>11.1</v>
      </c>
      <c r="CY6" s="149">
        <v>61.1</v>
      </c>
      <c r="CZ6" s="150">
        <v>10.199999999999999</v>
      </c>
      <c r="DA6" s="173"/>
      <c r="DB6" s="5">
        <v>4</v>
      </c>
      <c r="DC6" s="42" t="s">
        <v>170</v>
      </c>
      <c r="DD6" s="88">
        <v>0.95</v>
      </c>
      <c r="DE6" s="145">
        <v>44079</v>
      </c>
      <c r="DF6" s="88"/>
    </row>
    <row r="7" spans="1:110" x14ac:dyDescent="0.2">
      <c r="A7" s="29">
        <v>5</v>
      </c>
      <c r="B7" s="31" t="s">
        <v>334</v>
      </c>
      <c r="C7" s="132">
        <v>8.3785714285714281</v>
      </c>
      <c r="D7" s="133" t="s">
        <v>259</v>
      </c>
      <c r="E7" s="35">
        <v>7</v>
      </c>
      <c r="F7" s="135">
        <v>36791</v>
      </c>
      <c r="G7" s="136">
        <v>25.030136986301368</v>
      </c>
      <c r="H7" s="37" t="s">
        <v>159</v>
      </c>
      <c r="I7" s="136">
        <v>21.610958904109587</v>
      </c>
      <c r="J7" s="134">
        <v>77</v>
      </c>
      <c r="K7" s="134">
        <v>253</v>
      </c>
      <c r="L7" s="134">
        <v>4.63</v>
      </c>
      <c r="M7" s="59">
        <v>4</v>
      </c>
      <c r="N7" s="40">
        <v>0</v>
      </c>
      <c r="O7" s="41">
        <v>5.3475935828877004E-2</v>
      </c>
      <c r="P7" s="41">
        <v>9.019115139549494E-2</v>
      </c>
      <c r="Q7" s="41">
        <v>0.16760237780713341</v>
      </c>
      <c r="R7" s="41">
        <v>0.19113108452000649</v>
      </c>
      <c r="S7" s="42">
        <v>0.19113108452000649</v>
      </c>
      <c r="T7" s="43">
        <v>0.14525962423520494</v>
      </c>
      <c r="U7" s="44">
        <v>19.967123287671232</v>
      </c>
      <c r="V7" s="45">
        <v>1.66</v>
      </c>
      <c r="W7" s="45">
        <v>11.387096774193548</v>
      </c>
      <c r="X7" s="45">
        <v>9.1</v>
      </c>
      <c r="Y7" s="45">
        <v>8.6</v>
      </c>
      <c r="Z7" s="45">
        <v>0</v>
      </c>
      <c r="AA7" s="45">
        <v>0</v>
      </c>
      <c r="AB7" s="137">
        <v>0</v>
      </c>
      <c r="AC7" s="172">
        <v>110.10994679017969</v>
      </c>
      <c r="AD7" s="47">
        <v>118.06784375643275</v>
      </c>
      <c r="AE7" s="48">
        <v>3</v>
      </c>
      <c r="AF7" s="49">
        <v>7</v>
      </c>
      <c r="AG7" s="49">
        <v>3</v>
      </c>
      <c r="AH7" s="49">
        <v>2</v>
      </c>
      <c r="AI7" s="49">
        <v>8</v>
      </c>
      <c r="AJ7" s="49">
        <v>5</v>
      </c>
      <c r="AK7" s="49">
        <v>8</v>
      </c>
      <c r="AL7" s="49">
        <v>5</v>
      </c>
      <c r="AM7" s="6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>
        <v>10</v>
      </c>
      <c r="BB7" s="147">
        <v>187</v>
      </c>
      <c r="BC7" s="147">
        <v>2</v>
      </c>
      <c r="BD7" s="147">
        <v>1</v>
      </c>
      <c r="BE7" s="147">
        <v>0</v>
      </c>
      <c r="BF7" s="147">
        <v>1</v>
      </c>
      <c r="BG7" s="147"/>
      <c r="BH7" s="147"/>
      <c r="BI7" s="149">
        <v>0.59</v>
      </c>
      <c r="BJ7" s="149">
        <v>3</v>
      </c>
      <c r="BK7" s="149">
        <v>7</v>
      </c>
      <c r="BL7" s="149">
        <v>0</v>
      </c>
      <c r="BM7" s="150">
        <v>0</v>
      </c>
      <c r="BN7" s="146">
        <v>201</v>
      </c>
      <c r="BO7" s="147">
        <v>2228.6</v>
      </c>
      <c r="BP7" s="147">
        <v>25</v>
      </c>
      <c r="BQ7" s="147">
        <v>15</v>
      </c>
      <c r="BR7" s="147">
        <v>3</v>
      </c>
      <c r="BS7" s="147">
        <v>13.2</v>
      </c>
      <c r="BT7" s="147"/>
      <c r="BU7" s="147"/>
      <c r="BV7" s="149">
        <v>0.9</v>
      </c>
      <c r="BW7" s="149">
        <v>4.0999999999999996</v>
      </c>
      <c r="BX7" s="149">
        <v>10.8</v>
      </c>
      <c r="BY7" s="149">
        <v>33.299999999999997</v>
      </c>
      <c r="BZ7" s="150">
        <v>6.3</v>
      </c>
      <c r="CA7" s="146">
        <v>203</v>
      </c>
      <c r="CB7" s="147">
        <v>1211.2</v>
      </c>
      <c r="CC7" s="147">
        <v>33</v>
      </c>
      <c r="CD7" s="147">
        <v>21</v>
      </c>
      <c r="CE7" s="147">
        <v>0</v>
      </c>
      <c r="CF7" s="147">
        <v>6.4</v>
      </c>
      <c r="CG7" s="147"/>
      <c r="CH7" s="147"/>
      <c r="CI7" s="149">
        <v>1.05</v>
      </c>
      <c r="CJ7" s="149">
        <v>2.6</v>
      </c>
      <c r="CK7" s="149">
        <v>8.6</v>
      </c>
      <c r="CL7" s="149">
        <v>50</v>
      </c>
      <c r="CM7" s="150">
        <v>8.6999999999999993</v>
      </c>
      <c r="CN7" s="146">
        <v>353</v>
      </c>
      <c r="CO7" s="147">
        <v>1846.9</v>
      </c>
      <c r="CP7" s="147">
        <v>43</v>
      </c>
      <c r="CQ7" s="147">
        <v>31</v>
      </c>
      <c r="CR7" s="147">
        <v>2</v>
      </c>
      <c r="CS7" s="147">
        <v>12.100000000000001</v>
      </c>
      <c r="CT7" s="147"/>
      <c r="CU7" s="147"/>
      <c r="CV7" s="149">
        <v>1.66</v>
      </c>
      <c r="CW7" s="149">
        <v>9.1</v>
      </c>
      <c r="CX7" s="149">
        <v>3.7</v>
      </c>
      <c r="CY7" s="149">
        <v>60</v>
      </c>
      <c r="CZ7" s="150">
        <v>0</v>
      </c>
      <c r="DA7" s="173"/>
      <c r="DB7" s="5">
        <v>5</v>
      </c>
      <c r="DC7" s="42" t="s">
        <v>173</v>
      </c>
      <c r="DD7" s="88">
        <v>0.95</v>
      </c>
      <c r="DE7" s="145">
        <v>44440</v>
      </c>
      <c r="DF7" s="88"/>
    </row>
    <row r="8" spans="1:110" x14ac:dyDescent="0.2">
      <c r="A8" s="29">
        <v>6</v>
      </c>
      <c r="B8" s="31" t="s">
        <v>335</v>
      </c>
      <c r="C8" s="132">
        <v>8.0857142857142854</v>
      </c>
      <c r="D8" s="133" t="s">
        <v>229</v>
      </c>
      <c r="E8" s="35">
        <v>2</v>
      </c>
      <c r="F8" s="135">
        <v>36178</v>
      </c>
      <c r="G8" s="136">
        <v>26.709589041095889</v>
      </c>
      <c r="H8" s="37" t="s">
        <v>159</v>
      </c>
      <c r="I8" s="136">
        <v>23.290410958904111</v>
      </c>
      <c r="J8" s="134">
        <v>77</v>
      </c>
      <c r="K8" s="134">
        <v>250</v>
      </c>
      <c r="L8" s="134">
        <v>4.71</v>
      </c>
      <c r="M8" s="59">
        <v>4</v>
      </c>
      <c r="N8" s="40">
        <v>0</v>
      </c>
      <c r="O8" s="41">
        <v>0.22242817423540315</v>
      </c>
      <c r="P8" s="41">
        <v>0.14385664310701793</v>
      </c>
      <c r="Q8" s="41">
        <v>0.24072612470402527</v>
      </c>
      <c r="R8" s="41">
        <v>0.21607605877268798</v>
      </c>
      <c r="S8" s="42">
        <v>0.24072612470402527</v>
      </c>
      <c r="T8" s="43">
        <v>0.24072612470402527</v>
      </c>
      <c r="U8" s="44">
        <v>19.632876712328766</v>
      </c>
      <c r="V8" s="45">
        <v>1.73</v>
      </c>
      <c r="W8" s="45">
        <v>9.7826086956521738</v>
      </c>
      <c r="X8" s="45">
        <v>5.3</v>
      </c>
      <c r="Y8" s="45">
        <v>6.7</v>
      </c>
      <c r="Z8" s="45">
        <v>0</v>
      </c>
      <c r="AA8" s="45">
        <v>0</v>
      </c>
      <c r="AB8" s="137">
        <v>9.0999999999999998E-2</v>
      </c>
      <c r="AC8" s="172">
        <v>101.59828471718322</v>
      </c>
      <c r="AD8" s="47">
        <v>108.94102445411218</v>
      </c>
      <c r="AE8" s="48">
        <v>8</v>
      </c>
      <c r="AF8" s="49">
        <v>8</v>
      </c>
      <c r="AG8" s="49">
        <v>4</v>
      </c>
      <c r="AH8" s="49">
        <v>0</v>
      </c>
      <c r="AI8" s="49">
        <v>2</v>
      </c>
      <c r="AJ8" s="49">
        <v>5</v>
      </c>
      <c r="AK8" s="49">
        <v>5</v>
      </c>
      <c r="AL8" s="49">
        <v>5</v>
      </c>
      <c r="AM8" s="6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456</v>
      </c>
      <c r="BB8" s="147">
        <v>2050.1</v>
      </c>
      <c r="BC8" s="147">
        <v>54</v>
      </c>
      <c r="BD8" s="147">
        <v>36</v>
      </c>
      <c r="BE8" s="147">
        <v>4</v>
      </c>
      <c r="BF8" s="147">
        <v>19.5</v>
      </c>
      <c r="BG8" s="147"/>
      <c r="BH8" s="147"/>
      <c r="BI8" s="149">
        <v>1.73</v>
      </c>
      <c r="BJ8" s="149">
        <v>3.8</v>
      </c>
      <c r="BK8" s="149">
        <v>10.9</v>
      </c>
      <c r="BL8" s="149">
        <v>50</v>
      </c>
      <c r="BM8" s="150">
        <v>10</v>
      </c>
      <c r="BN8" s="146">
        <v>403</v>
      </c>
      <c r="BO8" s="147">
        <v>2801.4</v>
      </c>
      <c r="BP8" s="147">
        <v>43</v>
      </c>
      <c r="BQ8" s="147">
        <v>33</v>
      </c>
      <c r="BR8" s="147">
        <v>2</v>
      </c>
      <c r="BS8" s="147">
        <v>18.2</v>
      </c>
      <c r="BT8" s="147"/>
      <c r="BU8" s="147"/>
      <c r="BV8" s="149">
        <v>1.28</v>
      </c>
      <c r="BW8" s="149">
        <v>3.9</v>
      </c>
      <c r="BX8" s="149">
        <v>8.1</v>
      </c>
      <c r="BY8" s="149">
        <v>71.400000000000006</v>
      </c>
      <c r="BZ8" s="150">
        <v>5.7</v>
      </c>
      <c r="CA8" s="146">
        <v>305</v>
      </c>
      <c r="CB8" s="147">
        <v>1267</v>
      </c>
      <c r="CC8" s="147">
        <v>43</v>
      </c>
      <c r="CD8" s="147">
        <v>30</v>
      </c>
      <c r="CE8" s="147">
        <v>4</v>
      </c>
      <c r="CF8" s="147">
        <v>9.7999999999999989</v>
      </c>
      <c r="CG8" s="147"/>
      <c r="CH8" s="147"/>
      <c r="CI8" s="149">
        <v>1.63</v>
      </c>
      <c r="CJ8" s="149">
        <v>5.3</v>
      </c>
      <c r="CK8" s="149">
        <v>6.2</v>
      </c>
      <c r="CL8" s="149">
        <v>62.5</v>
      </c>
      <c r="CM8" s="150">
        <v>9.1</v>
      </c>
      <c r="CN8" s="146">
        <v>450</v>
      </c>
      <c r="CO8" s="147">
        <v>2082.6</v>
      </c>
      <c r="CP8" s="147">
        <v>61</v>
      </c>
      <c r="CQ8" s="147">
        <v>46</v>
      </c>
      <c r="CR8" s="147">
        <v>3</v>
      </c>
      <c r="CS8" s="147">
        <v>10.4</v>
      </c>
      <c r="CT8" s="147"/>
      <c r="CU8" s="147"/>
      <c r="CV8" s="149">
        <v>1.73</v>
      </c>
      <c r="CW8" s="149">
        <v>5.2</v>
      </c>
      <c r="CX8" s="149">
        <v>6.7</v>
      </c>
      <c r="CY8" s="149">
        <v>55.6</v>
      </c>
      <c r="CZ8" s="150">
        <v>2.1</v>
      </c>
      <c r="DA8" s="173"/>
      <c r="DB8" s="5">
        <v>6</v>
      </c>
      <c r="DC8" s="42" t="s">
        <v>176</v>
      </c>
      <c r="DD8" s="88">
        <v>0.85</v>
      </c>
      <c r="DE8" s="88"/>
      <c r="DF8" s="88"/>
    </row>
    <row r="9" spans="1:110" x14ac:dyDescent="0.2">
      <c r="A9" s="29">
        <v>7</v>
      </c>
      <c r="B9" s="31" t="s">
        <v>336</v>
      </c>
      <c r="C9" s="132">
        <v>7.7214285714285706</v>
      </c>
      <c r="D9" s="133" t="s">
        <v>337</v>
      </c>
      <c r="E9" s="35">
        <v>2</v>
      </c>
      <c r="F9" s="135">
        <v>36411</v>
      </c>
      <c r="G9" s="136">
        <v>26.07123287671233</v>
      </c>
      <c r="H9" s="37" t="s">
        <v>159</v>
      </c>
      <c r="I9" s="136">
        <v>22.652054794520549</v>
      </c>
      <c r="J9" s="134">
        <v>75</v>
      </c>
      <c r="K9" s="134">
        <v>238</v>
      </c>
      <c r="L9" s="134">
        <v>4.5199999999999996</v>
      </c>
      <c r="M9" s="59">
        <v>4</v>
      </c>
      <c r="N9" s="40">
        <v>0</v>
      </c>
      <c r="O9" s="41">
        <v>6.1040339702760078E-2</v>
      </c>
      <c r="P9" s="41">
        <v>0.16235632183908047</v>
      </c>
      <c r="Q9" s="41">
        <v>0</v>
      </c>
      <c r="R9" s="41">
        <v>0.11313702712258195</v>
      </c>
      <c r="S9" s="42">
        <v>0.13774667448083122</v>
      </c>
      <c r="T9" s="43">
        <v>0.13774667448083122</v>
      </c>
      <c r="U9" s="44">
        <v>19.991780821917807</v>
      </c>
      <c r="V9" s="45">
        <v>1.45</v>
      </c>
      <c r="W9" s="45">
        <v>8.7843137254901968</v>
      </c>
      <c r="X9" s="45">
        <v>5.2</v>
      </c>
      <c r="Y9" s="45">
        <v>5</v>
      </c>
      <c r="Z9" s="45">
        <v>0</v>
      </c>
      <c r="AA9" s="45">
        <v>0</v>
      </c>
      <c r="AB9" s="137">
        <v>8.900000000000001E-2</v>
      </c>
      <c r="AC9" s="172">
        <v>114.03895092788413</v>
      </c>
      <c r="AD9" s="47">
        <v>117.54769026312943</v>
      </c>
      <c r="AE9" s="48">
        <v>3</v>
      </c>
      <c r="AF9" s="49">
        <v>7</v>
      </c>
      <c r="AG9" s="49">
        <v>2</v>
      </c>
      <c r="AH9" s="49">
        <v>0</v>
      </c>
      <c r="AI9" s="49">
        <v>2</v>
      </c>
      <c r="AJ9" s="49">
        <v>7</v>
      </c>
      <c r="AK9" s="49">
        <v>8</v>
      </c>
      <c r="AL9" s="49">
        <v>5</v>
      </c>
      <c r="AM9" s="60">
        <v>1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>
        <v>69</v>
      </c>
      <c r="BB9" s="147">
        <v>1130.4000000000001</v>
      </c>
      <c r="BC9" s="147">
        <v>13</v>
      </c>
      <c r="BD9" s="147">
        <v>6</v>
      </c>
      <c r="BE9" s="147">
        <v>1</v>
      </c>
      <c r="BF9" s="147">
        <v>8</v>
      </c>
      <c r="BG9" s="147"/>
      <c r="BH9" s="147"/>
      <c r="BI9" s="149">
        <v>0.51</v>
      </c>
      <c r="BJ9" s="149">
        <v>5.8</v>
      </c>
      <c r="BK9" s="149">
        <v>7.8</v>
      </c>
      <c r="BL9" s="149">
        <v>0</v>
      </c>
      <c r="BM9" s="150">
        <v>0</v>
      </c>
      <c r="BN9" s="146">
        <v>226</v>
      </c>
      <c r="BO9" s="147">
        <v>1392</v>
      </c>
      <c r="BP9" s="147">
        <v>31</v>
      </c>
      <c r="BQ9" s="147">
        <v>19</v>
      </c>
      <c r="BR9" s="147">
        <v>2</v>
      </c>
      <c r="BS9" s="147">
        <v>10.4</v>
      </c>
      <c r="BT9" s="147"/>
      <c r="BU9" s="147"/>
      <c r="BV9" s="149">
        <v>1</v>
      </c>
      <c r="BW9" s="149">
        <v>5.6</v>
      </c>
      <c r="BX9" s="149">
        <v>6.8</v>
      </c>
      <c r="BY9" s="149">
        <v>50</v>
      </c>
      <c r="BZ9" s="150">
        <v>5</v>
      </c>
      <c r="CA9" s="146"/>
      <c r="CB9" s="147">
        <v>1</v>
      </c>
      <c r="CC9" s="147"/>
      <c r="CD9" s="147"/>
      <c r="CE9" s="147"/>
      <c r="CF9" s="147"/>
      <c r="CG9" s="147"/>
      <c r="CH9" s="147"/>
      <c r="CI9" s="149"/>
      <c r="CJ9" s="149"/>
      <c r="CK9" s="149"/>
      <c r="CL9" s="149"/>
      <c r="CM9" s="150"/>
      <c r="CN9" s="146">
        <v>448</v>
      </c>
      <c r="CO9" s="147">
        <v>3959.8</v>
      </c>
      <c r="CP9" s="147">
        <v>65</v>
      </c>
      <c r="CQ9" s="147">
        <v>51</v>
      </c>
      <c r="CR9" s="147">
        <v>5</v>
      </c>
      <c r="CS9" s="147">
        <v>27.3</v>
      </c>
      <c r="CT9" s="147"/>
      <c r="CU9" s="147"/>
      <c r="CV9" s="149">
        <v>1.45</v>
      </c>
      <c r="CW9" s="149">
        <v>5.2</v>
      </c>
      <c r="CX9" s="149">
        <v>5</v>
      </c>
      <c r="CY9" s="149">
        <v>100</v>
      </c>
      <c r="CZ9" s="150">
        <v>8.9</v>
      </c>
      <c r="DA9" s="173"/>
      <c r="DB9" s="5">
        <v>7</v>
      </c>
      <c r="DC9" s="42" t="s">
        <v>180</v>
      </c>
      <c r="DD9" s="88">
        <v>0.76</v>
      </c>
      <c r="DE9" s="88"/>
      <c r="DF9" s="88"/>
    </row>
    <row r="10" spans="1:110" x14ac:dyDescent="0.2">
      <c r="A10" s="29">
        <v>8</v>
      </c>
      <c r="B10" s="31" t="s">
        <v>338</v>
      </c>
      <c r="C10" s="132">
        <v>7.7071428571428564</v>
      </c>
      <c r="D10" s="133" t="s">
        <v>339</v>
      </c>
      <c r="E10" s="35">
        <v>3</v>
      </c>
      <c r="F10" s="135">
        <v>36201</v>
      </c>
      <c r="G10" s="136">
        <v>26.646575342465752</v>
      </c>
      <c r="H10" s="37" t="s">
        <v>159</v>
      </c>
      <c r="I10" s="136">
        <v>23.227397260273971</v>
      </c>
      <c r="J10" s="134">
        <v>78</v>
      </c>
      <c r="K10" s="134">
        <v>252</v>
      </c>
      <c r="L10" s="134">
        <v>4.8899999999999997</v>
      </c>
      <c r="M10" s="59">
        <v>4</v>
      </c>
      <c r="N10" s="40">
        <v>0</v>
      </c>
      <c r="O10" s="41">
        <v>8.1242957955286729E-2</v>
      </c>
      <c r="P10" s="41">
        <v>0.1722305962588648</v>
      </c>
      <c r="Q10" s="41">
        <v>0.22265757450175186</v>
      </c>
      <c r="R10" s="41">
        <v>0.24134445286833456</v>
      </c>
      <c r="S10" s="42">
        <v>0.24134445286833456</v>
      </c>
      <c r="T10" s="43">
        <v>0.22927723022491783</v>
      </c>
      <c r="U10" s="44">
        <v>20.567123287671233</v>
      </c>
      <c r="V10" s="45">
        <v>2.2000000000000002</v>
      </c>
      <c r="W10" s="45">
        <v>12.126984126984127</v>
      </c>
      <c r="X10" s="45">
        <v>3.7</v>
      </c>
      <c r="Y10" s="45">
        <v>12.2</v>
      </c>
      <c r="Z10" s="45">
        <v>0</v>
      </c>
      <c r="AA10" s="45">
        <v>0</v>
      </c>
      <c r="AB10" s="137">
        <v>3.1E-2</v>
      </c>
      <c r="AC10" s="172">
        <v>88.144475924409832</v>
      </c>
      <c r="AD10" s="47">
        <v>96.362042186045258</v>
      </c>
      <c r="AE10" s="48">
        <v>8</v>
      </c>
      <c r="AF10" s="49">
        <v>5</v>
      </c>
      <c r="AG10" s="49">
        <v>7</v>
      </c>
      <c r="AH10" s="49">
        <v>4</v>
      </c>
      <c r="AI10" s="49">
        <v>0</v>
      </c>
      <c r="AJ10" s="49">
        <v>5</v>
      </c>
      <c r="AK10" s="49">
        <v>1</v>
      </c>
      <c r="AL10" s="49">
        <v>5</v>
      </c>
      <c r="AM10" s="60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>
        <v>137</v>
      </c>
      <c r="BB10" s="147">
        <v>1686.3</v>
      </c>
      <c r="BC10" s="147">
        <v>14</v>
      </c>
      <c r="BD10" s="147">
        <v>11</v>
      </c>
      <c r="BE10" s="147">
        <v>3</v>
      </c>
      <c r="BF10" s="147">
        <v>10.5</v>
      </c>
      <c r="BG10" s="147"/>
      <c r="BH10" s="147"/>
      <c r="BI10" s="149">
        <v>0.83</v>
      </c>
      <c r="BJ10" s="149">
        <v>4.0999999999999996</v>
      </c>
      <c r="BK10" s="149">
        <v>9.6</v>
      </c>
      <c r="BL10" s="149">
        <v>50</v>
      </c>
      <c r="BM10" s="150">
        <v>0</v>
      </c>
      <c r="BN10" s="146">
        <v>697</v>
      </c>
      <c r="BO10" s="147">
        <v>4046.9</v>
      </c>
      <c r="BP10" s="147">
        <v>81</v>
      </c>
      <c r="BQ10" s="147">
        <v>51</v>
      </c>
      <c r="BR10" s="147">
        <v>7</v>
      </c>
      <c r="BS10" s="147">
        <v>28.6</v>
      </c>
      <c r="BT10" s="147"/>
      <c r="BU10" s="147"/>
      <c r="BV10" s="149">
        <v>2.12</v>
      </c>
      <c r="BW10" s="149">
        <v>3.2</v>
      </c>
      <c r="BX10" s="149">
        <v>11.4</v>
      </c>
      <c r="BY10" s="149">
        <v>40.700000000000003</v>
      </c>
      <c r="BZ10" s="150">
        <v>3.8</v>
      </c>
      <c r="CA10" s="146">
        <v>591</v>
      </c>
      <c r="CB10" s="147">
        <v>2654.3</v>
      </c>
      <c r="CC10" s="147">
        <v>66</v>
      </c>
      <c r="CD10" s="147">
        <v>44</v>
      </c>
      <c r="CE10" s="147">
        <v>7</v>
      </c>
      <c r="CF10" s="147">
        <v>18.7</v>
      </c>
      <c r="CG10" s="147"/>
      <c r="CH10" s="147"/>
      <c r="CI10" s="149">
        <v>2.2000000000000002</v>
      </c>
      <c r="CJ10" s="149">
        <v>3.2</v>
      </c>
      <c r="CK10" s="149">
        <v>12.2</v>
      </c>
      <c r="CL10" s="149">
        <v>55.6</v>
      </c>
      <c r="CM10" s="150">
        <v>2.2000000000000002</v>
      </c>
      <c r="CN10" s="146">
        <v>764</v>
      </c>
      <c r="CO10" s="147">
        <v>3165.6000000000004</v>
      </c>
      <c r="CP10" s="147">
        <v>95</v>
      </c>
      <c r="CQ10" s="147">
        <v>63</v>
      </c>
      <c r="CR10" s="147">
        <v>6</v>
      </c>
      <c r="CS10" s="147">
        <v>20.399999999999999</v>
      </c>
      <c r="CT10" s="147"/>
      <c r="CU10" s="147"/>
      <c r="CV10" s="149">
        <v>2.08</v>
      </c>
      <c r="CW10" s="149">
        <v>3.7</v>
      </c>
      <c r="CX10" s="149">
        <v>10.5</v>
      </c>
      <c r="CY10" s="149">
        <v>66.7</v>
      </c>
      <c r="CZ10" s="150">
        <v>3.1</v>
      </c>
      <c r="DA10" s="173"/>
      <c r="DB10" s="5">
        <v>8</v>
      </c>
      <c r="DC10" s="42" t="s">
        <v>183</v>
      </c>
      <c r="DD10" s="88">
        <v>0.76</v>
      </c>
      <c r="DE10" s="145"/>
      <c r="DF10" s="88"/>
    </row>
    <row r="11" spans="1:110" x14ac:dyDescent="0.2">
      <c r="A11" s="29">
        <v>9</v>
      </c>
      <c r="B11" s="31" t="s">
        <v>340</v>
      </c>
      <c r="C11" s="132">
        <v>7.6928571428571431</v>
      </c>
      <c r="D11" s="133" t="s">
        <v>194</v>
      </c>
      <c r="E11" s="35">
        <v>5</v>
      </c>
      <c r="F11" s="135">
        <v>36265</v>
      </c>
      <c r="G11" s="136">
        <v>26.471232876712328</v>
      </c>
      <c r="H11" s="37" t="s">
        <v>179</v>
      </c>
      <c r="I11" s="136">
        <v>23.052054794520547</v>
      </c>
      <c r="J11" s="134">
        <v>77</v>
      </c>
      <c r="K11" s="134">
        <v>247</v>
      </c>
      <c r="L11" s="134">
        <v>4.78</v>
      </c>
      <c r="M11" s="59">
        <v>4</v>
      </c>
      <c r="N11" s="40">
        <v>0</v>
      </c>
      <c r="O11" s="41">
        <v>9.1233221476510071E-2</v>
      </c>
      <c r="P11" s="41">
        <v>0.12848285650257713</v>
      </c>
      <c r="Q11" s="41">
        <v>0.28476821192052981</v>
      </c>
      <c r="R11" s="41">
        <v>0.1388888888888889</v>
      </c>
      <c r="S11" s="42">
        <v>0.21182855040470935</v>
      </c>
      <c r="T11" s="43">
        <v>0.20123712288447387</v>
      </c>
      <c r="U11" s="44">
        <v>21.408219178082192</v>
      </c>
      <c r="V11" s="45">
        <v>2.72</v>
      </c>
      <c r="W11" s="45">
        <v>8.9285714285714288</v>
      </c>
      <c r="X11" s="45">
        <v>5.9</v>
      </c>
      <c r="Y11" s="45">
        <v>8.5</v>
      </c>
      <c r="Z11" s="45">
        <v>0</v>
      </c>
      <c r="AA11" s="45">
        <v>0</v>
      </c>
      <c r="AB11" s="137">
        <v>6.7000000000000004E-2</v>
      </c>
      <c r="AC11" s="172">
        <v>94.627063358938798</v>
      </c>
      <c r="AD11" s="47">
        <v>101.4659770300577</v>
      </c>
      <c r="AE11" s="48">
        <v>7</v>
      </c>
      <c r="AF11" s="49">
        <v>3</v>
      </c>
      <c r="AG11" s="49">
        <v>9</v>
      </c>
      <c r="AH11" s="49">
        <v>0</v>
      </c>
      <c r="AI11" s="49">
        <v>3</v>
      </c>
      <c r="AJ11" s="49">
        <v>5</v>
      </c>
      <c r="AK11" s="49">
        <v>2</v>
      </c>
      <c r="AL11" s="49">
        <v>5</v>
      </c>
      <c r="AM11" s="60">
        <v>0.25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174</v>
      </c>
      <c r="BB11" s="147">
        <v>1907.2</v>
      </c>
      <c r="BC11" s="147">
        <v>18</v>
      </c>
      <c r="BD11" s="147">
        <v>13</v>
      </c>
      <c r="BE11" s="147">
        <v>3</v>
      </c>
      <c r="BF11" s="147">
        <v>11.2</v>
      </c>
      <c r="BG11" s="147"/>
      <c r="BH11" s="147"/>
      <c r="BI11" s="149">
        <v>1.41</v>
      </c>
      <c r="BJ11" s="149">
        <v>7.5</v>
      </c>
      <c r="BK11" s="149">
        <v>7.8</v>
      </c>
      <c r="BL11" s="149">
        <v>50</v>
      </c>
      <c r="BM11" s="150">
        <v>7.1</v>
      </c>
      <c r="BN11" s="146">
        <v>344</v>
      </c>
      <c r="BO11" s="147">
        <v>2677.4</v>
      </c>
      <c r="BP11" s="147">
        <v>40</v>
      </c>
      <c r="BQ11" s="147">
        <v>32</v>
      </c>
      <c r="BR11" s="147">
        <v>2</v>
      </c>
      <c r="BS11" s="147">
        <v>19.8</v>
      </c>
      <c r="BT11" s="147"/>
      <c r="BU11" s="147"/>
      <c r="BV11" s="149">
        <v>1.1599999999999999</v>
      </c>
      <c r="BW11" s="149">
        <v>6.2</v>
      </c>
      <c r="BX11" s="149">
        <v>6</v>
      </c>
      <c r="BY11" s="149">
        <v>66.7</v>
      </c>
      <c r="BZ11" s="150">
        <v>8.6</v>
      </c>
      <c r="CA11" s="146">
        <v>258</v>
      </c>
      <c r="CB11" s="147">
        <v>906</v>
      </c>
      <c r="CC11" s="147">
        <v>20</v>
      </c>
      <c r="CD11" s="147">
        <v>18</v>
      </c>
      <c r="CE11" s="147">
        <v>3</v>
      </c>
      <c r="CF11" s="147">
        <v>4</v>
      </c>
      <c r="CG11" s="147"/>
      <c r="CH11" s="147"/>
      <c r="CI11" s="149">
        <v>2.72</v>
      </c>
      <c r="CJ11" s="149">
        <v>5.9</v>
      </c>
      <c r="CK11" s="149">
        <v>8.5</v>
      </c>
      <c r="CL11" s="149">
        <v>100</v>
      </c>
      <c r="CM11" s="150">
        <v>0</v>
      </c>
      <c r="CN11" s="146">
        <v>250</v>
      </c>
      <c r="CO11" s="147">
        <v>1800</v>
      </c>
      <c r="CP11" s="147">
        <v>43</v>
      </c>
      <c r="CQ11" s="147">
        <v>28</v>
      </c>
      <c r="CR11" s="147">
        <v>1</v>
      </c>
      <c r="CS11" s="147">
        <v>10.4</v>
      </c>
      <c r="CT11" s="147"/>
      <c r="CU11" s="147"/>
      <c r="CV11" s="149">
        <v>1.06</v>
      </c>
      <c r="CW11" s="149">
        <v>4.3</v>
      </c>
      <c r="CX11" s="149">
        <v>6.4</v>
      </c>
      <c r="CY11" s="149">
        <v>37.5</v>
      </c>
      <c r="CZ11" s="150">
        <v>6.7</v>
      </c>
      <c r="DB11" s="5">
        <v>9</v>
      </c>
      <c r="DC11" s="42" t="s">
        <v>186</v>
      </c>
      <c r="DD11" s="88">
        <v>0.7</v>
      </c>
      <c r="DE11" s="145"/>
      <c r="DF11" s="88"/>
    </row>
    <row r="12" spans="1:110" x14ac:dyDescent="0.2">
      <c r="A12" s="29">
        <v>10</v>
      </c>
      <c r="B12" s="31" t="s">
        <v>341</v>
      </c>
      <c r="C12" s="132">
        <v>7.5142857142857142</v>
      </c>
      <c r="D12" s="133" t="s">
        <v>185</v>
      </c>
      <c r="E12" s="35">
        <v>4</v>
      </c>
      <c r="F12" s="135">
        <v>36383</v>
      </c>
      <c r="G12" s="136">
        <v>26.147945205479452</v>
      </c>
      <c r="H12" s="37" t="s">
        <v>179</v>
      </c>
      <c r="I12" s="136">
        <v>22.728767123287671</v>
      </c>
      <c r="J12" s="134">
        <v>76</v>
      </c>
      <c r="K12" s="134">
        <v>249</v>
      </c>
      <c r="L12" s="134">
        <v>4.7699999999999996</v>
      </c>
      <c r="M12" s="59">
        <v>5</v>
      </c>
      <c r="N12" s="40">
        <v>0</v>
      </c>
      <c r="O12" s="41">
        <v>0</v>
      </c>
      <c r="P12" s="41">
        <v>0.15694969783922438</v>
      </c>
      <c r="Q12" s="41">
        <v>0.22986595768250806</v>
      </c>
      <c r="R12" s="41">
        <v>0.11904761904761904</v>
      </c>
      <c r="S12" s="42">
        <v>0.17445678836506356</v>
      </c>
      <c r="T12" s="43">
        <v>0.16573394894681037</v>
      </c>
      <c r="U12" s="44">
        <v>20.068493150684933</v>
      </c>
      <c r="V12" s="45">
        <v>3.03</v>
      </c>
      <c r="W12" s="45">
        <v>8.4</v>
      </c>
      <c r="X12" s="45">
        <v>10.1</v>
      </c>
      <c r="Y12" s="45">
        <v>11.5</v>
      </c>
      <c r="Z12" s="45">
        <v>0</v>
      </c>
      <c r="AA12" s="45">
        <v>0</v>
      </c>
      <c r="AB12" s="137">
        <v>0</v>
      </c>
      <c r="AC12" s="172">
        <v>96.195737062651276</v>
      </c>
      <c r="AD12" s="47">
        <v>101.14518344264526</v>
      </c>
      <c r="AE12" s="48">
        <v>4</v>
      </c>
      <c r="AF12" s="49">
        <v>7</v>
      </c>
      <c r="AG12" s="49">
        <v>9</v>
      </c>
      <c r="AH12" s="49">
        <v>0</v>
      </c>
      <c r="AI12" s="49">
        <v>9</v>
      </c>
      <c r="AJ12" s="49">
        <v>5</v>
      </c>
      <c r="AK12" s="49">
        <v>2</v>
      </c>
      <c r="AL12" s="49">
        <v>3</v>
      </c>
      <c r="AM12" s="6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>
        <v>0</v>
      </c>
      <c r="BB12" s="147">
        <v>1</v>
      </c>
      <c r="BC12" s="147">
        <v>1</v>
      </c>
      <c r="BD12" s="147">
        <v>0</v>
      </c>
      <c r="BE12" s="147">
        <v>0</v>
      </c>
      <c r="BF12" s="147"/>
      <c r="BG12" s="147"/>
      <c r="BH12" s="147"/>
      <c r="BI12" s="149">
        <v>0</v>
      </c>
      <c r="BJ12" s="149">
        <v>0</v>
      </c>
      <c r="BK12" s="149">
        <v>15</v>
      </c>
      <c r="BL12" s="149">
        <v>0</v>
      </c>
      <c r="BM12" s="150">
        <v>0</v>
      </c>
      <c r="BN12" s="146">
        <v>361</v>
      </c>
      <c r="BO12" s="147">
        <v>2300.1</v>
      </c>
      <c r="BP12" s="147">
        <v>28</v>
      </c>
      <c r="BQ12" s="147">
        <v>21</v>
      </c>
      <c r="BR12" s="147">
        <v>2</v>
      </c>
      <c r="BS12" s="147">
        <v>18.7</v>
      </c>
      <c r="BT12" s="147"/>
      <c r="BU12" s="147"/>
      <c r="BV12" s="149">
        <v>1.59</v>
      </c>
      <c r="BW12" s="149">
        <v>11.8</v>
      </c>
      <c r="BX12" s="149">
        <v>7</v>
      </c>
      <c r="BY12" s="149">
        <v>71.400000000000006</v>
      </c>
      <c r="BZ12" s="150">
        <v>4.5</v>
      </c>
      <c r="CA12" s="146">
        <v>415</v>
      </c>
      <c r="CB12" s="147">
        <v>1805.3999999999999</v>
      </c>
      <c r="CC12" s="147">
        <v>40</v>
      </c>
      <c r="CD12" s="147">
        <v>24</v>
      </c>
      <c r="CE12" s="147">
        <v>4</v>
      </c>
      <c r="CF12" s="147">
        <v>10.799999999999999</v>
      </c>
      <c r="CG12" s="147"/>
      <c r="CH12" s="147"/>
      <c r="CI12" s="149">
        <v>3.03</v>
      </c>
      <c r="CJ12" s="149">
        <v>10.1</v>
      </c>
      <c r="CK12" s="149">
        <v>11.5</v>
      </c>
      <c r="CL12" s="149">
        <v>46.2</v>
      </c>
      <c r="CM12" s="150">
        <v>7.7</v>
      </c>
      <c r="CN12" s="146">
        <v>42</v>
      </c>
      <c r="CO12" s="147">
        <v>352.8</v>
      </c>
      <c r="CP12" s="147">
        <v>7</v>
      </c>
      <c r="CQ12" s="147">
        <v>5</v>
      </c>
      <c r="CR12" s="147">
        <v>1</v>
      </c>
      <c r="CS12" s="147">
        <v>2.6</v>
      </c>
      <c r="CT12" s="147"/>
      <c r="CU12" s="147"/>
      <c r="CV12" s="149">
        <v>1.62</v>
      </c>
      <c r="CW12" s="149">
        <v>7</v>
      </c>
      <c r="CX12" s="149">
        <v>5</v>
      </c>
      <c r="CY12" s="149">
        <v>0</v>
      </c>
      <c r="CZ12" s="150">
        <v>0</v>
      </c>
      <c r="DB12" s="5">
        <v>10</v>
      </c>
      <c r="DC12" s="42" t="s">
        <v>189</v>
      </c>
      <c r="DD12" s="88">
        <v>0.7</v>
      </c>
      <c r="DE12" s="88"/>
      <c r="DF12" s="88"/>
    </row>
    <row r="13" spans="1:110" x14ac:dyDescent="0.2">
      <c r="A13" s="29">
        <v>11</v>
      </c>
      <c r="B13" s="31" t="s">
        <v>342</v>
      </c>
      <c r="C13" s="132">
        <v>6.1857142857142851</v>
      </c>
      <c r="D13" s="133" t="s">
        <v>224</v>
      </c>
      <c r="E13" s="35">
        <v>2</v>
      </c>
      <c r="F13" s="135">
        <v>36273</v>
      </c>
      <c r="G13" s="136">
        <v>26.449315068493149</v>
      </c>
      <c r="H13" s="37" t="s">
        <v>159</v>
      </c>
      <c r="I13" s="136">
        <v>23.030136986301368</v>
      </c>
      <c r="J13" s="134">
        <v>76</v>
      </c>
      <c r="K13" s="134">
        <v>250</v>
      </c>
      <c r="L13" s="134">
        <v>4.8</v>
      </c>
      <c r="M13" s="59">
        <v>0</v>
      </c>
      <c r="N13" s="40">
        <v>0</v>
      </c>
      <c r="O13" s="41">
        <v>6.3227307990690457E-2</v>
      </c>
      <c r="P13" s="41">
        <v>0.15771265771265772</v>
      </c>
      <c r="Q13" s="41">
        <v>7.2738142686329207E-2</v>
      </c>
      <c r="R13" s="41">
        <v>0.28127428127428128</v>
      </c>
      <c r="S13" s="42">
        <v>0.28127428127428128</v>
      </c>
      <c r="T13" s="43">
        <v>0.28127428127428128</v>
      </c>
      <c r="U13" s="44">
        <v>20.36986301369863</v>
      </c>
      <c r="V13" s="45">
        <v>1.85</v>
      </c>
      <c r="W13" s="45">
        <v>11.804347826086957</v>
      </c>
      <c r="X13" s="45">
        <v>5.7</v>
      </c>
      <c r="Y13" s="45">
        <v>7.4</v>
      </c>
      <c r="Z13" s="45">
        <v>0</v>
      </c>
      <c r="AA13" s="45">
        <v>0</v>
      </c>
      <c r="AB13" s="137">
        <v>2.1000000000000001E-2</v>
      </c>
      <c r="AC13" s="172">
        <v>94.190055941358025</v>
      </c>
      <c r="AD13" s="47">
        <v>99.036306364147151</v>
      </c>
      <c r="AE13" s="48">
        <v>9</v>
      </c>
      <c r="AF13" s="49">
        <v>6</v>
      </c>
      <c r="AG13" s="49">
        <v>5</v>
      </c>
      <c r="AH13" s="49">
        <v>3</v>
      </c>
      <c r="AI13" s="49">
        <v>3</v>
      </c>
      <c r="AJ13" s="49">
        <v>5</v>
      </c>
      <c r="AK13" s="49">
        <v>2</v>
      </c>
      <c r="AL13" s="49">
        <v>0</v>
      </c>
      <c r="AM13" s="60">
        <v>0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>
        <v>163</v>
      </c>
      <c r="BB13" s="147">
        <v>2578</v>
      </c>
      <c r="BC13" s="147">
        <v>19</v>
      </c>
      <c r="BD13" s="147">
        <v>15</v>
      </c>
      <c r="BE13" s="147">
        <v>2</v>
      </c>
      <c r="BF13" s="147">
        <v>17</v>
      </c>
      <c r="BG13" s="147"/>
      <c r="BH13" s="147"/>
      <c r="BI13" s="149">
        <v>1.17</v>
      </c>
      <c r="BJ13" s="149">
        <v>5.3</v>
      </c>
      <c r="BK13" s="149">
        <v>5.4</v>
      </c>
      <c r="BL13" s="149">
        <v>0</v>
      </c>
      <c r="BM13" s="150">
        <v>11.8</v>
      </c>
      <c r="BN13" s="146">
        <v>620</v>
      </c>
      <c r="BO13" s="147">
        <v>3931.2</v>
      </c>
      <c r="BP13" s="147">
        <v>64</v>
      </c>
      <c r="BQ13" s="147">
        <v>52</v>
      </c>
      <c r="BR13" s="147">
        <v>4</v>
      </c>
      <c r="BS13" s="147">
        <v>23.400000000000002</v>
      </c>
      <c r="BT13" s="147"/>
      <c r="BU13" s="147"/>
      <c r="BV13" s="149">
        <v>1.81</v>
      </c>
      <c r="BW13" s="149">
        <v>8.3000000000000007</v>
      </c>
      <c r="BX13" s="149">
        <v>4.8</v>
      </c>
      <c r="BY13" s="149">
        <v>42.9</v>
      </c>
      <c r="BZ13" s="150">
        <v>3.7</v>
      </c>
      <c r="CA13" s="146">
        <v>146</v>
      </c>
      <c r="CB13" s="147">
        <v>2007.2</v>
      </c>
      <c r="CC13" s="147">
        <v>35</v>
      </c>
      <c r="CD13" s="147">
        <v>23</v>
      </c>
      <c r="CE13" s="147">
        <v>4</v>
      </c>
      <c r="CF13" s="147">
        <v>16</v>
      </c>
      <c r="CG13" s="147"/>
      <c r="CH13" s="147"/>
      <c r="CI13" s="149">
        <v>0.59</v>
      </c>
      <c r="CJ13" s="149">
        <v>3.9</v>
      </c>
      <c r="CK13" s="149">
        <v>5.3</v>
      </c>
      <c r="CL13" s="149">
        <v>100</v>
      </c>
      <c r="CM13" s="150">
        <v>20.7</v>
      </c>
      <c r="CN13" s="146">
        <v>543</v>
      </c>
      <c r="CO13" s="147">
        <v>1930.5</v>
      </c>
      <c r="CP13" s="147">
        <v>62</v>
      </c>
      <c r="CQ13" s="147">
        <v>46</v>
      </c>
      <c r="CR13" s="147">
        <v>4</v>
      </c>
      <c r="CS13" s="147">
        <v>8.8000000000000007</v>
      </c>
      <c r="CT13" s="147"/>
      <c r="CU13" s="147"/>
      <c r="CV13" s="149">
        <v>1.85</v>
      </c>
      <c r="CW13" s="149">
        <v>5.7</v>
      </c>
      <c r="CX13" s="149">
        <v>7.4</v>
      </c>
      <c r="CY13" s="149">
        <v>44.4</v>
      </c>
      <c r="CZ13" s="150">
        <v>2.1</v>
      </c>
      <c r="DB13" s="30">
        <v>11</v>
      </c>
      <c r="DC13" s="42" t="s">
        <v>236</v>
      </c>
      <c r="DD13" s="88">
        <v>0.6</v>
      </c>
      <c r="DE13" s="88"/>
      <c r="DF13" s="88"/>
    </row>
    <row r="14" spans="1:110" x14ac:dyDescent="0.2">
      <c r="A14" s="29">
        <v>12</v>
      </c>
      <c r="B14" s="31" t="s">
        <v>343</v>
      </c>
      <c r="C14" s="132">
        <v>5.7571428571428571</v>
      </c>
      <c r="D14" s="133" t="s">
        <v>312</v>
      </c>
      <c r="E14" s="35">
        <v>6</v>
      </c>
      <c r="F14" s="135">
        <v>36133</v>
      </c>
      <c r="G14" s="136">
        <v>26.832876712328765</v>
      </c>
      <c r="H14" s="37" t="s">
        <v>159</v>
      </c>
      <c r="I14" s="136">
        <v>23.413698630136988</v>
      </c>
      <c r="J14" s="134">
        <v>76</v>
      </c>
      <c r="K14" s="134">
        <v>241</v>
      </c>
      <c r="L14" s="134">
        <v>4.62</v>
      </c>
      <c r="M14" s="59">
        <v>6</v>
      </c>
      <c r="N14" s="40">
        <v>8.9552238805970144E-2</v>
      </c>
      <c r="O14" s="41">
        <v>0.10219882316506659</v>
      </c>
      <c r="P14" s="41">
        <v>8.8545169244564001E-2</v>
      </c>
      <c r="Q14" s="41">
        <v>0</v>
      </c>
      <c r="R14" s="41">
        <v>0.13882669055082847</v>
      </c>
      <c r="S14" s="42">
        <v>0.13882669055082847</v>
      </c>
      <c r="T14" s="43">
        <v>0.11800268696820419</v>
      </c>
      <c r="U14" s="44" t="s">
        <v>540</v>
      </c>
      <c r="V14" s="45">
        <v>2</v>
      </c>
      <c r="W14" s="45">
        <v>12.236842105263158</v>
      </c>
      <c r="X14" s="45">
        <v>7.8</v>
      </c>
      <c r="Y14" s="45">
        <v>14.4</v>
      </c>
      <c r="Z14" s="45">
        <v>0</v>
      </c>
      <c r="AA14" s="45">
        <v>0</v>
      </c>
      <c r="AB14" s="137">
        <v>0.05</v>
      </c>
      <c r="AC14" s="172">
        <v>105.79840880534734</v>
      </c>
      <c r="AD14" s="47">
        <v>111.2419301864425</v>
      </c>
      <c r="AE14" s="48">
        <v>2</v>
      </c>
      <c r="AF14" s="49">
        <v>0</v>
      </c>
      <c r="AG14" s="49">
        <v>6</v>
      </c>
      <c r="AH14" s="49">
        <v>4</v>
      </c>
      <c r="AI14" s="49">
        <v>6</v>
      </c>
      <c r="AJ14" s="49">
        <v>5</v>
      </c>
      <c r="AK14" s="49">
        <v>6</v>
      </c>
      <c r="AL14" s="49">
        <v>2</v>
      </c>
      <c r="AM14" s="60">
        <v>0</v>
      </c>
      <c r="AN14" s="146">
        <v>162</v>
      </c>
      <c r="AO14" s="147">
        <v>1809</v>
      </c>
      <c r="AP14" s="147">
        <v>15</v>
      </c>
      <c r="AQ14" s="147">
        <v>10</v>
      </c>
      <c r="AR14" s="147">
        <v>3</v>
      </c>
      <c r="AS14" s="147">
        <v>17</v>
      </c>
      <c r="AT14" s="147"/>
      <c r="AU14" s="147"/>
      <c r="AV14" s="149">
        <v>1.8</v>
      </c>
      <c r="AW14" s="149">
        <v>3.2</v>
      </c>
      <c r="AX14" s="149">
        <v>17</v>
      </c>
      <c r="AY14" s="149">
        <v>50</v>
      </c>
      <c r="AZ14" s="150">
        <v>16.7</v>
      </c>
      <c r="BA14" s="146">
        <v>396</v>
      </c>
      <c r="BB14" s="147">
        <v>3874.7999999999997</v>
      </c>
      <c r="BC14" s="147">
        <v>43</v>
      </c>
      <c r="BD14" s="147">
        <v>26</v>
      </c>
      <c r="BE14" s="147">
        <v>6</v>
      </c>
      <c r="BF14" s="147">
        <v>37.200000000000003</v>
      </c>
      <c r="BG14" s="147"/>
      <c r="BH14" s="147"/>
      <c r="BI14" s="149">
        <v>2</v>
      </c>
      <c r="BJ14" s="149">
        <v>3.8</v>
      </c>
      <c r="BK14" s="149">
        <v>14.4</v>
      </c>
      <c r="BL14" s="149">
        <v>33.299999999999997</v>
      </c>
      <c r="BM14" s="150">
        <v>7.1</v>
      </c>
      <c r="BN14" s="146">
        <v>79</v>
      </c>
      <c r="BO14" s="147">
        <v>892.19999999999993</v>
      </c>
      <c r="BP14" s="147">
        <v>8</v>
      </c>
      <c r="BQ14" s="147">
        <v>5</v>
      </c>
      <c r="BR14" s="147">
        <v>0</v>
      </c>
      <c r="BS14" s="147">
        <v>7.8000000000000007</v>
      </c>
      <c r="BT14" s="147"/>
      <c r="BU14" s="147"/>
      <c r="BV14" s="149">
        <v>1.1000000000000001</v>
      </c>
      <c r="BW14" s="149">
        <v>7.8</v>
      </c>
      <c r="BX14" s="149">
        <v>12.3</v>
      </c>
      <c r="BY14" s="149">
        <v>0</v>
      </c>
      <c r="BZ14" s="150">
        <v>0</v>
      </c>
      <c r="CA14" s="146"/>
      <c r="CB14" s="147">
        <v>1</v>
      </c>
      <c r="CC14" s="147"/>
      <c r="CD14" s="147"/>
      <c r="CE14" s="147"/>
      <c r="CF14" s="147"/>
      <c r="CG14" s="147"/>
      <c r="CH14" s="147"/>
      <c r="CI14" s="149"/>
      <c r="CJ14" s="149"/>
      <c r="CK14" s="149"/>
      <c r="CL14" s="149"/>
      <c r="CM14" s="150"/>
      <c r="CN14" s="146">
        <v>465</v>
      </c>
      <c r="CO14" s="147">
        <v>3349.5</v>
      </c>
      <c r="CP14" s="147">
        <v>62</v>
      </c>
      <c r="CQ14" s="147">
        <v>38</v>
      </c>
      <c r="CR14" s="147">
        <v>4</v>
      </c>
      <c r="CS14" s="147">
        <v>36.299999999999997</v>
      </c>
      <c r="CT14" s="147"/>
      <c r="CU14" s="147"/>
      <c r="CV14" s="149">
        <v>1.38</v>
      </c>
      <c r="CW14" s="149">
        <v>3.8</v>
      </c>
      <c r="CX14" s="149">
        <v>10</v>
      </c>
      <c r="CY14" s="149">
        <v>36.4</v>
      </c>
      <c r="CZ14" s="150">
        <v>5</v>
      </c>
      <c r="DB14" s="30">
        <v>12</v>
      </c>
      <c r="DC14" s="42" t="s">
        <v>195</v>
      </c>
      <c r="DD14" s="88">
        <v>0.5</v>
      </c>
      <c r="DE14" s="88"/>
      <c r="DF14" s="88"/>
    </row>
    <row r="15" spans="1:110" x14ac:dyDescent="0.2">
      <c r="A15" s="29">
        <v>13</v>
      </c>
      <c r="B15" s="31" t="s">
        <v>344</v>
      </c>
      <c r="C15" s="132">
        <v>5.3357142857142863</v>
      </c>
      <c r="D15" s="133" t="s">
        <v>255</v>
      </c>
      <c r="E15" s="35">
        <v>1</v>
      </c>
      <c r="F15" s="135">
        <v>36880</v>
      </c>
      <c r="G15" s="136">
        <v>24.786301369863015</v>
      </c>
      <c r="H15" s="37" t="s">
        <v>163</v>
      </c>
      <c r="I15" s="136">
        <v>21.367123287671234</v>
      </c>
      <c r="J15" s="134">
        <v>76</v>
      </c>
      <c r="K15" s="134">
        <v>255</v>
      </c>
      <c r="L15" s="134">
        <v>5.03</v>
      </c>
      <c r="M15" s="59">
        <v>0</v>
      </c>
      <c r="N15" s="40">
        <v>0</v>
      </c>
      <c r="O15" s="41">
        <v>0</v>
      </c>
      <c r="P15" s="41">
        <v>0.15824129141886151</v>
      </c>
      <c r="Q15" s="41">
        <v>0.21614694574967963</v>
      </c>
      <c r="R15" s="41">
        <v>0.20573665707893898</v>
      </c>
      <c r="S15" s="42">
        <v>0.21094180141430929</v>
      </c>
      <c r="T15" s="43">
        <v>0.21094180141430929</v>
      </c>
      <c r="U15" s="44">
        <v>18.706849315068492</v>
      </c>
      <c r="V15" s="45">
        <v>1.68</v>
      </c>
      <c r="W15" s="45">
        <v>12.875</v>
      </c>
      <c r="X15" s="45">
        <v>4.8</v>
      </c>
      <c r="Y15" s="45">
        <v>9.8000000000000007</v>
      </c>
      <c r="Z15" s="45">
        <v>0</v>
      </c>
      <c r="AA15" s="45">
        <v>0</v>
      </c>
      <c r="AB15" s="137">
        <v>0.16699999999999998</v>
      </c>
      <c r="AC15" s="172">
        <v>79.67062715415986</v>
      </c>
      <c r="AD15" s="47">
        <v>83.76982644511375</v>
      </c>
      <c r="AE15" s="48">
        <v>7</v>
      </c>
      <c r="AF15" s="49">
        <v>10</v>
      </c>
      <c r="AG15" s="49">
        <v>3</v>
      </c>
      <c r="AH15" s="49">
        <v>4</v>
      </c>
      <c r="AI15" s="49">
        <v>1</v>
      </c>
      <c r="AJ15" s="49">
        <v>5</v>
      </c>
      <c r="AK15" s="49">
        <v>0</v>
      </c>
      <c r="AL15" s="49">
        <v>0</v>
      </c>
      <c r="AM15" s="6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/>
      <c r="BB15" s="147">
        <v>1</v>
      </c>
      <c r="BC15" s="147"/>
      <c r="BD15" s="147"/>
      <c r="BE15" s="147"/>
      <c r="BF15" s="147"/>
      <c r="BG15" s="147"/>
      <c r="BH15" s="147"/>
      <c r="BI15" s="149"/>
      <c r="BJ15" s="149"/>
      <c r="BK15" s="149"/>
      <c r="BL15" s="149"/>
      <c r="BM15" s="150"/>
      <c r="BN15" s="146">
        <v>447</v>
      </c>
      <c r="BO15" s="147">
        <v>2824.8</v>
      </c>
      <c r="BP15" s="147">
        <v>44</v>
      </c>
      <c r="BQ15" s="147">
        <v>32</v>
      </c>
      <c r="BR15" s="147">
        <v>6</v>
      </c>
      <c r="BS15" s="147">
        <v>20.399999999999999</v>
      </c>
      <c r="BT15" s="147"/>
      <c r="BU15" s="147"/>
      <c r="BV15" s="149">
        <v>1.58</v>
      </c>
      <c r="BW15" s="149">
        <v>7.4</v>
      </c>
      <c r="BX15" s="149">
        <v>8.6</v>
      </c>
      <c r="BY15" s="149">
        <v>42.9</v>
      </c>
      <c r="BZ15" s="150">
        <v>5.9</v>
      </c>
      <c r="CA15" s="146">
        <v>506</v>
      </c>
      <c r="CB15" s="147">
        <v>2341</v>
      </c>
      <c r="CC15" s="147">
        <v>67</v>
      </c>
      <c r="CD15" s="147">
        <v>46</v>
      </c>
      <c r="CE15" s="147">
        <v>6</v>
      </c>
      <c r="CF15" s="147">
        <v>20</v>
      </c>
      <c r="CG15" s="147"/>
      <c r="CH15" s="147"/>
      <c r="CI15" s="149">
        <v>1.68</v>
      </c>
      <c r="CJ15" s="149">
        <v>3.5</v>
      </c>
      <c r="CK15" s="149">
        <v>9.1</v>
      </c>
      <c r="CL15" s="149">
        <v>45</v>
      </c>
      <c r="CM15" s="150">
        <v>4.2</v>
      </c>
      <c r="CN15" s="146">
        <v>515</v>
      </c>
      <c r="CO15" s="147">
        <v>2503.1999999999998</v>
      </c>
      <c r="CP15" s="147">
        <v>70</v>
      </c>
      <c r="CQ15" s="147">
        <v>40</v>
      </c>
      <c r="CR15" s="147">
        <v>4</v>
      </c>
      <c r="CS15" s="147">
        <v>19.200000000000003</v>
      </c>
      <c r="CT15" s="147"/>
      <c r="CU15" s="147"/>
      <c r="CV15" s="149">
        <v>1.51</v>
      </c>
      <c r="CW15" s="149">
        <v>4.8</v>
      </c>
      <c r="CX15" s="149">
        <v>9.8000000000000007</v>
      </c>
      <c r="CY15" s="149">
        <v>50</v>
      </c>
      <c r="CZ15" s="150">
        <v>16.7</v>
      </c>
      <c r="DB15" s="42"/>
    </row>
    <row r="16" spans="1:110" x14ac:dyDescent="0.2">
      <c r="A16" s="29">
        <v>14</v>
      </c>
      <c r="B16" s="31" t="s">
        <v>345</v>
      </c>
      <c r="C16" s="132">
        <v>5.2357142857142858</v>
      </c>
      <c r="D16" s="133" t="s">
        <v>220</v>
      </c>
      <c r="E16" s="35">
        <v>1</v>
      </c>
      <c r="F16" s="135">
        <v>36124</v>
      </c>
      <c r="G16" s="136">
        <v>26.857534246575341</v>
      </c>
      <c r="H16" s="37" t="s">
        <v>198</v>
      </c>
      <c r="I16" s="136">
        <v>23.438356164383563</v>
      </c>
      <c r="J16" s="134">
        <v>77</v>
      </c>
      <c r="K16" s="134">
        <v>259</v>
      </c>
      <c r="L16" s="134">
        <v>4.71</v>
      </c>
      <c r="M16" s="59">
        <v>7</v>
      </c>
      <c r="N16" s="40">
        <v>0</v>
      </c>
      <c r="O16" s="41">
        <v>0</v>
      </c>
      <c r="P16" s="41">
        <v>0.1015358910095752</v>
      </c>
      <c r="Q16" s="41">
        <v>0.25225546058879394</v>
      </c>
      <c r="R16" s="41">
        <v>0.10030724742454365</v>
      </c>
      <c r="S16" s="42">
        <v>0.17628135400666881</v>
      </c>
      <c r="T16" s="43">
        <v>0.17628135400666881</v>
      </c>
      <c r="U16" s="44">
        <v>21.794520547945204</v>
      </c>
      <c r="V16" s="45">
        <v>1.63</v>
      </c>
      <c r="W16" s="45">
        <v>11.1</v>
      </c>
      <c r="X16" s="45">
        <v>6.3</v>
      </c>
      <c r="Y16" s="45">
        <v>10.199999999999999</v>
      </c>
      <c r="Z16" s="45">
        <v>0</v>
      </c>
      <c r="AA16" s="45">
        <v>0</v>
      </c>
      <c r="AB16" s="137">
        <v>9.0999999999999998E-2</v>
      </c>
      <c r="AC16" s="172">
        <v>105.25582296700182</v>
      </c>
      <c r="AD16" s="47">
        <v>112.86290133446023</v>
      </c>
      <c r="AE16" s="48">
        <v>5</v>
      </c>
      <c r="AF16" s="49">
        <v>2</v>
      </c>
      <c r="AG16" s="49">
        <v>3</v>
      </c>
      <c r="AH16" s="49">
        <v>2</v>
      </c>
      <c r="AI16" s="49">
        <v>3</v>
      </c>
      <c r="AJ16" s="49">
        <v>5</v>
      </c>
      <c r="AK16" s="49">
        <v>7</v>
      </c>
      <c r="AL16" s="49">
        <v>1</v>
      </c>
      <c r="AM16" s="60">
        <v>0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/>
      <c r="BB16" s="147">
        <v>1</v>
      </c>
      <c r="BC16" s="147"/>
      <c r="BD16" s="147"/>
      <c r="BE16" s="147"/>
      <c r="BF16" s="147"/>
      <c r="BG16" s="147"/>
      <c r="BH16" s="147"/>
      <c r="BI16" s="149"/>
      <c r="BJ16" s="149"/>
      <c r="BK16" s="149"/>
      <c r="BL16" s="149"/>
      <c r="BM16" s="150"/>
      <c r="BN16" s="146">
        <v>158</v>
      </c>
      <c r="BO16" s="147">
        <v>1556.1000000000001</v>
      </c>
      <c r="BP16" s="147">
        <v>27</v>
      </c>
      <c r="BQ16" s="147">
        <v>17</v>
      </c>
      <c r="BR16" s="147">
        <v>0</v>
      </c>
      <c r="BS16" s="147">
        <v>7</v>
      </c>
      <c r="BT16" s="147"/>
      <c r="BU16" s="147"/>
      <c r="BV16" s="149">
        <v>1.36</v>
      </c>
      <c r="BW16" s="149">
        <v>6.3</v>
      </c>
      <c r="BX16" s="149">
        <v>5.2</v>
      </c>
      <c r="BY16" s="149">
        <v>16.7</v>
      </c>
      <c r="BZ16" s="150">
        <v>10.5</v>
      </c>
      <c r="CA16" s="146">
        <v>425</v>
      </c>
      <c r="CB16" s="147">
        <v>1684.8</v>
      </c>
      <c r="CC16" s="147">
        <v>40</v>
      </c>
      <c r="CD16" s="147">
        <v>30</v>
      </c>
      <c r="CE16" s="147">
        <v>1</v>
      </c>
      <c r="CF16" s="147">
        <v>7.2</v>
      </c>
      <c r="CG16" s="147"/>
      <c r="CH16" s="147"/>
      <c r="CI16" s="149">
        <v>1.63</v>
      </c>
      <c r="CJ16" s="149">
        <v>5.7</v>
      </c>
      <c r="CK16" s="149">
        <v>10.199999999999999</v>
      </c>
      <c r="CL16" s="149">
        <v>50</v>
      </c>
      <c r="CM16" s="150">
        <v>9.1</v>
      </c>
      <c r="CN16" s="146">
        <v>222</v>
      </c>
      <c r="CO16" s="147">
        <v>2213.1999999999998</v>
      </c>
      <c r="CP16" s="147">
        <v>33</v>
      </c>
      <c r="CQ16" s="147">
        <v>20</v>
      </c>
      <c r="CR16" s="147">
        <v>2</v>
      </c>
      <c r="CS16" s="147">
        <v>18.7</v>
      </c>
      <c r="CT16" s="147"/>
      <c r="CU16" s="147"/>
      <c r="CV16" s="149">
        <v>0.83</v>
      </c>
      <c r="CW16" s="149">
        <v>6.3</v>
      </c>
      <c r="CX16" s="149">
        <v>7.2</v>
      </c>
      <c r="CY16" s="149">
        <v>60</v>
      </c>
      <c r="CZ16" s="150">
        <v>9.1</v>
      </c>
      <c r="DB16" s="42"/>
    </row>
    <row r="17" spans="1:104" x14ac:dyDescent="0.2">
      <c r="A17" s="29">
        <v>15</v>
      </c>
      <c r="B17" s="31" t="s">
        <v>346</v>
      </c>
      <c r="C17" s="132">
        <v>5.1714285714285717</v>
      </c>
      <c r="D17" s="133" t="s">
        <v>347</v>
      </c>
      <c r="E17" s="35">
        <v>7</v>
      </c>
      <c r="F17" s="135">
        <v>36601</v>
      </c>
      <c r="G17" s="136">
        <v>25.550684931506851</v>
      </c>
      <c r="H17" s="37" t="s">
        <v>159</v>
      </c>
      <c r="I17" s="136">
        <v>22.13150684931507</v>
      </c>
      <c r="J17" s="134">
        <v>78</v>
      </c>
      <c r="K17" s="134">
        <v>246</v>
      </c>
      <c r="L17" s="134">
        <v>4.76</v>
      </c>
      <c r="M17" s="59">
        <v>5</v>
      </c>
      <c r="N17" s="40">
        <v>0</v>
      </c>
      <c r="O17" s="41">
        <v>6.6355810616929689E-2</v>
      </c>
      <c r="P17" s="41">
        <v>5.1061273528233884E-2</v>
      </c>
      <c r="Q17" s="41">
        <v>0.21066193112573556</v>
      </c>
      <c r="R17" s="41">
        <v>0.177774276561105</v>
      </c>
      <c r="S17" s="42">
        <v>0.19421810384342028</v>
      </c>
      <c r="T17" s="43">
        <v>0.14760575892099942</v>
      </c>
      <c r="U17" s="44">
        <v>20.487671232876714</v>
      </c>
      <c r="V17" s="45">
        <v>1.75</v>
      </c>
      <c r="W17" s="45">
        <v>10.919354838709678</v>
      </c>
      <c r="X17" s="45">
        <v>3</v>
      </c>
      <c r="Y17" s="45">
        <v>11.5</v>
      </c>
      <c r="Z17" s="45">
        <v>0</v>
      </c>
      <c r="AA17" s="45">
        <v>0</v>
      </c>
      <c r="AB17" s="137">
        <v>4.5999999999999999E-2</v>
      </c>
      <c r="AC17" s="172">
        <v>95.837900661205353</v>
      </c>
      <c r="AD17" s="47">
        <v>104.77271240975864</v>
      </c>
      <c r="AE17" s="48">
        <v>4</v>
      </c>
      <c r="AF17" s="49">
        <v>5</v>
      </c>
      <c r="AG17" s="49">
        <v>4</v>
      </c>
      <c r="AH17" s="49">
        <v>1</v>
      </c>
      <c r="AI17" s="49">
        <v>0</v>
      </c>
      <c r="AJ17" s="49">
        <v>5</v>
      </c>
      <c r="AK17" s="49">
        <v>4</v>
      </c>
      <c r="AL17" s="49">
        <v>3</v>
      </c>
      <c r="AM17" s="6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>
        <v>37</v>
      </c>
      <c r="BB17" s="147">
        <v>557.6</v>
      </c>
      <c r="BC17" s="147">
        <v>6</v>
      </c>
      <c r="BD17" s="147">
        <v>2</v>
      </c>
      <c r="BE17" s="147">
        <v>1</v>
      </c>
      <c r="BF17" s="147">
        <v>3.8</v>
      </c>
      <c r="BG17" s="147"/>
      <c r="BH17" s="147"/>
      <c r="BI17" s="149">
        <v>0.63</v>
      </c>
      <c r="BJ17" s="149">
        <v>11.5</v>
      </c>
      <c r="BK17" s="149">
        <v>15.7</v>
      </c>
      <c r="BL17" s="149">
        <v>0</v>
      </c>
      <c r="BM17" s="150">
        <v>0</v>
      </c>
      <c r="BN17" s="146">
        <v>51</v>
      </c>
      <c r="BO17" s="147">
        <v>998.8</v>
      </c>
      <c r="BP17" s="147">
        <v>6</v>
      </c>
      <c r="BQ17" s="147">
        <v>4</v>
      </c>
      <c r="BR17" s="147">
        <v>0</v>
      </c>
      <c r="BS17" s="147">
        <v>4.4000000000000004</v>
      </c>
      <c r="BT17" s="147"/>
      <c r="BU17" s="147"/>
      <c r="BV17" s="149">
        <v>0.76</v>
      </c>
      <c r="BW17" s="149">
        <v>2</v>
      </c>
      <c r="BX17" s="149">
        <v>11.5</v>
      </c>
      <c r="BY17" s="149">
        <v>66.7</v>
      </c>
      <c r="BZ17" s="150">
        <v>20</v>
      </c>
      <c r="CA17" s="146">
        <v>605</v>
      </c>
      <c r="CB17" s="147">
        <v>2871.9</v>
      </c>
      <c r="CC17" s="147">
        <v>66</v>
      </c>
      <c r="CD17" s="147">
        <v>49</v>
      </c>
      <c r="CE17" s="147">
        <v>9</v>
      </c>
      <c r="CF17" s="147">
        <v>27</v>
      </c>
      <c r="CG17" s="147"/>
      <c r="CH17" s="147"/>
      <c r="CI17" s="149">
        <v>1.75</v>
      </c>
      <c r="CJ17" s="149">
        <v>2.7</v>
      </c>
      <c r="CK17" s="149">
        <v>11.5</v>
      </c>
      <c r="CL17" s="149">
        <v>66.7</v>
      </c>
      <c r="CM17" s="150">
        <v>7.5</v>
      </c>
      <c r="CN17" s="146">
        <v>677</v>
      </c>
      <c r="CO17" s="147">
        <v>3808.2</v>
      </c>
      <c r="CP17" s="147">
        <v>93</v>
      </c>
      <c r="CQ17" s="147">
        <v>62</v>
      </c>
      <c r="CR17" s="147">
        <v>10</v>
      </c>
      <c r="CS17" s="147">
        <v>31.9</v>
      </c>
      <c r="CT17" s="147"/>
      <c r="CU17" s="147"/>
      <c r="CV17" s="149">
        <v>1.49</v>
      </c>
      <c r="CW17" s="149">
        <v>3</v>
      </c>
      <c r="CX17" s="149">
        <v>10.199999999999999</v>
      </c>
      <c r="CY17" s="149">
        <v>58.6</v>
      </c>
      <c r="CZ17" s="150">
        <v>4.5999999999999996</v>
      </c>
    </row>
    <row r="18" spans="1:104" x14ac:dyDescent="0.2">
      <c r="A18" s="29">
        <v>17</v>
      </c>
      <c r="B18" s="31" t="s">
        <v>348</v>
      </c>
      <c r="C18" s="132">
        <v>5.1142857142857148</v>
      </c>
      <c r="D18" s="133" t="s">
        <v>249</v>
      </c>
      <c r="E18" s="35">
        <v>2</v>
      </c>
      <c r="F18" s="135">
        <v>36749</v>
      </c>
      <c r="G18" s="136">
        <v>25.145205479452056</v>
      </c>
      <c r="H18" s="37" t="s">
        <v>159</v>
      </c>
      <c r="I18" s="136">
        <v>21.726027397260275</v>
      </c>
      <c r="J18" s="151">
        <v>77</v>
      </c>
      <c r="K18" s="151">
        <v>250</v>
      </c>
      <c r="L18" s="151">
        <v>4.76</v>
      </c>
      <c r="M18" s="59">
        <v>3</v>
      </c>
      <c r="N18" s="40">
        <v>0</v>
      </c>
      <c r="O18" s="41">
        <v>3.6241984945637025E-2</v>
      </c>
      <c r="P18" s="41">
        <v>5.9968748680265214E-2</v>
      </c>
      <c r="Q18" s="41">
        <v>0.11504761904761905</v>
      </c>
      <c r="R18" s="41">
        <v>7.3748776820449183E-2</v>
      </c>
      <c r="S18" s="42">
        <v>9.4398197934034117E-2</v>
      </c>
      <c r="T18" s="43">
        <v>9.4398197934034117E-2</v>
      </c>
      <c r="U18" s="44" t="s">
        <v>540</v>
      </c>
      <c r="V18" s="45">
        <v>1.22</v>
      </c>
      <c r="W18" s="45">
        <v>11.884615384615385</v>
      </c>
      <c r="X18" s="45">
        <v>5.7</v>
      </c>
      <c r="Y18" s="45">
        <v>9.4</v>
      </c>
      <c r="Z18" s="45">
        <v>0</v>
      </c>
      <c r="AA18" s="45">
        <v>0</v>
      </c>
      <c r="AB18" s="137">
        <v>3.7000000000000005E-2</v>
      </c>
      <c r="AC18" s="172">
        <v>97.396240509355039</v>
      </c>
      <c r="AD18" s="47">
        <v>104.43528892839373</v>
      </c>
      <c r="AE18" s="48">
        <v>0</v>
      </c>
      <c r="AF18" s="49">
        <v>0</v>
      </c>
      <c r="AG18" s="49">
        <v>0</v>
      </c>
      <c r="AH18" s="49">
        <v>3</v>
      </c>
      <c r="AI18" s="49">
        <v>3</v>
      </c>
      <c r="AJ18" s="49">
        <v>5</v>
      </c>
      <c r="AK18" s="49">
        <v>2</v>
      </c>
      <c r="AL18" s="49">
        <v>6</v>
      </c>
      <c r="AM18" s="60">
        <v>1</v>
      </c>
      <c r="AN18" s="146"/>
      <c r="AO18" s="147">
        <v>1</v>
      </c>
      <c r="AP18" s="147"/>
      <c r="AQ18" s="147"/>
      <c r="AR18" s="147"/>
      <c r="AS18" s="147"/>
      <c r="AT18" s="147"/>
      <c r="AU18" s="147"/>
      <c r="AV18" s="149"/>
      <c r="AW18" s="149"/>
      <c r="AX18" s="149"/>
      <c r="AY18" s="149"/>
      <c r="AZ18" s="150"/>
      <c r="BA18" s="146">
        <v>13</v>
      </c>
      <c r="BB18" s="147">
        <v>358.7</v>
      </c>
      <c r="BC18" s="147">
        <v>2</v>
      </c>
      <c r="BD18" s="147">
        <v>1</v>
      </c>
      <c r="BE18" s="147">
        <v>0</v>
      </c>
      <c r="BF18" s="147">
        <v>4</v>
      </c>
      <c r="BG18" s="147"/>
      <c r="BH18" s="147"/>
      <c r="BI18" s="149">
        <v>0.27</v>
      </c>
      <c r="BJ18" s="149">
        <v>13</v>
      </c>
      <c r="BK18" s="149">
        <v>6.5</v>
      </c>
      <c r="BL18" s="149">
        <v>0</v>
      </c>
      <c r="BM18" s="150">
        <v>0</v>
      </c>
      <c r="BN18" s="146">
        <v>142</v>
      </c>
      <c r="BO18" s="147">
        <v>2367.9</v>
      </c>
      <c r="BP18" s="147">
        <v>17</v>
      </c>
      <c r="BQ18" s="147">
        <v>14</v>
      </c>
      <c r="BR18" s="147">
        <v>4</v>
      </c>
      <c r="BS18" s="147">
        <v>30.599999999999998</v>
      </c>
      <c r="BT18" s="147"/>
      <c r="BU18" s="147"/>
      <c r="BV18" s="149">
        <v>0.99</v>
      </c>
      <c r="BW18" s="149">
        <v>2.5</v>
      </c>
      <c r="BX18" s="149">
        <v>8.6</v>
      </c>
      <c r="BY18" s="149">
        <v>0</v>
      </c>
      <c r="BZ18" s="150">
        <v>0</v>
      </c>
      <c r="CA18" s="146">
        <v>151</v>
      </c>
      <c r="CB18" s="147">
        <v>1312.5</v>
      </c>
      <c r="CC18" s="147">
        <v>15</v>
      </c>
      <c r="CD18" s="147">
        <v>13</v>
      </c>
      <c r="CE18" s="147">
        <v>5</v>
      </c>
      <c r="CF18" s="147">
        <v>14</v>
      </c>
      <c r="CG18" s="147"/>
      <c r="CH18" s="147"/>
      <c r="CI18" s="149">
        <v>1.22</v>
      </c>
      <c r="CJ18" s="149">
        <v>4.9000000000000004</v>
      </c>
      <c r="CK18" s="149">
        <v>7.5</v>
      </c>
      <c r="CL18" s="149">
        <v>100</v>
      </c>
      <c r="CM18" s="150">
        <v>7.1</v>
      </c>
      <c r="CN18" s="146">
        <v>309</v>
      </c>
      <c r="CO18" s="147">
        <v>4189.8999999999996</v>
      </c>
      <c r="CP18" s="147">
        <v>39</v>
      </c>
      <c r="CQ18" s="147">
        <v>26</v>
      </c>
      <c r="CR18" s="147">
        <v>3</v>
      </c>
      <c r="CS18" s="147">
        <v>38.5</v>
      </c>
      <c r="CT18" s="147"/>
      <c r="CU18" s="147"/>
      <c r="CV18" s="149">
        <v>0.79</v>
      </c>
      <c r="CW18" s="149">
        <v>5.7</v>
      </c>
      <c r="CX18" s="149">
        <v>9.4</v>
      </c>
      <c r="CY18" s="149">
        <v>50</v>
      </c>
      <c r="CZ18" s="150">
        <v>3.7</v>
      </c>
    </row>
    <row r="19" spans="1:104" x14ac:dyDescent="0.2">
      <c r="A19" s="29">
        <v>16</v>
      </c>
      <c r="B19" s="31" t="s">
        <v>349</v>
      </c>
      <c r="C19" s="132">
        <v>5.1428571428571432</v>
      </c>
      <c r="D19" s="133" t="s">
        <v>350</v>
      </c>
      <c r="E19" s="35">
        <v>11</v>
      </c>
      <c r="F19" s="135">
        <v>36004</v>
      </c>
      <c r="G19" s="136">
        <v>27.186301369863013</v>
      </c>
      <c r="H19" s="37" t="s">
        <v>159</v>
      </c>
      <c r="I19" s="136">
        <v>23.767123287671232</v>
      </c>
      <c r="J19" s="134">
        <v>77</v>
      </c>
      <c r="K19" s="134">
        <v>261</v>
      </c>
      <c r="L19" s="134">
        <v>4.76</v>
      </c>
      <c r="M19" s="59">
        <v>6</v>
      </c>
      <c r="N19" s="40">
        <v>0</v>
      </c>
      <c r="O19" s="41">
        <v>0</v>
      </c>
      <c r="P19" s="41">
        <v>0</v>
      </c>
      <c r="Q19" s="41">
        <v>0.155049786628734</v>
      </c>
      <c r="R19" s="41">
        <v>0.210604929051531</v>
      </c>
      <c r="S19" s="42">
        <v>0.210604929051531</v>
      </c>
      <c r="T19" s="43">
        <v>0.1263629574309186</v>
      </c>
      <c r="U19" s="44">
        <v>22.123287671232877</v>
      </c>
      <c r="V19" s="45">
        <v>2.06</v>
      </c>
      <c r="W19" s="45">
        <v>10.071428571428571</v>
      </c>
      <c r="X19" s="45">
        <v>7.47</v>
      </c>
      <c r="Y19" s="45">
        <v>0</v>
      </c>
      <c r="Z19" s="45">
        <v>0</v>
      </c>
      <c r="AA19" s="45">
        <v>0</v>
      </c>
      <c r="AB19" s="137">
        <v>0</v>
      </c>
      <c r="AC19" s="172">
        <v>101.68167509176665</v>
      </c>
      <c r="AD19" s="47">
        <v>109.03044164124304</v>
      </c>
      <c r="AE19" s="48">
        <v>2</v>
      </c>
      <c r="AF19" s="49">
        <v>1</v>
      </c>
      <c r="AG19" s="49">
        <v>6</v>
      </c>
      <c r="AH19" s="49">
        <v>1</v>
      </c>
      <c r="AI19" s="49">
        <v>6</v>
      </c>
      <c r="AJ19" s="49">
        <v>5</v>
      </c>
      <c r="AK19" s="49">
        <v>5</v>
      </c>
      <c r="AL19" s="49">
        <v>2</v>
      </c>
      <c r="AM19" s="60">
        <v>0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/>
      <c r="BB19" s="147">
        <v>1</v>
      </c>
      <c r="BC19" s="147"/>
      <c r="BD19" s="147"/>
      <c r="BE19" s="147"/>
      <c r="BF19" s="147"/>
      <c r="BG19" s="147"/>
      <c r="BH19" s="147"/>
      <c r="BI19" s="149"/>
      <c r="BJ19" s="149"/>
      <c r="BK19" s="149"/>
      <c r="BL19" s="149"/>
      <c r="BM19" s="150"/>
      <c r="BN19" s="146"/>
      <c r="BO19" s="147">
        <v>1</v>
      </c>
      <c r="BP19" s="147"/>
      <c r="BQ19" s="147"/>
      <c r="BR19" s="147"/>
      <c r="BS19" s="147"/>
      <c r="BT19" s="147"/>
      <c r="BU19" s="147"/>
      <c r="BV19" s="149"/>
      <c r="BW19" s="149"/>
      <c r="BX19" s="149"/>
      <c r="BY19" s="149"/>
      <c r="BZ19" s="150"/>
      <c r="CA19" s="146">
        <v>109</v>
      </c>
      <c r="CB19" s="147">
        <v>703</v>
      </c>
      <c r="CC19" s="147"/>
      <c r="CD19" s="147">
        <v>12</v>
      </c>
      <c r="CE19" s="147"/>
      <c r="CF19" s="147">
        <v>4</v>
      </c>
      <c r="CG19" s="147"/>
      <c r="CH19" s="147"/>
      <c r="CI19" s="149"/>
      <c r="CJ19" s="149"/>
      <c r="CK19" s="149"/>
      <c r="CL19" s="149"/>
      <c r="CM19" s="150"/>
      <c r="CN19" s="146">
        <v>282</v>
      </c>
      <c r="CO19" s="147">
        <v>1339</v>
      </c>
      <c r="CP19" s="147"/>
      <c r="CQ19" s="147">
        <v>28</v>
      </c>
      <c r="CR19" s="147">
        <v>0</v>
      </c>
      <c r="CS19" s="147">
        <v>11</v>
      </c>
      <c r="CT19" s="147"/>
      <c r="CU19" s="147"/>
      <c r="CV19" s="149"/>
      <c r="CW19" s="149"/>
      <c r="CX19" s="149"/>
      <c r="CY19" s="149"/>
      <c r="CZ19" s="150"/>
    </row>
    <row r="20" spans="1:104" x14ac:dyDescent="0.2">
      <c r="A20" s="29">
        <v>18</v>
      </c>
      <c r="B20" s="31" t="s">
        <v>351</v>
      </c>
      <c r="C20" s="132">
        <v>3.8000000000000003</v>
      </c>
      <c r="D20" s="133" t="s">
        <v>352</v>
      </c>
      <c r="E20" s="35">
        <v>2</v>
      </c>
      <c r="F20" s="135">
        <v>35815</v>
      </c>
      <c r="G20" s="136">
        <v>27.704109589041096</v>
      </c>
      <c r="H20" s="37" t="s">
        <v>159</v>
      </c>
      <c r="I20" s="136">
        <v>24.284931506849315</v>
      </c>
      <c r="J20" s="134">
        <v>76</v>
      </c>
      <c r="K20" s="134">
        <v>259</v>
      </c>
      <c r="L20" s="134">
        <v>4.9800000000000004</v>
      </c>
      <c r="M20" s="59">
        <v>6</v>
      </c>
      <c r="N20" s="40">
        <v>6.7406819984139568E-2</v>
      </c>
      <c r="O20" s="41">
        <v>9.099616858237547E-2</v>
      </c>
      <c r="P20" s="41">
        <v>0</v>
      </c>
      <c r="Q20" s="41">
        <v>0.14565544952285284</v>
      </c>
      <c r="R20" s="41">
        <v>0.12469135802469136</v>
      </c>
      <c r="S20" s="42">
        <v>0.1351734037737721</v>
      </c>
      <c r="T20" s="43">
        <v>0.1351734037737721</v>
      </c>
      <c r="U20" s="44" t="s">
        <v>540</v>
      </c>
      <c r="V20" s="45">
        <v>1.38</v>
      </c>
      <c r="W20" s="45">
        <v>14.428571428571429</v>
      </c>
      <c r="X20" s="45">
        <v>6</v>
      </c>
      <c r="Y20" s="45">
        <v>13</v>
      </c>
      <c r="Z20" s="45">
        <v>0</v>
      </c>
      <c r="AA20" s="45">
        <v>0</v>
      </c>
      <c r="AB20" s="137">
        <v>0</v>
      </c>
      <c r="AC20" s="172">
        <v>84.219447633786132</v>
      </c>
      <c r="AD20" s="47">
        <v>88.552692047149819</v>
      </c>
      <c r="AE20" s="48">
        <v>3</v>
      </c>
      <c r="AF20" s="49">
        <v>0</v>
      </c>
      <c r="AG20" s="49">
        <v>1</v>
      </c>
      <c r="AH20" s="49">
        <v>7</v>
      </c>
      <c r="AI20" s="49">
        <v>3</v>
      </c>
      <c r="AJ20" s="49">
        <v>5</v>
      </c>
      <c r="AK20" s="49">
        <v>0</v>
      </c>
      <c r="AL20" s="49">
        <v>2</v>
      </c>
      <c r="AM20" s="60">
        <v>0</v>
      </c>
      <c r="AN20" s="146">
        <v>17</v>
      </c>
      <c r="AO20" s="147">
        <v>252.2</v>
      </c>
      <c r="AP20" s="147">
        <v>3</v>
      </c>
      <c r="AQ20" s="147">
        <v>2</v>
      </c>
      <c r="AR20" s="147">
        <v>0</v>
      </c>
      <c r="AS20" s="147">
        <v>1.6</v>
      </c>
      <c r="AT20" s="147"/>
      <c r="AU20" s="147"/>
      <c r="AV20" s="149">
        <v>1.7</v>
      </c>
      <c r="AW20" s="149">
        <v>7</v>
      </c>
      <c r="AX20" s="149">
        <v>3.3</v>
      </c>
      <c r="AY20" s="149">
        <v>0</v>
      </c>
      <c r="AZ20" s="150">
        <v>0</v>
      </c>
      <c r="BA20" s="146">
        <v>19</v>
      </c>
      <c r="BB20" s="147">
        <v>208.8</v>
      </c>
      <c r="BC20" s="147">
        <v>4</v>
      </c>
      <c r="BD20" s="147">
        <v>1</v>
      </c>
      <c r="BE20" s="147">
        <v>0</v>
      </c>
      <c r="BF20" s="147">
        <v>2</v>
      </c>
      <c r="BG20" s="147"/>
      <c r="BH20" s="147"/>
      <c r="BI20" s="149">
        <v>0.68</v>
      </c>
      <c r="BJ20" s="149">
        <v>11</v>
      </c>
      <c r="BK20" s="149">
        <v>7.8</v>
      </c>
      <c r="BL20" s="149">
        <v>0</v>
      </c>
      <c r="BM20" s="150">
        <v>0</v>
      </c>
      <c r="BN20" s="146"/>
      <c r="BO20" s="147">
        <v>1</v>
      </c>
      <c r="BP20" s="147"/>
      <c r="BQ20" s="147"/>
      <c r="BR20" s="147"/>
      <c r="BS20" s="147"/>
      <c r="BT20" s="147"/>
      <c r="BU20" s="147"/>
      <c r="BV20" s="149"/>
      <c r="BW20" s="149"/>
      <c r="BX20" s="149"/>
      <c r="BY20" s="149"/>
      <c r="BZ20" s="150"/>
      <c r="CA20" s="146">
        <v>29</v>
      </c>
      <c r="CB20" s="147">
        <v>199.1</v>
      </c>
      <c r="CC20" s="147">
        <v>5</v>
      </c>
      <c r="CD20" s="147">
        <v>2</v>
      </c>
      <c r="CE20" s="147">
        <v>1</v>
      </c>
      <c r="CF20" s="147">
        <v>1</v>
      </c>
      <c r="CG20" s="147"/>
      <c r="CH20" s="147"/>
      <c r="CI20" s="149">
        <v>1.38</v>
      </c>
      <c r="CJ20" s="149">
        <v>0.5</v>
      </c>
      <c r="CK20" s="149">
        <v>13</v>
      </c>
      <c r="CL20" s="149">
        <v>100</v>
      </c>
      <c r="CM20" s="150">
        <v>0</v>
      </c>
      <c r="CN20" s="146">
        <v>101</v>
      </c>
      <c r="CO20" s="147">
        <v>810</v>
      </c>
      <c r="CP20" s="147">
        <v>8</v>
      </c>
      <c r="CQ20" s="147">
        <v>7</v>
      </c>
      <c r="CR20" s="147">
        <v>1</v>
      </c>
      <c r="CS20" s="147">
        <v>4.5</v>
      </c>
      <c r="CT20" s="147"/>
      <c r="CU20" s="147"/>
      <c r="CV20" s="149">
        <v>1.28</v>
      </c>
      <c r="CW20" s="149">
        <v>6</v>
      </c>
      <c r="CX20" s="149">
        <v>8.8000000000000007</v>
      </c>
      <c r="CY20" s="149">
        <v>100</v>
      </c>
      <c r="CZ20" s="150">
        <v>0</v>
      </c>
    </row>
    <row r="21" spans="1:104" ht="15.75" customHeight="1" x14ac:dyDescent="0.2">
      <c r="A21" s="61">
        <v>19</v>
      </c>
      <c r="B21" s="63" t="s">
        <v>353</v>
      </c>
      <c r="C21" s="155">
        <v>3.6642857142857141</v>
      </c>
      <c r="D21" s="156" t="s">
        <v>206</v>
      </c>
      <c r="E21" s="67">
        <v>5</v>
      </c>
      <c r="F21" s="158">
        <v>36600</v>
      </c>
      <c r="G21" s="159">
        <v>25.553424657534247</v>
      </c>
      <c r="H21" s="69" t="s">
        <v>179</v>
      </c>
      <c r="I21" s="159">
        <v>22.134246575342466</v>
      </c>
      <c r="J21" s="157">
        <v>78</v>
      </c>
      <c r="K21" s="157">
        <v>258</v>
      </c>
      <c r="L21" s="157">
        <v>4.93</v>
      </c>
      <c r="M21" s="167">
        <v>5</v>
      </c>
      <c r="N21" s="72">
        <v>0</v>
      </c>
      <c r="O21" s="73">
        <v>1.7388978063135368E-2</v>
      </c>
      <c r="P21" s="73">
        <v>6.5333856004181373E-2</v>
      </c>
      <c r="Q21" s="73">
        <v>0.14592206972708627</v>
      </c>
      <c r="R21" s="73">
        <v>8.9693616664571013E-2</v>
      </c>
      <c r="S21" s="74">
        <v>0.11780784319582864</v>
      </c>
      <c r="T21" s="75">
        <v>0.1119174510360372</v>
      </c>
      <c r="U21" s="76" t="s">
        <v>540</v>
      </c>
      <c r="V21" s="77">
        <v>1.57</v>
      </c>
      <c r="W21" s="77">
        <v>11.263157894736842</v>
      </c>
      <c r="X21" s="77">
        <v>7.4</v>
      </c>
      <c r="Y21" s="77">
        <v>9.6</v>
      </c>
      <c r="Z21" s="77">
        <v>0</v>
      </c>
      <c r="AA21" s="77">
        <v>0</v>
      </c>
      <c r="AB21" s="160">
        <v>0</v>
      </c>
      <c r="AC21" s="174">
        <v>87.349822039510073</v>
      </c>
      <c r="AD21" s="79">
        <v>95.493304010714979</v>
      </c>
      <c r="AE21" s="80">
        <v>1</v>
      </c>
      <c r="AF21" s="81">
        <v>0</v>
      </c>
      <c r="AG21" s="81">
        <v>3</v>
      </c>
      <c r="AH21" s="81">
        <v>2</v>
      </c>
      <c r="AI21" s="81">
        <v>5</v>
      </c>
      <c r="AJ21" s="81">
        <v>5</v>
      </c>
      <c r="AK21" s="81">
        <v>1</v>
      </c>
      <c r="AL21" s="81">
        <v>3</v>
      </c>
      <c r="AM21" s="161">
        <v>0</v>
      </c>
      <c r="AN21" s="162"/>
      <c r="AO21" s="163">
        <v>1</v>
      </c>
      <c r="AP21" s="163"/>
      <c r="AQ21" s="163"/>
      <c r="AR21" s="163"/>
      <c r="AS21" s="163"/>
      <c r="AT21" s="163"/>
      <c r="AU21" s="163"/>
      <c r="AV21" s="165"/>
      <c r="AW21" s="165"/>
      <c r="AX21" s="165"/>
      <c r="AY21" s="165"/>
      <c r="AZ21" s="166"/>
      <c r="BA21" s="162">
        <v>13</v>
      </c>
      <c r="BB21" s="163">
        <v>747.59999999999991</v>
      </c>
      <c r="BC21" s="163">
        <v>3</v>
      </c>
      <c r="BD21" s="163">
        <v>2</v>
      </c>
      <c r="BE21" s="163">
        <v>0</v>
      </c>
      <c r="BF21" s="163">
        <v>4.1999999999999993</v>
      </c>
      <c r="BG21" s="163"/>
      <c r="BH21" s="163"/>
      <c r="BI21" s="165">
        <v>0.33</v>
      </c>
      <c r="BJ21" s="165">
        <v>2.5</v>
      </c>
      <c r="BK21" s="165">
        <v>4.7</v>
      </c>
      <c r="BL21" s="165">
        <v>0</v>
      </c>
      <c r="BM21" s="166">
        <v>0</v>
      </c>
      <c r="BN21" s="162">
        <v>100</v>
      </c>
      <c r="BO21" s="163">
        <v>1530.6</v>
      </c>
      <c r="BP21" s="163">
        <v>6</v>
      </c>
      <c r="BQ21" s="163">
        <v>5</v>
      </c>
      <c r="BR21" s="163">
        <v>2</v>
      </c>
      <c r="BS21" s="163">
        <v>15</v>
      </c>
      <c r="BT21" s="163"/>
      <c r="BU21" s="163"/>
      <c r="BV21" s="165">
        <v>1.41</v>
      </c>
      <c r="BW21" s="165">
        <v>8.8000000000000007</v>
      </c>
      <c r="BX21" s="165">
        <v>11.3</v>
      </c>
      <c r="BY21" s="165">
        <v>100</v>
      </c>
      <c r="BZ21" s="166">
        <v>16.7</v>
      </c>
      <c r="CA21" s="162">
        <v>185</v>
      </c>
      <c r="CB21" s="163">
        <v>1267.8000000000002</v>
      </c>
      <c r="CC21" s="163">
        <v>19</v>
      </c>
      <c r="CD21" s="163">
        <v>14</v>
      </c>
      <c r="CE21" s="163">
        <v>1</v>
      </c>
      <c r="CF21" s="163">
        <v>9.6000000000000014</v>
      </c>
      <c r="CG21" s="163"/>
      <c r="CH21" s="163"/>
      <c r="CI21" s="165">
        <v>1.57</v>
      </c>
      <c r="CJ21" s="165">
        <v>7.4</v>
      </c>
      <c r="CK21" s="165">
        <v>8.5</v>
      </c>
      <c r="CL21" s="165">
        <v>75</v>
      </c>
      <c r="CM21" s="166">
        <v>12.5</v>
      </c>
      <c r="CN21" s="162">
        <v>214</v>
      </c>
      <c r="CO21" s="163">
        <v>2385.9</v>
      </c>
      <c r="CP21" s="163">
        <v>24</v>
      </c>
      <c r="CQ21" s="163">
        <v>19</v>
      </c>
      <c r="CR21" s="163">
        <v>3</v>
      </c>
      <c r="CS21" s="163">
        <v>16.5</v>
      </c>
      <c r="CT21" s="163"/>
      <c r="CU21" s="163"/>
      <c r="CV21" s="165">
        <v>1.3</v>
      </c>
      <c r="CW21" s="165">
        <v>5.2</v>
      </c>
      <c r="CX21" s="165">
        <v>9.6</v>
      </c>
      <c r="CY21" s="165">
        <v>66.7</v>
      </c>
      <c r="CZ21" s="166">
        <v>0</v>
      </c>
    </row>
  </sheetData>
  <autoFilter ref="A2:CZ2" xr:uid="{00000000-0009-0000-0000-00000A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1">
    <cfRule type="expression" dxfId="93" priority="1" stopIfTrue="1">
      <formula>C3&gt;=15</formula>
    </cfRule>
    <cfRule type="expression" dxfId="92" priority="2" stopIfTrue="1">
      <formula>AND(C3&gt;=14,C3&lt;15)</formula>
    </cfRule>
    <cfRule type="expression" dxfId="91" priority="3">
      <formula>AND(C3&gt;=11,C3&lt;14)</formula>
    </cfRule>
    <cfRule type="expression" dxfId="90" priority="4" stopIfTrue="1">
      <formula>AND(C3&gt;=9,C3&lt;11)</formula>
    </cfRule>
    <cfRule type="expression" dxfId="89" priority="5">
      <formula>AND(C3&gt;=8,C3&lt;9)</formula>
    </cfRule>
    <cfRule type="expression" dxfId="88" priority="6">
      <formula>AND(C3&gt;=6,C3&lt;8)</formula>
    </cfRule>
    <cfRule type="expression" dxfId="87" priority="7">
      <formula>AND(C3&gt;=5,C3&lt;6)</formula>
    </cfRule>
    <cfRule type="expression" dxfId="86" priority="8" stopIfTrue="1">
      <formula>C3&lt;5</formula>
    </cfRule>
  </conditionalFormatting>
  <conditionalFormatting sqref="C3:C21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1">
    <cfRule type="containsText" dxfId="85" priority="10" operator="containsText" text="SR">
      <formula>NOT(ISERROR(SEARCH(("SR"),(H3))))</formula>
    </cfRule>
  </conditionalFormatting>
  <conditionalFormatting sqref="N3:R21">
    <cfRule type="cellIs" dxfId="84" priority="11" stopIfTrue="1" operator="between">
      <formula>0.15</formula>
      <formula>0.2099</formula>
    </cfRule>
    <cfRule type="cellIs" dxfId="83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1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V31">
    <cfRule type="colorScale" priority="15">
      <colorScale>
        <cfvo type="min"/>
        <cfvo type="formula" val="9"/>
        <cfvo type="max"/>
        <color rgb="FFFC5B75"/>
        <color rgb="FFFFEB84"/>
        <color rgb="FF00B050"/>
      </colorScale>
    </cfRule>
  </conditionalFormatting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F22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1.33203125" customWidth="1"/>
    <col min="3" max="3" width="12.1640625" customWidth="1"/>
    <col min="4" max="4" width="20.1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4.5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78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250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280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304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328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354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30"/>
      <c r="DB1" s="30"/>
      <c r="DC1" s="30"/>
      <c r="DD1" s="30"/>
      <c r="DE1" s="30"/>
      <c r="DF1" s="30"/>
    </row>
    <row r="2" spans="1:110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0"/>
      <c r="DB2" s="30"/>
      <c r="DC2" s="30" t="s">
        <v>153</v>
      </c>
      <c r="DD2" s="30" t="s">
        <v>154</v>
      </c>
      <c r="DE2" s="30" t="s">
        <v>155</v>
      </c>
      <c r="DF2" s="30" t="s">
        <v>156</v>
      </c>
    </row>
    <row r="3" spans="1:110" x14ac:dyDescent="0.2">
      <c r="A3" s="29">
        <v>1</v>
      </c>
      <c r="B3" s="31" t="s">
        <v>355</v>
      </c>
      <c r="C3" s="132">
        <v>11.857142857142858</v>
      </c>
      <c r="D3" s="34" t="s">
        <v>169</v>
      </c>
      <c r="E3" s="35">
        <v>2</v>
      </c>
      <c r="F3" s="36">
        <v>36903</v>
      </c>
      <c r="G3" s="37">
        <v>24.723287671232878</v>
      </c>
      <c r="H3" s="37" t="s">
        <v>159</v>
      </c>
      <c r="I3" s="37">
        <v>22.301369863013697</v>
      </c>
      <c r="J3" s="35">
        <v>75</v>
      </c>
      <c r="K3" s="35">
        <v>245</v>
      </c>
      <c r="L3" s="35">
        <v>4.59</v>
      </c>
      <c r="M3" s="59">
        <v>2</v>
      </c>
      <c r="N3" s="40">
        <v>0</v>
      </c>
      <c r="O3" s="41">
        <v>0.13688655890490753</v>
      </c>
      <c r="P3" s="41">
        <v>0.17143218623481782</v>
      </c>
      <c r="Q3" s="41">
        <v>0.26572539065598477</v>
      </c>
      <c r="R3" s="41">
        <v>0.34460753031269947</v>
      </c>
      <c r="S3" s="42">
        <v>0.34460753031269947</v>
      </c>
      <c r="T3" s="43">
        <v>0.34460753031269947</v>
      </c>
      <c r="U3" s="44">
        <v>19.660273972602738</v>
      </c>
      <c r="V3" s="45">
        <v>2.15</v>
      </c>
      <c r="W3" s="45">
        <v>11.172413793103448</v>
      </c>
      <c r="X3" s="45">
        <v>6.3</v>
      </c>
      <c r="Y3" s="45">
        <v>7.1</v>
      </c>
      <c r="Z3" s="45">
        <v>0</v>
      </c>
      <c r="AA3" s="45">
        <v>0</v>
      </c>
      <c r="AB3" s="137">
        <v>9.4E-2</v>
      </c>
      <c r="AC3" s="45">
        <v>110.3939664692558</v>
      </c>
      <c r="AD3" s="47">
        <v>113.79055727768385</v>
      </c>
      <c r="AE3" s="48">
        <v>10</v>
      </c>
      <c r="AF3" s="49">
        <v>8</v>
      </c>
      <c r="AG3" s="49">
        <v>7</v>
      </c>
      <c r="AH3" s="49">
        <v>2</v>
      </c>
      <c r="AI3" s="49">
        <v>3</v>
      </c>
      <c r="AJ3" s="49">
        <v>6</v>
      </c>
      <c r="AK3" s="49">
        <v>7</v>
      </c>
      <c r="AL3" s="49">
        <v>7</v>
      </c>
      <c r="AM3" s="50">
        <v>0.75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>
        <v>188</v>
      </c>
      <c r="BB3" s="140">
        <v>1373.4</v>
      </c>
      <c r="BC3" s="140">
        <v>21</v>
      </c>
      <c r="BD3" s="140">
        <v>15</v>
      </c>
      <c r="BE3" s="140">
        <v>0</v>
      </c>
      <c r="BF3" s="140">
        <v>7.1999999999999993</v>
      </c>
      <c r="BG3" s="140"/>
      <c r="BH3" s="140"/>
      <c r="BI3" s="142">
        <v>2.09</v>
      </c>
      <c r="BJ3" s="142">
        <v>5.7</v>
      </c>
      <c r="BK3" s="142">
        <v>9.4</v>
      </c>
      <c r="BL3" s="142">
        <v>50</v>
      </c>
      <c r="BM3" s="143">
        <v>0</v>
      </c>
      <c r="BN3" s="139">
        <v>271</v>
      </c>
      <c r="BO3" s="140">
        <v>1580.8</v>
      </c>
      <c r="BP3" s="140">
        <v>46</v>
      </c>
      <c r="BQ3" s="140">
        <v>27</v>
      </c>
      <c r="BR3" s="140">
        <v>1</v>
      </c>
      <c r="BS3" s="140">
        <v>8.8000000000000007</v>
      </c>
      <c r="BT3" s="140"/>
      <c r="BU3" s="140"/>
      <c r="BV3" s="142">
        <v>1.28</v>
      </c>
      <c r="BW3" s="142">
        <v>3.6</v>
      </c>
      <c r="BX3" s="142">
        <v>8.6</v>
      </c>
      <c r="BY3" s="142">
        <v>33.299999999999997</v>
      </c>
      <c r="BZ3" s="143">
        <v>10</v>
      </c>
      <c r="CA3" s="139">
        <v>670</v>
      </c>
      <c r="CB3" s="140">
        <v>2521.4</v>
      </c>
      <c r="CC3" s="140">
        <v>81</v>
      </c>
      <c r="CD3" s="140">
        <v>53</v>
      </c>
      <c r="CE3" s="140">
        <v>3</v>
      </c>
      <c r="CF3" s="140">
        <v>12.6</v>
      </c>
      <c r="CG3" s="140"/>
      <c r="CH3" s="140"/>
      <c r="CI3" s="142">
        <v>1.97</v>
      </c>
      <c r="CJ3" s="142">
        <v>5.6</v>
      </c>
      <c r="CK3" s="142">
        <v>8.3000000000000007</v>
      </c>
      <c r="CL3" s="142">
        <v>44.4</v>
      </c>
      <c r="CM3" s="143">
        <v>8.6</v>
      </c>
      <c r="CN3" s="139">
        <v>648</v>
      </c>
      <c r="CO3" s="140">
        <v>1880.3999999999999</v>
      </c>
      <c r="CP3" s="140">
        <v>90</v>
      </c>
      <c r="CQ3" s="140">
        <v>58</v>
      </c>
      <c r="CR3" s="140">
        <v>1</v>
      </c>
      <c r="CS3" s="140">
        <v>6</v>
      </c>
      <c r="CT3" s="140"/>
      <c r="CU3" s="140"/>
      <c r="CV3" s="142">
        <v>2.15</v>
      </c>
      <c r="CW3" s="142">
        <v>6.3</v>
      </c>
      <c r="CX3" s="142">
        <v>7.1</v>
      </c>
      <c r="CY3" s="142">
        <v>37.5</v>
      </c>
      <c r="CZ3" s="143">
        <v>9.4</v>
      </c>
      <c r="DA3" s="30"/>
      <c r="DB3" s="30">
        <v>1</v>
      </c>
      <c r="DC3" s="42" t="s">
        <v>160</v>
      </c>
      <c r="DD3" s="30">
        <v>1</v>
      </c>
      <c r="DE3" s="87">
        <v>43344</v>
      </c>
      <c r="DF3" s="87">
        <v>45043</v>
      </c>
    </row>
    <row r="4" spans="1:110" x14ac:dyDescent="0.2">
      <c r="A4" s="29">
        <v>2</v>
      </c>
      <c r="B4" s="31" t="s">
        <v>356</v>
      </c>
      <c r="C4" s="132">
        <v>11.478571428571428</v>
      </c>
      <c r="D4" s="34" t="s">
        <v>357</v>
      </c>
      <c r="E4" s="35">
        <v>5</v>
      </c>
      <c r="F4" s="36">
        <v>36451</v>
      </c>
      <c r="G4" s="37">
        <v>25.961643835616439</v>
      </c>
      <c r="H4" s="37" t="s">
        <v>159</v>
      </c>
      <c r="I4" s="37">
        <v>23.539726027397261</v>
      </c>
      <c r="J4" s="35">
        <v>76</v>
      </c>
      <c r="K4" s="35">
        <v>246</v>
      </c>
      <c r="L4" s="35">
        <v>4.7</v>
      </c>
      <c r="M4" s="59">
        <v>1</v>
      </c>
      <c r="N4" s="40">
        <v>0</v>
      </c>
      <c r="O4" s="41">
        <v>0</v>
      </c>
      <c r="P4" s="41">
        <v>6.4814814814814811E-2</v>
      </c>
      <c r="Q4" s="41">
        <v>0.1830647187623389</v>
      </c>
      <c r="R4" s="41">
        <v>0.29761904761904767</v>
      </c>
      <c r="S4" s="42">
        <v>0.29761904761904767</v>
      </c>
      <c r="T4" s="43">
        <v>0.28273809523809529</v>
      </c>
      <c r="U4" s="44">
        <v>21.876712328767123</v>
      </c>
      <c r="V4" s="45">
        <v>2.42</v>
      </c>
      <c r="W4" s="45">
        <v>12.714285714285714</v>
      </c>
      <c r="X4" s="45">
        <v>5.7</v>
      </c>
      <c r="Y4" s="45">
        <v>8.6999999999999993</v>
      </c>
      <c r="Z4" s="45">
        <v>0</v>
      </c>
      <c r="AA4" s="45">
        <v>0</v>
      </c>
      <c r="AB4" s="137">
        <v>2.7999999999999997E-2</v>
      </c>
      <c r="AC4" s="45">
        <v>100.82626302825939</v>
      </c>
      <c r="AD4" s="47">
        <v>106.01395842715762</v>
      </c>
      <c r="AE4" s="48">
        <v>9</v>
      </c>
      <c r="AF4" s="49">
        <v>2</v>
      </c>
      <c r="AG4" s="49">
        <v>8</v>
      </c>
      <c r="AH4" s="49">
        <v>4</v>
      </c>
      <c r="AI4" s="49">
        <v>3</v>
      </c>
      <c r="AJ4" s="49">
        <v>5</v>
      </c>
      <c r="AK4" s="49">
        <v>4</v>
      </c>
      <c r="AL4" s="49">
        <v>10</v>
      </c>
      <c r="AM4" s="50">
        <v>0.5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14</v>
      </c>
      <c r="BO4" s="147">
        <v>216</v>
      </c>
      <c r="BP4" s="147">
        <v>3</v>
      </c>
      <c r="BQ4" s="147">
        <v>1</v>
      </c>
      <c r="BR4" s="147">
        <v>0</v>
      </c>
      <c r="BS4" s="147">
        <v>1</v>
      </c>
      <c r="BT4" s="147"/>
      <c r="BU4" s="147"/>
      <c r="BV4" s="149">
        <v>0.54</v>
      </c>
      <c r="BW4" s="149">
        <v>1</v>
      </c>
      <c r="BX4" s="149">
        <v>19</v>
      </c>
      <c r="BY4" s="149">
        <v>0</v>
      </c>
      <c r="BZ4" s="150">
        <v>0</v>
      </c>
      <c r="CA4" s="146">
        <v>510</v>
      </c>
      <c r="CB4" s="147">
        <v>2785.9</v>
      </c>
      <c r="CC4" s="147">
        <v>45</v>
      </c>
      <c r="CD4" s="147">
        <v>36</v>
      </c>
      <c r="CE4" s="147">
        <v>8</v>
      </c>
      <c r="CF4" s="147">
        <v>22.099999999999998</v>
      </c>
      <c r="CG4" s="147"/>
      <c r="CH4" s="147"/>
      <c r="CI4" s="149">
        <v>2.09</v>
      </c>
      <c r="CJ4" s="149">
        <v>4.3</v>
      </c>
      <c r="CK4" s="149">
        <v>11.2</v>
      </c>
      <c r="CL4" s="149">
        <v>77.8</v>
      </c>
      <c r="CM4" s="150">
        <v>0</v>
      </c>
      <c r="CN4" s="146">
        <v>890</v>
      </c>
      <c r="CO4" s="147">
        <v>2990.3999999999996</v>
      </c>
      <c r="CP4" s="147">
        <v>93</v>
      </c>
      <c r="CQ4" s="147">
        <v>70</v>
      </c>
      <c r="CR4" s="147">
        <v>8</v>
      </c>
      <c r="CS4" s="147">
        <v>26.400000000000002</v>
      </c>
      <c r="CT4" s="147"/>
      <c r="CU4" s="147"/>
      <c r="CV4" s="149">
        <v>2.42</v>
      </c>
      <c r="CW4" s="149">
        <v>5.7</v>
      </c>
      <c r="CX4" s="149">
        <v>8.6999999999999993</v>
      </c>
      <c r="CY4" s="149">
        <v>50</v>
      </c>
      <c r="CZ4" s="150">
        <v>2.8</v>
      </c>
      <c r="DA4" s="30"/>
      <c r="DB4" s="30">
        <v>2</v>
      </c>
      <c r="DC4" s="42" t="s">
        <v>164</v>
      </c>
      <c r="DD4" s="30">
        <v>1</v>
      </c>
      <c r="DE4" s="87">
        <v>43708</v>
      </c>
      <c r="DF4" s="30"/>
    </row>
    <row r="5" spans="1:110" x14ac:dyDescent="0.2">
      <c r="A5" s="29">
        <v>3</v>
      </c>
      <c r="B5" s="31" t="s">
        <v>358</v>
      </c>
      <c r="C5" s="132">
        <v>11.264285714285714</v>
      </c>
      <c r="D5" s="34" t="s">
        <v>235</v>
      </c>
      <c r="E5" s="35">
        <v>2</v>
      </c>
      <c r="F5" s="36">
        <v>37078</v>
      </c>
      <c r="G5" s="37">
        <v>24.243835616438357</v>
      </c>
      <c r="H5" s="37" t="s">
        <v>163</v>
      </c>
      <c r="I5" s="37">
        <v>21.82191780821918</v>
      </c>
      <c r="J5" s="35">
        <v>77</v>
      </c>
      <c r="K5" s="35">
        <v>249</v>
      </c>
      <c r="L5" s="35">
        <v>4.7</v>
      </c>
      <c r="M5" s="59">
        <v>2</v>
      </c>
      <c r="N5" s="40">
        <v>0</v>
      </c>
      <c r="O5" s="41">
        <v>0</v>
      </c>
      <c r="P5" s="41">
        <v>0.15796124684077506</v>
      </c>
      <c r="Q5" s="41">
        <v>0.24778761061946902</v>
      </c>
      <c r="R5" s="41">
        <v>0.32552712055367777</v>
      </c>
      <c r="S5" s="42">
        <v>0.32552712055367777</v>
      </c>
      <c r="T5" s="43">
        <v>0.32552712055367777</v>
      </c>
      <c r="U5" s="44">
        <v>19.18082191780822</v>
      </c>
      <c r="V5" s="45">
        <v>2.44</v>
      </c>
      <c r="W5" s="45">
        <v>12.074626865671641</v>
      </c>
      <c r="X5" s="45">
        <v>5.2</v>
      </c>
      <c r="Y5" s="45">
        <v>8.1</v>
      </c>
      <c r="Z5" s="45">
        <v>0</v>
      </c>
      <c r="AA5" s="45">
        <v>0</v>
      </c>
      <c r="AB5" s="137">
        <v>4.0999999999999995E-2</v>
      </c>
      <c r="AC5" s="45">
        <v>102.05585160177475</v>
      </c>
      <c r="AD5" s="47">
        <v>109.43166074095933</v>
      </c>
      <c r="AE5" s="48">
        <v>10</v>
      </c>
      <c r="AF5" s="49">
        <v>9</v>
      </c>
      <c r="AG5" s="49">
        <v>8</v>
      </c>
      <c r="AH5" s="49">
        <v>4</v>
      </c>
      <c r="AI5" s="49">
        <v>2</v>
      </c>
      <c r="AJ5" s="49">
        <v>5</v>
      </c>
      <c r="AK5" s="49">
        <v>5</v>
      </c>
      <c r="AL5" s="49">
        <v>7</v>
      </c>
      <c r="AM5" s="5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>
        <v>450</v>
      </c>
      <c r="BO5" s="147">
        <v>2848.8</v>
      </c>
      <c r="BP5" s="147">
        <v>59</v>
      </c>
      <c r="BQ5" s="147">
        <v>42</v>
      </c>
      <c r="BR5" s="147">
        <v>2</v>
      </c>
      <c r="BS5" s="147">
        <v>15.600000000000001</v>
      </c>
      <c r="BT5" s="147"/>
      <c r="BU5" s="147"/>
      <c r="BV5" s="149">
        <v>1.39</v>
      </c>
      <c r="BW5" s="149">
        <v>5.2</v>
      </c>
      <c r="BX5" s="149">
        <v>7.6</v>
      </c>
      <c r="BY5" s="149">
        <v>50</v>
      </c>
      <c r="BZ5" s="150">
        <v>10.6</v>
      </c>
      <c r="CA5" s="146">
        <v>840</v>
      </c>
      <c r="CB5" s="147">
        <v>3390</v>
      </c>
      <c r="CC5" s="147">
        <v>95</v>
      </c>
      <c r="CD5" s="147">
        <v>71</v>
      </c>
      <c r="CE5" s="147">
        <v>7</v>
      </c>
      <c r="CF5" s="147">
        <v>27.599999999999998</v>
      </c>
      <c r="CG5" s="147"/>
      <c r="CH5" s="147"/>
      <c r="CI5" s="149">
        <v>1.99</v>
      </c>
      <c r="CJ5" s="149">
        <v>4.9000000000000004</v>
      </c>
      <c r="CK5" s="149">
        <v>8.1</v>
      </c>
      <c r="CL5" s="149">
        <v>56.5</v>
      </c>
      <c r="CM5" s="150">
        <v>4.0999999999999996</v>
      </c>
      <c r="CN5" s="146">
        <v>809</v>
      </c>
      <c r="CO5" s="147">
        <v>2485.1999999999998</v>
      </c>
      <c r="CP5" s="147">
        <v>101</v>
      </c>
      <c r="CQ5" s="147">
        <v>67</v>
      </c>
      <c r="CR5" s="147">
        <v>9</v>
      </c>
      <c r="CS5" s="147">
        <v>22.799999999999997</v>
      </c>
      <c r="CT5" s="147"/>
      <c r="CU5" s="147"/>
      <c r="CV5" s="149">
        <v>2.44</v>
      </c>
      <c r="CW5" s="149">
        <v>4.9000000000000004</v>
      </c>
      <c r="CX5" s="149">
        <v>8.1</v>
      </c>
      <c r="CY5" s="149">
        <v>65.400000000000006</v>
      </c>
      <c r="CZ5" s="150">
        <v>5.6</v>
      </c>
      <c r="DA5" s="175"/>
      <c r="DB5" s="5">
        <v>3</v>
      </c>
      <c r="DC5" s="42" t="s">
        <v>167</v>
      </c>
      <c r="DD5" s="30">
        <v>0.95</v>
      </c>
      <c r="DE5" s="87">
        <v>44079</v>
      </c>
      <c r="DF5" s="30"/>
    </row>
    <row r="6" spans="1:110" x14ac:dyDescent="0.2">
      <c r="A6" s="29">
        <v>4</v>
      </c>
      <c r="B6" s="31" t="s">
        <v>359</v>
      </c>
      <c r="C6" s="132">
        <v>10.671428571428573</v>
      </c>
      <c r="D6" s="34" t="s">
        <v>206</v>
      </c>
      <c r="E6" s="35">
        <v>5</v>
      </c>
      <c r="F6" s="36">
        <v>36771</v>
      </c>
      <c r="G6" s="37">
        <v>25.084931506849315</v>
      </c>
      <c r="H6" s="37" t="s">
        <v>159</v>
      </c>
      <c r="I6" s="37">
        <v>22.663013698630138</v>
      </c>
      <c r="J6" s="35">
        <v>78</v>
      </c>
      <c r="K6" s="35">
        <v>251</v>
      </c>
      <c r="L6" s="35">
        <v>4.66</v>
      </c>
      <c r="M6" s="59">
        <v>2</v>
      </c>
      <c r="N6" s="40">
        <v>0</v>
      </c>
      <c r="O6" s="41">
        <v>3.5280282242257939E-2</v>
      </c>
      <c r="P6" s="41">
        <v>0.1120050481148446</v>
      </c>
      <c r="Q6" s="41">
        <v>0.14015675426463808</v>
      </c>
      <c r="R6" s="41">
        <v>0.23150684931506846</v>
      </c>
      <c r="S6" s="42">
        <v>0.23150684931506846</v>
      </c>
      <c r="T6" s="43">
        <v>0.21993150684931503</v>
      </c>
      <c r="U6" s="44">
        <v>21.997260273972604</v>
      </c>
      <c r="V6" s="45">
        <v>3.38</v>
      </c>
      <c r="W6" s="45">
        <v>15.363636363636363</v>
      </c>
      <c r="X6" s="45">
        <v>4.5</v>
      </c>
      <c r="Y6" s="45">
        <v>12.4</v>
      </c>
      <c r="Z6" s="45">
        <v>0</v>
      </c>
      <c r="AA6" s="45">
        <v>0</v>
      </c>
      <c r="AB6" s="137">
        <v>8.3000000000000004E-2</v>
      </c>
      <c r="AC6" s="45">
        <v>106.45352587294892</v>
      </c>
      <c r="AD6" s="47">
        <v>116.37801511032181</v>
      </c>
      <c r="AE6" s="48">
        <v>8</v>
      </c>
      <c r="AF6" s="49">
        <v>2</v>
      </c>
      <c r="AG6" s="49">
        <v>10</v>
      </c>
      <c r="AH6" s="49">
        <v>7</v>
      </c>
      <c r="AI6" s="49">
        <v>1</v>
      </c>
      <c r="AJ6" s="49">
        <v>5</v>
      </c>
      <c r="AK6" s="49">
        <v>7</v>
      </c>
      <c r="AL6" s="49">
        <v>7</v>
      </c>
      <c r="AM6" s="50">
        <v>0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>
        <v>18</v>
      </c>
      <c r="BB6" s="147">
        <v>510.2</v>
      </c>
      <c r="BC6" s="147">
        <v>4</v>
      </c>
      <c r="BD6" s="147">
        <v>2</v>
      </c>
      <c r="BE6" s="147">
        <v>0</v>
      </c>
      <c r="BF6" s="147">
        <v>5</v>
      </c>
      <c r="BG6" s="147"/>
      <c r="BH6" s="147"/>
      <c r="BI6" s="149">
        <v>0.6</v>
      </c>
      <c r="BJ6" s="149">
        <v>2</v>
      </c>
      <c r="BK6" s="149">
        <v>13.3</v>
      </c>
      <c r="BL6" s="149">
        <v>50</v>
      </c>
      <c r="BM6" s="150">
        <v>33.299999999999997</v>
      </c>
      <c r="BN6" s="146">
        <v>142</v>
      </c>
      <c r="BO6" s="147">
        <v>1267.8000000000002</v>
      </c>
      <c r="BP6" s="147">
        <v>24</v>
      </c>
      <c r="BQ6" s="147">
        <v>12</v>
      </c>
      <c r="BR6" s="147">
        <v>0</v>
      </c>
      <c r="BS6" s="147">
        <v>9.6000000000000014</v>
      </c>
      <c r="BT6" s="147"/>
      <c r="BU6" s="147"/>
      <c r="BV6" s="149">
        <v>1.08</v>
      </c>
      <c r="BW6" s="149">
        <v>3</v>
      </c>
      <c r="BX6" s="149">
        <v>11.5</v>
      </c>
      <c r="BY6" s="149">
        <v>44.4</v>
      </c>
      <c r="BZ6" s="150">
        <v>25</v>
      </c>
      <c r="CA6" s="146">
        <v>304</v>
      </c>
      <c r="CB6" s="147">
        <v>2169</v>
      </c>
      <c r="CC6" s="147">
        <v>37</v>
      </c>
      <c r="CD6" s="147">
        <v>22</v>
      </c>
      <c r="CE6" s="147">
        <v>1</v>
      </c>
      <c r="CF6" s="147">
        <v>15</v>
      </c>
      <c r="CG6" s="147"/>
      <c r="CH6" s="147"/>
      <c r="CI6" s="149">
        <v>1.23</v>
      </c>
      <c r="CJ6" s="149">
        <v>4.5</v>
      </c>
      <c r="CK6" s="149">
        <v>13</v>
      </c>
      <c r="CL6" s="149">
        <v>25</v>
      </c>
      <c r="CM6" s="150">
        <v>12</v>
      </c>
      <c r="CN6" s="146">
        <v>169</v>
      </c>
      <c r="CO6" s="147">
        <v>511</v>
      </c>
      <c r="CP6" s="147">
        <v>15</v>
      </c>
      <c r="CQ6" s="147">
        <v>11</v>
      </c>
      <c r="CR6" s="147">
        <v>1</v>
      </c>
      <c r="CS6" s="147">
        <v>2.4</v>
      </c>
      <c r="CT6" s="147"/>
      <c r="CU6" s="147"/>
      <c r="CV6" s="149">
        <v>3.38</v>
      </c>
      <c r="CW6" s="149">
        <v>3.5</v>
      </c>
      <c r="CX6" s="149">
        <v>12.4</v>
      </c>
      <c r="CY6" s="149">
        <v>33.299999999999997</v>
      </c>
      <c r="CZ6" s="150">
        <v>8.3000000000000007</v>
      </c>
      <c r="DA6" s="175"/>
      <c r="DB6" s="5">
        <v>4</v>
      </c>
      <c r="DC6" s="42" t="s">
        <v>170</v>
      </c>
      <c r="DD6" s="30">
        <v>0.95</v>
      </c>
      <c r="DE6" s="87">
        <v>44436</v>
      </c>
      <c r="DF6" s="30"/>
    </row>
    <row r="7" spans="1:110" x14ac:dyDescent="0.2">
      <c r="A7" s="29">
        <v>5</v>
      </c>
      <c r="B7" s="31" t="s">
        <v>360</v>
      </c>
      <c r="C7" s="132">
        <v>9.742857142857142</v>
      </c>
      <c r="D7" s="34" t="s">
        <v>216</v>
      </c>
      <c r="E7" s="35">
        <v>8</v>
      </c>
      <c r="F7" s="36">
        <v>36833</v>
      </c>
      <c r="G7" s="37">
        <v>24.915068493150685</v>
      </c>
      <c r="H7" s="37" t="s">
        <v>163</v>
      </c>
      <c r="I7" s="37">
        <v>22.493150684931507</v>
      </c>
      <c r="J7" s="35">
        <v>77</v>
      </c>
      <c r="K7" s="35">
        <v>254</v>
      </c>
      <c r="L7" s="35">
        <v>4.6900000000000004</v>
      </c>
      <c r="M7" s="59">
        <v>3</v>
      </c>
      <c r="N7" s="40">
        <v>0</v>
      </c>
      <c r="O7" s="41">
        <v>0</v>
      </c>
      <c r="P7" s="41">
        <v>5.2508751458576426E-2</v>
      </c>
      <c r="Q7" s="41">
        <v>0.22510192195690157</v>
      </c>
      <c r="R7" s="41">
        <v>0.24200278164116829</v>
      </c>
      <c r="S7" s="42">
        <v>0.24200278164116829</v>
      </c>
      <c r="T7" s="43">
        <v>0.18392211404728789</v>
      </c>
      <c r="U7" s="44">
        <v>20.830136986301369</v>
      </c>
      <c r="V7" s="45">
        <v>2.38</v>
      </c>
      <c r="W7" s="45">
        <v>12.888888888888889</v>
      </c>
      <c r="X7" s="45">
        <v>7.7</v>
      </c>
      <c r="Y7" s="45">
        <v>0</v>
      </c>
      <c r="Z7" s="45">
        <v>0</v>
      </c>
      <c r="AA7" s="45">
        <v>0</v>
      </c>
      <c r="AB7" s="137">
        <v>0</v>
      </c>
      <c r="AC7" s="45">
        <v>104.99590020555294</v>
      </c>
      <c r="AD7" s="47">
        <v>112.58419336227344</v>
      </c>
      <c r="AE7" s="48">
        <v>6</v>
      </c>
      <c r="AF7" s="49">
        <v>4</v>
      </c>
      <c r="AG7" s="49">
        <v>7</v>
      </c>
      <c r="AH7" s="49">
        <v>4</v>
      </c>
      <c r="AI7" s="49">
        <v>6</v>
      </c>
      <c r="AJ7" s="49">
        <v>5</v>
      </c>
      <c r="AK7" s="49">
        <v>7</v>
      </c>
      <c r="AL7" s="49">
        <v>6</v>
      </c>
      <c r="AM7" s="50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/>
      <c r="BG7" s="147"/>
      <c r="BH7" s="147"/>
      <c r="BI7" s="149"/>
      <c r="BJ7" s="149"/>
      <c r="BK7" s="149"/>
      <c r="BL7" s="149"/>
      <c r="BM7" s="150"/>
      <c r="BN7" s="146">
        <v>90</v>
      </c>
      <c r="BO7" s="147">
        <v>1714</v>
      </c>
      <c r="BP7" s="147"/>
      <c r="BQ7" s="147">
        <v>7</v>
      </c>
      <c r="BR7" s="147"/>
      <c r="BS7" s="147">
        <v>16</v>
      </c>
      <c r="BT7" s="147"/>
      <c r="BU7" s="147"/>
      <c r="BV7" s="149"/>
      <c r="BW7" s="149"/>
      <c r="BX7" s="149"/>
      <c r="BY7" s="149"/>
      <c r="BZ7" s="150"/>
      <c r="CA7" s="146">
        <v>773</v>
      </c>
      <c r="CB7" s="147">
        <v>3434</v>
      </c>
      <c r="CC7" s="147"/>
      <c r="CD7" s="147">
        <v>65</v>
      </c>
      <c r="CE7" s="147">
        <v>6</v>
      </c>
      <c r="CF7" s="147">
        <v>31</v>
      </c>
      <c r="CG7" s="147"/>
      <c r="CH7" s="147"/>
      <c r="CI7" s="149">
        <v>2.38</v>
      </c>
      <c r="CJ7" s="149">
        <v>6.2</v>
      </c>
      <c r="CK7" s="149"/>
      <c r="CL7" s="149"/>
      <c r="CM7" s="150"/>
      <c r="CN7" s="146">
        <v>348</v>
      </c>
      <c r="CO7" s="147">
        <v>1438</v>
      </c>
      <c r="CP7" s="147"/>
      <c r="CQ7" s="147">
        <v>27</v>
      </c>
      <c r="CR7" s="147">
        <v>3</v>
      </c>
      <c r="CS7" s="147">
        <v>26</v>
      </c>
      <c r="CT7" s="147"/>
      <c r="CU7" s="147"/>
      <c r="CV7" s="149">
        <v>2.3199999999999998</v>
      </c>
      <c r="CW7" s="149">
        <v>7.7</v>
      </c>
      <c r="CX7" s="149"/>
      <c r="CY7" s="149"/>
      <c r="CZ7" s="150"/>
      <c r="DA7" s="175"/>
      <c r="DB7" s="5">
        <v>5</v>
      </c>
      <c r="DC7" s="42" t="s">
        <v>173</v>
      </c>
      <c r="DD7" s="30">
        <v>0.95</v>
      </c>
      <c r="DE7" s="87">
        <v>44800</v>
      </c>
      <c r="DF7" s="30"/>
    </row>
    <row r="8" spans="1:110" x14ac:dyDescent="0.2">
      <c r="A8" s="29">
        <v>6</v>
      </c>
      <c r="B8" s="31" t="s">
        <v>361</v>
      </c>
      <c r="C8" s="132">
        <v>9.4499999999999993</v>
      </c>
      <c r="D8" s="34" t="s">
        <v>267</v>
      </c>
      <c r="E8" s="35">
        <v>1</v>
      </c>
      <c r="F8" s="36">
        <v>37120</v>
      </c>
      <c r="G8" s="37">
        <v>24.12876712328767</v>
      </c>
      <c r="H8" s="37" t="s">
        <v>163</v>
      </c>
      <c r="I8" s="37">
        <v>21.706849315068492</v>
      </c>
      <c r="J8" s="35">
        <v>79</v>
      </c>
      <c r="K8" s="35">
        <v>272</v>
      </c>
      <c r="L8" s="35">
        <v>4.6399999999999997</v>
      </c>
      <c r="M8" s="59">
        <v>3</v>
      </c>
      <c r="N8" s="40">
        <v>0</v>
      </c>
      <c r="O8" s="41">
        <v>0</v>
      </c>
      <c r="P8" s="41">
        <v>0.141156462585034</v>
      </c>
      <c r="Q8" s="41">
        <v>7.6419213973799124E-2</v>
      </c>
      <c r="R8" s="41">
        <v>0.10228680860651121</v>
      </c>
      <c r="S8" s="42">
        <v>0.12172163559577261</v>
      </c>
      <c r="T8" s="43">
        <v>0.12172163559577261</v>
      </c>
      <c r="U8" s="44" t="s">
        <v>540</v>
      </c>
      <c r="V8" s="45">
        <v>1.77</v>
      </c>
      <c r="W8" s="45">
        <v>16.214285714285715</v>
      </c>
      <c r="X8" s="45">
        <v>7.5</v>
      </c>
      <c r="Y8" s="45">
        <v>10.7</v>
      </c>
      <c r="Z8" s="45">
        <v>0</v>
      </c>
      <c r="AA8" s="45">
        <v>0</v>
      </c>
      <c r="AB8" s="137">
        <v>6.7000000000000004E-2</v>
      </c>
      <c r="AC8" s="45">
        <v>117.36185829960088</v>
      </c>
      <c r="AD8" s="47">
        <v>130.77857648452655</v>
      </c>
      <c r="AE8" s="48">
        <v>2</v>
      </c>
      <c r="AF8" s="49">
        <v>0</v>
      </c>
      <c r="AG8" s="49">
        <v>4</v>
      </c>
      <c r="AH8" s="49">
        <v>8</v>
      </c>
      <c r="AI8" s="49">
        <v>6</v>
      </c>
      <c r="AJ8" s="49">
        <v>5</v>
      </c>
      <c r="AK8" s="49">
        <v>10</v>
      </c>
      <c r="AL8" s="49">
        <v>6</v>
      </c>
      <c r="AM8" s="50">
        <v>0.75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/>
      <c r="BB8" s="147">
        <v>1</v>
      </c>
      <c r="BC8" s="147"/>
      <c r="BD8" s="147"/>
      <c r="BE8" s="147"/>
      <c r="BF8" s="147"/>
      <c r="BG8" s="147"/>
      <c r="BH8" s="147"/>
      <c r="BI8" s="149"/>
      <c r="BJ8" s="149"/>
      <c r="BK8" s="149"/>
      <c r="BL8" s="149"/>
      <c r="BM8" s="150"/>
      <c r="BN8" s="146">
        <v>166</v>
      </c>
      <c r="BO8" s="147">
        <v>999.6</v>
      </c>
      <c r="BP8" s="147">
        <v>15</v>
      </c>
      <c r="BQ8" s="147">
        <v>7</v>
      </c>
      <c r="BR8" s="147">
        <v>0</v>
      </c>
      <c r="BS8" s="147">
        <v>7.6</v>
      </c>
      <c r="BT8" s="147"/>
      <c r="BU8" s="147"/>
      <c r="BV8" s="149">
        <v>1.42</v>
      </c>
      <c r="BW8" s="149">
        <v>9.3000000000000007</v>
      </c>
      <c r="BX8" s="149">
        <v>15.3</v>
      </c>
      <c r="BY8" s="149">
        <v>60</v>
      </c>
      <c r="BZ8" s="150">
        <v>22.2</v>
      </c>
      <c r="CA8" s="146">
        <v>154</v>
      </c>
      <c r="CB8" s="147">
        <v>2015.2</v>
      </c>
      <c r="CC8" s="147">
        <v>12</v>
      </c>
      <c r="CD8" s="147">
        <v>10</v>
      </c>
      <c r="CE8" s="147">
        <v>1</v>
      </c>
      <c r="CF8" s="147">
        <v>20.8</v>
      </c>
      <c r="CG8" s="147"/>
      <c r="CH8" s="147"/>
      <c r="CI8" s="149">
        <v>1.41</v>
      </c>
      <c r="CJ8" s="149">
        <v>7.5</v>
      </c>
      <c r="CK8" s="149">
        <v>10.199999999999999</v>
      </c>
      <c r="CL8" s="149">
        <v>50</v>
      </c>
      <c r="CM8" s="150">
        <v>9.1</v>
      </c>
      <c r="CN8" s="146">
        <v>454</v>
      </c>
      <c r="CO8" s="147">
        <v>4438.5</v>
      </c>
      <c r="CP8" s="147">
        <v>43</v>
      </c>
      <c r="CQ8" s="147">
        <v>28</v>
      </c>
      <c r="CR8" s="147">
        <v>2</v>
      </c>
      <c r="CS8" s="147">
        <v>31.5</v>
      </c>
      <c r="CT8" s="147"/>
      <c r="CU8" s="147"/>
      <c r="CV8" s="149">
        <v>1.77</v>
      </c>
      <c r="CW8" s="149">
        <v>7.1</v>
      </c>
      <c r="CX8" s="149">
        <v>10.7</v>
      </c>
      <c r="CY8" s="149">
        <v>40</v>
      </c>
      <c r="CZ8" s="150">
        <v>6.7</v>
      </c>
      <c r="DA8" s="175"/>
      <c r="DB8" s="5">
        <v>6</v>
      </c>
      <c r="DC8" s="42" t="s">
        <v>176</v>
      </c>
      <c r="DD8" s="30">
        <v>0.85</v>
      </c>
      <c r="DE8" s="30"/>
      <c r="DF8" s="30"/>
    </row>
    <row r="9" spans="1:110" x14ac:dyDescent="0.2">
      <c r="A9" s="29">
        <v>7</v>
      </c>
      <c r="B9" s="31" t="s">
        <v>362</v>
      </c>
      <c r="C9" s="132">
        <v>8.6214285714285701</v>
      </c>
      <c r="D9" s="34" t="s">
        <v>182</v>
      </c>
      <c r="E9" s="35">
        <v>2</v>
      </c>
      <c r="F9" s="36">
        <v>36066</v>
      </c>
      <c r="G9" s="37">
        <v>27.016438356164382</v>
      </c>
      <c r="H9" s="37" t="s">
        <v>159</v>
      </c>
      <c r="I9" s="37">
        <v>24.594520547945205</v>
      </c>
      <c r="J9" s="35">
        <v>77</v>
      </c>
      <c r="K9" s="35">
        <v>251</v>
      </c>
      <c r="L9" s="35">
        <v>4.63</v>
      </c>
      <c r="M9" s="59">
        <v>2</v>
      </c>
      <c r="N9" s="40">
        <v>0</v>
      </c>
      <c r="O9" s="41">
        <v>0.10765550239234449</v>
      </c>
      <c r="P9" s="41">
        <v>0</v>
      </c>
      <c r="Q9" s="41">
        <v>8.0163241509983982E-2</v>
      </c>
      <c r="R9" s="41">
        <v>0.15840533575867818</v>
      </c>
      <c r="S9" s="42">
        <v>0.15840533575867818</v>
      </c>
      <c r="T9" s="43">
        <v>0.15840533575867818</v>
      </c>
      <c r="U9" s="44">
        <v>23.92876712328767</v>
      </c>
      <c r="V9" s="45">
        <v>2.15</v>
      </c>
      <c r="W9" s="45">
        <v>11.942857142857143</v>
      </c>
      <c r="X9" s="45">
        <v>5.4</v>
      </c>
      <c r="Y9" s="45">
        <v>7.8</v>
      </c>
      <c r="Z9" s="45">
        <v>0</v>
      </c>
      <c r="AA9" s="45">
        <v>0</v>
      </c>
      <c r="AB9" s="137">
        <v>5.4000000000000006E-2</v>
      </c>
      <c r="AC9" s="45">
        <v>109.23951242820199</v>
      </c>
      <c r="AD9" s="47">
        <v>117.13450111804198</v>
      </c>
      <c r="AE9" s="48">
        <v>4</v>
      </c>
      <c r="AF9" s="49">
        <v>1</v>
      </c>
      <c r="AG9" s="49">
        <v>7</v>
      </c>
      <c r="AH9" s="49">
        <v>3</v>
      </c>
      <c r="AI9" s="49">
        <v>2</v>
      </c>
      <c r="AJ9" s="49">
        <v>5</v>
      </c>
      <c r="AK9" s="49">
        <v>8</v>
      </c>
      <c r="AL9" s="49">
        <v>7</v>
      </c>
      <c r="AM9" s="50">
        <v>0.25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>
        <v>54</v>
      </c>
      <c r="BB9" s="147">
        <v>501.6</v>
      </c>
      <c r="BC9" s="147">
        <v>2</v>
      </c>
      <c r="BD9" s="147">
        <v>2</v>
      </c>
      <c r="BE9" s="147">
        <v>1</v>
      </c>
      <c r="BF9" s="147">
        <v>3.8</v>
      </c>
      <c r="BG9" s="147"/>
      <c r="BH9" s="147"/>
      <c r="BI9" s="149">
        <v>3.38</v>
      </c>
      <c r="BJ9" s="149">
        <v>17.5</v>
      </c>
      <c r="BK9" s="149">
        <v>9.5</v>
      </c>
      <c r="BL9" s="149">
        <v>0</v>
      </c>
      <c r="BM9" s="150">
        <v>0</v>
      </c>
      <c r="BN9" s="146"/>
      <c r="BO9" s="147">
        <v>1</v>
      </c>
      <c r="BP9" s="147"/>
      <c r="BQ9" s="147"/>
      <c r="BR9" s="147"/>
      <c r="BS9" s="147"/>
      <c r="BT9" s="147"/>
      <c r="BU9" s="147"/>
      <c r="BV9" s="149"/>
      <c r="BW9" s="149"/>
      <c r="BX9" s="149"/>
      <c r="BY9" s="149"/>
      <c r="BZ9" s="150"/>
      <c r="CA9" s="146">
        <v>165</v>
      </c>
      <c r="CB9" s="147">
        <v>2058.2999999999997</v>
      </c>
      <c r="CC9" s="147">
        <v>23</v>
      </c>
      <c r="CD9" s="147">
        <v>17</v>
      </c>
      <c r="CE9" s="147">
        <v>3</v>
      </c>
      <c r="CF9" s="147">
        <v>13.5</v>
      </c>
      <c r="CG9" s="147"/>
      <c r="CH9" s="147"/>
      <c r="CI9" s="149">
        <v>0.91</v>
      </c>
      <c r="CJ9" s="149">
        <v>4.5999999999999996</v>
      </c>
      <c r="CK9" s="149">
        <v>7.8</v>
      </c>
      <c r="CL9" s="149">
        <v>20</v>
      </c>
      <c r="CM9" s="150">
        <v>5.6</v>
      </c>
      <c r="CN9" s="146">
        <v>418</v>
      </c>
      <c r="CO9" s="147">
        <v>2638.8</v>
      </c>
      <c r="CP9" s="147">
        <v>45</v>
      </c>
      <c r="CQ9" s="147">
        <v>35</v>
      </c>
      <c r="CR9" s="147">
        <v>3</v>
      </c>
      <c r="CS9" s="147">
        <v>20.399999999999999</v>
      </c>
      <c r="CT9" s="147"/>
      <c r="CU9" s="147"/>
      <c r="CV9" s="149">
        <v>2.15</v>
      </c>
      <c r="CW9" s="149">
        <v>5.4</v>
      </c>
      <c r="CX9" s="149">
        <v>7.8</v>
      </c>
      <c r="CY9" s="149">
        <v>28.6</v>
      </c>
      <c r="CZ9" s="150">
        <v>5.4</v>
      </c>
      <c r="DA9" s="175"/>
      <c r="DB9" s="5">
        <v>7</v>
      </c>
      <c r="DC9" s="42" t="s">
        <v>180</v>
      </c>
      <c r="DD9" s="30">
        <v>0.76</v>
      </c>
      <c r="DE9" s="30"/>
      <c r="DF9" s="30"/>
    </row>
    <row r="10" spans="1:110" x14ac:dyDescent="0.2">
      <c r="A10" s="29">
        <v>8</v>
      </c>
      <c r="B10" s="31" t="s">
        <v>363</v>
      </c>
      <c r="C10" s="132">
        <v>8.0500000000000007</v>
      </c>
      <c r="D10" s="34" t="s">
        <v>162</v>
      </c>
      <c r="E10" s="35">
        <v>4</v>
      </c>
      <c r="F10" s="36">
        <v>36313</v>
      </c>
      <c r="G10" s="37">
        <v>26.339726027397262</v>
      </c>
      <c r="H10" s="37" t="s">
        <v>198</v>
      </c>
      <c r="I10" s="37">
        <v>23.917808219178081</v>
      </c>
      <c r="J10" s="35">
        <v>77</v>
      </c>
      <c r="K10" s="35">
        <v>239</v>
      </c>
      <c r="L10" s="35">
        <v>4.54</v>
      </c>
      <c r="M10" s="59">
        <v>5</v>
      </c>
      <c r="N10" s="40">
        <v>7.3719864514843594E-2</v>
      </c>
      <c r="O10" s="41">
        <v>0.19596040663456396</v>
      </c>
      <c r="P10" s="41">
        <v>0.11864406779661017</v>
      </c>
      <c r="Q10" s="41">
        <v>9.8211253254839814E-2</v>
      </c>
      <c r="R10" s="41">
        <v>0.18898186889818688</v>
      </c>
      <c r="S10" s="42">
        <v>0.19247113776637542</v>
      </c>
      <c r="T10" s="43">
        <v>0.18284758087805664</v>
      </c>
      <c r="U10" s="44">
        <v>20.260273972602739</v>
      </c>
      <c r="V10" s="45">
        <v>1.68</v>
      </c>
      <c r="W10" s="45">
        <v>12.904761904761905</v>
      </c>
      <c r="X10" s="45">
        <v>7.2</v>
      </c>
      <c r="Y10" s="45">
        <v>6.9</v>
      </c>
      <c r="Z10" s="45">
        <v>0</v>
      </c>
      <c r="AA10" s="45">
        <v>0</v>
      </c>
      <c r="AB10" s="137">
        <v>4.4999999999999998E-2</v>
      </c>
      <c r="AC10" s="45">
        <v>112.51346127527565</v>
      </c>
      <c r="AD10" s="47">
        <v>120.64506571471219</v>
      </c>
      <c r="AE10" s="48">
        <v>6</v>
      </c>
      <c r="AF10" s="49">
        <v>6</v>
      </c>
      <c r="AG10" s="49">
        <v>3</v>
      </c>
      <c r="AH10" s="49">
        <v>4</v>
      </c>
      <c r="AI10" s="49">
        <v>5</v>
      </c>
      <c r="AJ10" s="49">
        <v>7</v>
      </c>
      <c r="AK10" s="49">
        <v>8</v>
      </c>
      <c r="AL10" s="49">
        <v>3</v>
      </c>
      <c r="AM10" s="50">
        <v>0</v>
      </c>
      <c r="AN10" s="146">
        <v>37</v>
      </c>
      <c r="AO10" s="147">
        <v>501.90000000000003</v>
      </c>
      <c r="AP10" s="147">
        <v>9</v>
      </c>
      <c r="AQ10" s="147">
        <v>5</v>
      </c>
      <c r="AR10" s="147">
        <v>1</v>
      </c>
      <c r="AS10" s="147">
        <v>4.5</v>
      </c>
      <c r="AT10" s="147"/>
      <c r="AU10" s="147"/>
      <c r="AV10" s="149">
        <v>0.8</v>
      </c>
      <c r="AW10" s="149">
        <v>6.4</v>
      </c>
      <c r="AX10" s="149">
        <v>7.7</v>
      </c>
      <c r="AY10" s="149">
        <v>100</v>
      </c>
      <c r="AZ10" s="150">
        <v>16.7</v>
      </c>
      <c r="BA10" s="146">
        <v>293</v>
      </c>
      <c r="BB10" s="147">
        <v>1495.1999999999998</v>
      </c>
      <c r="BC10" s="147">
        <v>34</v>
      </c>
      <c r="BD10" s="147">
        <v>16</v>
      </c>
      <c r="BE10" s="147">
        <v>2</v>
      </c>
      <c r="BF10" s="147">
        <v>12.600000000000001</v>
      </c>
      <c r="BG10" s="147"/>
      <c r="BH10" s="147"/>
      <c r="BI10" s="149">
        <v>1.43</v>
      </c>
      <c r="BJ10" s="149">
        <v>6.8</v>
      </c>
      <c r="BK10" s="149">
        <v>11.3</v>
      </c>
      <c r="BL10" s="149">
        <v>37.5</v>
      </c>
      <c r="BM10" s="150">
        <v>27.3</v>
      </c>
      <c r="BN10" s="146">
        <v>329</v>
      </c>
      <c r="BO10" s="147">
        <v>2773</v>
      </c>
      <c r="BP10" s="147">
        <v>30</v>
      </c>
      <c r="BQ10" s="147">
        <v>22</v>
      </c>
      <c r="BR10" s="147">
        <v>4</v>
      </c>
      <c r="BS10" s="147">
        <v>24</v>
      </c>
      <c r="BT10" s="147"/>
      <c r="BU10" s="147"/>
      <c r="BV10" s="149">
        <v>1.67</v>
      </c>
      <c r="BW10" s="149">
        <v>8.3000000000000007</v>
      </c>
      <c r="BX10" s="149">
        <v>9.1</v>
      </c>
      <c r="BY10" s="149">
        <v>25</v>
      </c>
      <c r="BZ10" s="150">
        <v>8.3000000000000007</v>
      </c>
      <c r="CA10" s="146">
        <v>347</v>
      </c>
      <c r="CB10" s="147">
        <v>3533.2</v>
      </c>
      <c r="CC10" s="147">
        <v>43</v>
      </c>
      <c r="CD10" s="147">
        <v>30</v>
      </c>
      <c r="CE10" s="147">
        <v>4</v>
      </c>
      <c r="CF10" s="147">
        <v>27.5</v>
      </c>
      <c r="CG10" s="147"/>
      <c r="CH10" s="147"/>
      <c r="CI10" s="149">
        <v>0.91</v>
      </c>
      <c r="CJ10" s="149">
        <v>4.9000000000000004</v>
      </c>
      <c r="CK10" s="149">
        <v>7.9</v>
      </c>
      <c r="CL10" s="149">
        <v>37.5</v>
      </c>
      <c r="CM10" s="150">
        <v>11.8</v>
      </c>
      <c r="CN10" s="146">
        <v>542</v>
      </c>
      <c r="CO10" s="147">
        <v>2868</v>
      </c>
      <c r="CP10" s="147">
        <v>59</v>
      </c>
      <c r="CQ10" s="147">
        <v>42</v>
      </c>
      <c r="CR10" s="147">
        <v>3</v>
      </c>
      <c r="CS10" s="147">
        <v>18</v>
      </c>
      <c r="CT10" s="147"/>
      <c r="CU10" s="147"/>
      <c r="CV10" s="149">
        <v>1.68</v>
      </c>
      <c r="CW10" s="149">
        <v>7.2</v>
      </c>
      <c r="CX10" s="149">
        <v>6.9</v>
      </c>
      <c r="CY10" s="149">
        <v>38.5</v>
      </c>
      <c r="CZ10" s="150">
        <v>4.5</v>
      </c>
      <c r="DA10" s="175"/>
      <c r="DB10" s="5">
        <v>8</v>
      </c>
      <c r="DC10" s="42" t="s">
        <v>183</v>
      </c>
      <c r="DD10" s="30">
        <v>0.76</v>
      </c>
      <c r="DE10" s="87"/>
      <c r="DF10" s="30"/>
    </row>
    <row r="11" spans="1:110" x14ac:dyDescent="0.2">
      <c r="A11" s="29">
        <v>9</v>
      </c>
      <c r="B11" s="31" t="s">
        <v>364</v>
      </c>
      <c r="C11" s="132">
        <v>6.5357142857142856</v>
      </c>
      <c r="D11" s="34" t="s">
        <v>222</v>
      </c>
      <c r="E11" s="35">
        <v>2</v>
      </c>
      <c r="F11" s="36">
        <v>36887</v>
      </c>
      <c r="G11" s="37">
        <v>24.767123287671232</v>
      </c>
      <c r="H11" s="37" t="s">
        <v>159</v>
      </c>
      <c r="I11" s="37">
        <v>22.345205479452055</v>
      </c>
      <c r="J11" s="35">
        <v>76</v>
      </c>
      <c r="K11" s="35">
        <v>253</v>
      </c>
      <c r="L11" s="35">
        <v>4.7</v>
      </c>
      <c r="M11" s="59">
        <v>2</v>
      </c>
      <c r="N11" s="40">
        <v>0</v>
      </c>
      <c r="O11" s="41">
        <v>1.8075011296882059E-2</v>
      </c>
      <c r="P11" s="41">
        <v>9.1517857142857137E-2</v>
      </c>
      <c r="Q11" s="41">
        <v>7.6180802437785675E-2</v>
      </c>
      <c r="R11" s="41">
        <v>0.11028179741051028</v>
      </c>
      <c r="S11" s="42">
        <v>0.11028179741051028</v>
      </c>
      <c r="T11" s="43">
        <v>0.11028179741051028</v>
      </c>
      <c r="U11" s="44" t="s">
        <v>540</v>
      </c>
      <c r="V11" s="45">
        <v>1.44</v>
      </c>
      <c r="W11" s="45">
        <v>11.3125</v>
      </c>
      <c r="X11" s="45">
        <v>7.3</v>
      </c>
      <c r="Y11" s="45">
        <v>5.2</v>
      </c>
      <c r="Z11" s="45">
        <v>0</v>
      </c>
      <c r="AA11" s="45">
        <v>0</v>
      </c>
      <c r="AB11" s="137">
        <v>0.03</v>
      </c>
      <c r="AC11" s="45">
        <v>103.69530303312857</v>
      </c>
      <c r="AD11" s="47">
        <v>109.03061578077595</v>
      </c>
      <c r="AE11" s="48">
        <v>1</v>
      </c>
      <c r="AF11" s="49">
        <v>0</v>
      </c>
      <c r="AG11" s="49">
        <v>2</v>
      </c>
      <c r="AH11" s="49">
        <v>2</v>
      </c>
      <c r="AI11" s="49">
        <v>5</v>
      </c>
      <c r="AJ11" s="49">
        <v>5</v>
      </c>
      <c r="AK11" s="49">
        <v>5</v>
      </c>
      <c r="AL11" s="49">
        <v>7</v>
      </c>
      <c r="AM11" s="50">
        <v>0.5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4</v>
      </c>
      <c r="BB11" s="147">
        <v>221.3</v>
      </c>
      <c r="BC11" s="147">
        <v>1</v>
      </c>
      <c r="BD11" s="147">
        <v>1</v>
      </c>
      <c r="BE11" s="147">
        <v>1</v>
      </c>
      <c r="BF11" s="147">
        <v>2</v>
      </c>
      <c r="BG11" s="147"/>
      <c r="BH11" s="147"/>
      <c r="BI11" s="149">
        <v>0.8</v>
      </c>
      <c r="BJ11" s="149">
        <v>5</v>
      </c>
      <c r="BK11" s="149">
        <v>-1</v>
      </c>
      <c r="BL11" s="149">
        <v>0</v>
      </c>
      <c r="BM11" s="150">
        <v>0</v>
      </c>
      <c r="BN11" s="146">
        <v>164</v>
      </c>
      <c r="BO11" s="147">
        <v>1792</v>
      </c>
      <c r="BP11" s="147">
        <v>20</v>
      </c>
      <c r="BQ11" s="147">
        <v>17</v>
      </c>
      <c r="BR11" s="147">
        <v>2</v>
      </c>
      <c r="BS11" s="147">
        <v>13.299999999999999</v>
      </c>
      <c r="BT11" s="147"/>
      <c r="BU11" s="147"/>
      <c r="BV11" s="149">
        <v>1.1599999999999999</v>
      </c>
      <c r="BW11" s="149">
        <v>5.4</v>
      </c>
      <c r="BX11" s="149">
        <v>5.0999999999999996</v>
      </c>
      <c r="BY11" s="149">
        <v>0</v>
      </c>
      <c r="BZ11" s="150">
        <v>0</v>
      </c>
      <c r="CA11" s="146">
        <v>225</v>
      </c>
      <c r="CB11" s="147">
        <v>2953.5</v>
      </c>
      <c r="CC11" s="147">
        <v>34</v>
      </c>
      <c r="CD11" s="147">
        <v>20</v>
      </c>
      <c r="CE11" s="147">
        <v>3</v>
      </c>
      <c r="CF11" s="147">
        <v>20.9</v>
      </c>
      <c r="CG11" s="147"/>
      <c r="CH11" s="147"/>
      <c r="CI11" s="149">
        <v>0.75</v>
      </c>
      <c r="CJ11" s="149">
        <v>6.1</v>
      </c>
      <c r="CK11" s="149">
        <v>7.7</v>
      </c>
      <c r="CL11" s="149">
        <v>25</v>
      </c>
      <c r="CM11" s="150">
        <v>16.7</v>
      </c>
      <c r="CN11" s="146">
        <v>362</v>
      </c>
      <c r="CO11" s="147">
        <v>3282.5</v>
      </c>
      <c r="CP11" s="147">
        <v>38</v>
      </c>
      <c r="CQ11" s="147">
        <v>32</v>
      </c>
      <c r="CR11" s="147">
        <v>5</v>
      </c>
      <c r="CS11" s="147">
        <v>28.6</v>
      </c>
      <c r="CT11" s="147"/>
      <c r="CU11" s="147"/>
      <c r="CV11" s="149">
        <v>1.44</v>
      </c>
      <c r="CW11" s="149">
        <v>7.3</v>
      </c>
      <c r="CX11" s="149">
        <v>5.2</v>
      </c>
      <c r="CY11" s="149">
        <v>62.5</v>
      </c>
      <c r="CZ11" s="150">
        <v>3</v>
      </c>
      <c r="DA11" s="30"/>
      <c r="DB11" s="5">
        <v>9</v>
      </c>
      <c r="DC11" s="42" t="s">
        <v>186</v>
      </c>
      <c r="DD11" s="30">
        <v>0.7</v>
      </c>
      <c r="DE11" s="87"/>
      <c r="DF11" s="30"/>
    </row>
    <row r="12" spans="1:110" x14ac:dyDescent="0.2">
      <c r="A12" s="29">
        <v>10</v>
      </c>
      <c r="B12" s="31" t="s">
        <v>365</v>
      </c>
      <c r="C12" s="132">
        <v>5.6499999999999995</v>
      </c>
      <c r="D12" s="34" t="s">
        <v>166</v>
      </c>
      <c r="E12" s="35">
        <v>1</v>
      </c>
      <c r="F12" s="36">
        <v>36580</v>
      </c>
      <c r="G12" s="37">
        <v>25.608219178082191</v>
      </c>
      <c r="H12" s="37" t="s">
        <v>198</v>
      </c>
      <c r="I12" s="37">
        <v>23.186301369863013</v>
      </c>
      <c r="J12" s="35">
        <v>76</v>
      </c>
      <c r="K12" s="35">
        <v>242</v>
      </c>
      <c r="L12" s="35">
        <v>4.78</v>
      </c>
      <c r="M12" s="59">
        <v>3</v>
      </c>
      <c r="N12" s="40">
        <v>0</v>
      </c>
      <c r="O12" s="41">
        <v>0</v>
      </c>
      <c r="P12" s="41">
        <v>0</v>
      </c>
      <c r="Q12" s="41">
        <v>8.6381684548449772E-2</v>
      </c>
      <c r="R12" s="41">
        <v>0.12142741805264008</v>
      </c>
      <c r="S12" s="42">
        <v>0.12142741805264008</v>
      </c>
      <c r="T12" s="43">
        <v>0.12142741805264008</v>
      </c>
      <c r="U12" s="44" t="s">
        <v>540</v>
      </c>
      <c r="V12" s="45">
        <v>1.31</v>
      </c>
      <c r="W12" s="45">
        <v>12.533333333333333</v>
      </c>
      <c r="X12" s="45">
        <v>7.6</v>
      </c>
      <c r="Y12" s="45">
        <v>9.8000000000000007</v>
      </c>
      <c r="Z12" s="45">
        <v>0</v>
      </c>
      <c r="AA12" s="45">
        <v>0</v>
      </c>
      <c r="AB12" s="137">
        <v>9.0999999999999998E-2</v>
      </c>
      <c r="AC12" s="45">
        <v>92.711535760579707</v>
      </c>
      <c r="AD12" s="47">
        <v>97.481713619449138</v>
      </c>
      <c r="AE12" s="48">
        <v>2</v>
      </c>
      <c r="AF12" s="49">
        <v>0</v>
      </c>
      <c r="AG12" s="49">
        <v>1</v>
      </c>
      <c r="AH12" s="49">
        <v>4</v>
      </c>
      <c r="AI12" s="49">
        <v>6</v>
      </c>
      <c r="AJ12" s="49">
        <v>5</v>
      </c>
      <c r="AK12" s="49">
        <v>1</v>
      </c>
      <c r="AL12" s="49">
        <v>6</v>
      </c>
      <c r="AM12" s="50">
        <v>0.25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/>
      <c r="BB12" s="147">
        <v>1</v>
      </c>
      <c r="BC12" s="147"/>
      <c r="BD12" s="147"/>
      <c r="BE12" s="147"/>
      <c r="BF12" s="147"/>
      <c r="BG12" s="147"/>
      <c r="BH12" s="147"/>
      <c r="BI12" s="149"/>
      <c r="BJ12" s="149"/>
      <c r="BK12" s="149"/>
      <c r="BL12" s="149"/>
      <c r="BM12" s="150"/>
      <c r="BN12" s="146"/>
      <c r="BO12" s="147">
        <v>1</v>
      </c>
      <c r="BP12" s="147"/>
      <c r="BQ12" s="147"/>
      <c r="BR12" s="147"/>
      <c r="BS12" s="147"/>
      <c r="BT12" s="147"/>
      <c r="BU12" s="147"/>
      <c r="BV12" s="149"/>
      <c r="BW12" s="149"/>
      <c r="BX12" s="149"/>
      <c r="BY12" s="149"/>
      <c r="BZ12" s="150"/>
      <c r="CA12" s="146">
        <v>409</v>
      </c>
      <c r="CB12" s="147">
        <v>4734.8</v>
      </c>
      <c r="CC12" s="147">
        <v>37</v>
      </c>
      <c r="CD12" s="147">
        <v>26</v>
      </c>
      <c r="CE12" s="147">
        <v>8</v>
      </c>
      <c r="CF12" s="147">
        <v>44.800000000000004</v>
      </c>
      <c r="CG12" s="147"/>
      <c r="CH12" s="147"/>
      <c r="CI12" s="149">
        <v>1.31</v>
      </c>
      <c r="CJ12" s="149">
        <v>7.6</v>
      </c>
      <c r="CK12" s="149">
        <v>8.5</v>
      </c>
      <c r="CL12" s="149">
        <v>50</v>
      </c>
      <c r="CM12" s="150">
        <v>13.3</v>
      </c>
      <c r="CN12" s="146">
        <v>376</v>
      </c>
      <c r="CO12" s="147">
        <v>3096.5</v>
      </c>
      <c r="CP12" s="147">
        <v>49</v>
      </c>
      <c r="CQ12" s="147">
        <v>30</v>
      </c>
      <c r="CR12" s="147">
        <v>4</v>
      </c>
      <c r="CS12" s="147">
        <v>30.799999999999997</v>
      </c>
      <c r="CT12" s="147"/>
      <c r="CU12" s="147"/>
      <c r="CV12" s="149">
        <v>1.02</v>
      </c>
      <c r="CW12" s="149">
        <v>4.2</v>
      </c>
      <c r="CX12" s="149">
        <v>9.8000000000000007</v>
      </c>
      <c r="CY12" s="149">
        <v>40</v>
      </c>
      <c r="CZ12" s="150">
        <v>9.1</v>
      </c>
      <c r="DA12" s="30"/>
      <c r="DB12" s="5">
        <v>10</v>
      </c>
      <c r="DC12" s="42" t="s">
        <v>189</v>
      </c>
      <c r="DD12" s="30">
        <v>0.7</v>
      </c>
      <c r="DE12" s="30"/>
      <c r="DF12" s="30"/>
    </row>
    <row r="13" spans="1:110" x14ac:dyDescent="0.2">
      <c r="A13" s="29">
        <v>11</v>
      </c>
      <c r="B13" s="31" t="s">
        <v>366</v>
      </c>
      <c r="C13" s="132">
        <v>5.2071428571428573</v>
      </c>
      <c r="D13" s="34" t="s">
        <v>367</v>
      </c>
      <c r="E13" s="35">
        <v>11</v>
      </c>
      <c r="F13" s="36">
        <v>36317</v>
      </c>
      <c r="G13" s="37">
        <v>26.328767123287673</v>
      </c>
      <c r="H13" s="37" t="s">
        <v>198</v>
      </c>
      <c r="I13" s="37">
        <v>23.906849315068492</v>
      </c>
      <c r="J13" s="35">
        <v>79</v>
      </c>
      <c r="K13" s="35">
        <v>255</v>
      </c>
      <c r="L13" s="35">
        <v>4.55</v>
      </c>
      <c r="M13" s="59">
        <v>7</v>
      </c>
      <c r="N13" s="40">
        <v>3.669724770642202E-2</v>
      </c>
      <c r="O13" s="41">
        <v>4.0668775417984637E-2</v>
      </c>
      <c r="P13" s="41">
        <v>0</v>
      </c>
      <c r="Q13" s="41">
        <v>0.24781549921214724</v>
      </c>
      <c r="R13" s="41">
        <v>0.11650485436893204</v>
      </c>
      <c r="S13" s="42">
        <v>0.18216017679053964</v>
      </c>
      <c r="T13" s="43">
        <v>0.10929610607432379</v>
      </c>
      <c r="U13" s="44">
        <v>22.243835616438357</v>
      </c>
      <c r="V13" s="45">
        <v>2.16</v>
      </c>
      <c r="W13" s="45">
        <v>12</v>
      </c>
      <c r="X13" s="45">
        <v>3.8</v>
      </c>
      <c r="Y13" s="45">
        <v>9.6</v>
      </c>
      <c r="Z13" s="45">
        <v>0</v>
      </c>
      <c r="AA13" s="45">
        <v>0</v>
      </c>
      <c r="AB13" s="137">
        <v>7.6999999999999999E-2</v>
      </c>
      <c r="AC13" s="45">
        <v>118.99387008036362</v>
      </c>
      <c r="AD13" s="47">
        <v>132.59715860810951</v>
      </c>
      <c r="AE13" s="48">
        <v>1</v>
      </c>
      <c r="AF13" s="49">
        <v>1</v>
      </c>
      <c r="AG13" s="49">
        <v>7</v>
      </c>
      <c r="AH13" s="49">
        <v>4</v>
      </c>
      <c r="AI13" s="49">
        <v>0</v>
      </c>
      <c r="AJ13" s="49">
        <v>7</v>
      </c>
      <c r="AK13" s="49">
        <v>10</v>
      </c>
      <c r="AL13" s="49">
        <v>1</v>
      </c>
      <c r="AM13" s="50">
        <v>0</v>
      </c>
      <c r="AN13" s="146">
        <v>8</v>
      </c>
      <c r="AO13" s="147">
        <v>218</v>
      </c>
      <c r="AP13" s="147">
        <v>1</v>
      </c>
      <c r="AQ13" s="147">
        <v>1</v>
      </c>
      <c r="AR13" s="147">
        <v>0</v>
      </c>
      <c r="AS13" s="147">
        <v>2</v>
      </c>
      <c r="AT13" s="147"/>
      <c r="AU13" s="147"/>
      <c r="AV13" s="149">
        <v>4</v>
      </c>
      <c r="AW13" s="149">
        <v>5</v>
      </c>
      <c r="AX13" s="149">
        <v>3</v>
      </c>
      <c r="AY13" s="149">
        <v>0</v>
      </c>
      <c r="AZ13" s="150">
        <v>0</v>
      </c>
      <c r="BA13" s="146">
        <v>18</v>
      </c>
      <c r="BB13" s="147">
        <v>442.6</v>
      </c>
      <c r="BC13" s="147">
        <v>3</v>
      </c>
      <c r="BD13" s="147">
        <v>2</v>
      </c>
      <c r="BE13" s="147">
        <v>0</v>
      </c>
      <c r="BF13" s="147">
        <v>3.8</v>
      </c>
      <c r="BG13" s="147"/>
      <c r="BH13" s="147"/>
      <c r="BI13" s="149">
        <v>1.29</v>
      </c>
      <c r="BJ13" s="149">
        <v>8.5</v>
      </c>
      <c r="BK13" s="149">
        <v>2.2999999999999998</v>
      </c>
      <c r="BL13" s="149">
        <v>0</v>
      </c>
      <c r="BM13" s="150">
        <v>0</v>
      </c>
      <c r="BN13" s="146"/>
      <c r="BO13" s="147">
        <v>1</v>
      </c>
      <c r="BP13" s="147"/>
      <c r="BQ13" s="147"/>
      <c r="BR13" s="147"/>
      <c r="BS13" s="147"/>
      <c r="BT13" s="147"/>
      <c r="BU13" s="147"/>
      <c r="BV13" s="149"/>
      <c r="BW13" s="149"/>
      <c r="BX13" s="149"/>
      <c r="BY13" s="149"/>
      <c r="BZ13" s="150"/>
      <c r="CA13" s="146">
        <v>692</v>
      </c>
      <c r="CB13" s="147">
        <v>2792.4</v>
      </c>
      <c r="CC13" s="147">
        <v>112</v>
      </c>
      <c r="CD13" s="147">
        <v>73</v>
      </c>
      <c r="CE13" s="147">
        <v>5</v>
      </c>
      <c r="CF13" s="147">
        <v>15.6</v>
      </c>
      <c r="CG13" s="147"/>
      <c r="CH13" s="147"/>
      <c r="CI13" s="149">
        <v>2.16</v>
      </c>
      <c r="CJ13" s="149">
        <v>3.6</v>
      </c>
      <c r="CK13" s="149">
        <v>10.1</v>
      </c>
      <c r="CL13" s="149">
        <v>44.4</v>
      </c>
      <c r="CM13" s="150">
        <v>5.2</v>
      </c>
      <c r="CN13" s="146">
        <v>144</v>
      </c>
      <c r="CO13" s="147">
        <v>1236</v>
      </c>
      <c r="CP13" s="147">
        <v>28</v>
      </c>
      <c r="CQ13" s="147">
        <v>12</v>
      </c>
      <c r="CR13" s="147">
        <v>2</v>
      </c>
      <c r="CS13" s="147">
        <v>8</v>
      </c>
      <c r="CT13" s="147"/>
      <c r="CU13" s="147"/>
      <c r="CV13" s="149">
        <v>1.26</v>
      </c>
      <c r="CW13" s="149">
        <v>3.8</v>
      </c>
      <c r="CX13" s="149">
        <v>9.6</v>
      </c>
      <c r="CY13" s="149">
        <v>33.299999999999997</v>
      </c>
      <c r="CZ13" s="150">
        <v>7.7</v>
      </c>
      <c r="DA13" s="30"/>
      <c r="DB13" s="30">
        <v>11</v>
      </c>
      <c r="DC13" s="42" t="s">
        <v>192</v>
      </c>
      <c r="DD13" s="30">
        <v>0.6</v>
      </c>
      <c r="DE13" s="30"/>
      <c r="DF13" s="30"/>
    </row>
    <row r="14" spans="1:110" x14ac:dyDescent="0.2">
      <c r="A14" s="29">
        <v>12</v>
      </c>
      <c r="B14" s="31" t="s">
        <v>368</v>
      </c>
      <c r="C14" s="132">
        <v>4.75</v>
      </c>
      <c r="D14" s="34" t="s">
        <v>202</v>
      </c>
      <c r="E14" s="35">
        <v>4</v>
      </c>
      <c r="F14" s="36">
        <v>36699</v>
      </c>
      <c r="G14" s="37">
        <v>25.282191780821918</v>
      </c>
      <c r="H14" s="37" t="s">
        <v>198</v>
      </c>
      <c r="I14" s="37">
        <v>22.860273972602741</v>
      </c>
      <c r="J14" s="35">
        <v>74</v>
      </c>
      <c r="K14" s="35">
        <v>240</v>
      </c>
      <c r="L14" s="35">
        <v>4.79</v>
      </c>
      <c r="M14" s="59">
        <v>0</v>
      </c>
      <c r="N14" s="40">
        <v>0</v>
      </c>
      <c r="O14" s="41">
        <v>0.13853306765347759</v>
      </c>
      <c r="P14" s="41">
        <v>0.12653562653562653</v>
      </c>
      <c r="Q14" s="41">
        <v>0.17824036428687592</v>
      </c>
      <c r="R14" s="41">
        <v>0.16245554931686318</v>
      </c>
      <c r="S14" s="42">
        <v>0.17034795680186954</v>
      </c>
      <c r="T14" s="43">
        <v>0.16183055896177606</v>
      </c>
      <c r="U14" s="44">
        <v>21.197260273972603</v>
      </c>
      <c r="V14" s="45">
        <v>1.99</v>
      </c>
      <c r="W14" s="45">
        <v>13.151515151515152</v>
      </c>
      <c r="X14" s="45">
        <v>6.6</v>
      </c>
      <c r="Y14" s="45">
        <v>9.1</v>
      </c>
      <c r="Z14" s="45">
        <v>0</v>
      </c>
      <c r="AA14" s="45">
        <v>0</v>
      </c>
      <c r="AB14" s="137">
        <v>0.10800000000000001</v>
      </c>
      <c r="AC14" s="45">
        <v>91.179915149156685</v>
      </c>
      <c r="AD14" s="47">
        <v>92.111902982474277</v>
      </c>
      <c r="AE14" s="48">
        <v>4</v>
      </c>
      <c r="AF14" s="49">
        <v>3</v>
      </c>
      <c r="AG14" s="49">
        <v>6</v>
      </c>
      <c r="AH14" s="49">
        <v>6</v>
      </c>
      <c r="AI14" s="49">
        <v>4</v>
      </c>
      <c r="AJ14" s="49">
        <v>5</v>
      </c>
      <c r="AK14" s="49">
        <v>0</v>
      </c>
      <c r="AL14" s="49">
        <v>0</v>
      </c>
      <c r="AM14" s="5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>
        <v>292</v>
      </c>
      <c r="BB14" s="147">
        <v>2107.7999999999997</v>
      </c>
      <c r="BC14" s="147">
        <v>24</v>
      </c>
      <c r="BD14" s="147">
        <v>20</v>
      </c>
      <c r="BE14" s="147">
        <v>7</v>
      </c>
      <c r="BF14" s="147">
        <v>22.5</v>
      </c>
      <c r="BG14" s="147"/>
      <c r="BH14" s="147"/>
      <c r="BI14" s="149">
        <v>2.25</v>
      </c>
      <c r="BJ14" s="149">
        <v>10</v>
      </c>
      <c r="BK14" s="149">
        <v>6.9</v>
      </c>
      <c r="BL14" s="149">
        <v>0</v>
      </c>
      <c r="BM14" s="150">
        <v>0</v>
      </c>
      <c r="BN14" s="146">
        <v>309</v>
      </c>
      <c r="BO14" s="147">
        <v>2442</v>
      </c>
      <c r="BP14" s="147">
        <v>31</v>
      </c>
      <c r="BQ14" s="147">
        <v>25</v>
      </c>
      <c r="BR14" s="147">
        <v>6</v>
      </c>
      <c r="BS14" s="147">
        <v>18</v>
      </c>
      <c r="BT14" s="147"/>
      <c r="BU14" s="147"/>
      <c r="BV14" s="149">
        <v>1.99</v>
      </c>
      <c r="BW14" s="149">
        <v>6.6</v>
      </c>
      <c r="BX14" s="149">
        <v>7.7</v>
      </c>
      <c r="BY14" s="149">
        <v>0</v>
      </c>
      <c r="BZ14" s="150">
        <v>3.8</v>
      </c>
      <c r="CA14" s="146">
        <v>548</v>
      </c>
      <c r="CB14" s="147">
        <v>3074.5</v>
      </c>
      <c r="CC14" s="147">
        <v>65</v>
      </c>
      <c r="CD14" s="147">
        <v>49</v>
      </c>
      <c r="CE14" s="147">
        <v>2</v>
      </c>
      <c r="CF14" s="147">
        <v>20.8</v>
      </c>
      <c r="CG14" s="147"/>
      <c r="CH14" s="147"/>
      <c r="CI14" s="149">
        <v>1.69</v>
      </c>
      <c r="CJ14" s="149">
        <v>3.7</v>
      </c>
      <c r="CK14" s="149">
        <v>8.4</v>
      </c>
      <c r="CL14" s="149">
        <v>72.7</v>
      </c>
      <c r="CM14" s="150">
        <v>0</v>
      </c>
      <c r="CN14" s="146">
        <v>434</v>
      </c>
      <c r="CO14" s="147">
        <v>2671.5</v>
      </c>
      <c r="CP14" s="147">
        <v>49</v>
      </c>
      <c r="CQ14" s="147">
        <v>33</v>
      </c>
      <c r="CR14" s="147">
        <v>3</v>
      </c>
      <c r="CS14" s="147">
        <v>13</v>
      </c>
      <c r="CT14" s="147"/>
      <c r="CU14" s="147"/>
      <c r="CV14" s="149">
        <v>1.38</v>
      </c>
      <c r="CW14" s="149">
        <v>6.3</v>
      </c>
      <c r="CX14" s="149">
        <v>9.1</v>
      </c>
      <c r="CY14" s="149">
        <v>20</v>
      </c>
      <c r="CZ14" s="150">
        <v>10.8</v>
      </c>
      <c r="DA14" s="30"/>
      <c r="DB14" s="30">
        <v>12</v>
      </c>
      <c r="DC14" s="42" t="s">
        <v>369</v>
      </c>
      <c r="DD14" s="30">
        <v>0.5</v>
      </c>
      <c r="DE14" s="30"/>
      <c r="DF14" s="30"/>
    </row>
    <row r="15" spans="1:110" x14ac:dyDescent="0.2">
      <c r="A15" s="29">
        <v>13</v>
      </c>
      <c r="B15" s="31" t="s">
        <v>370</v>
      </c>
      <c r="C15" s="132">
        <v>4.5428571428571427</v>
      </c>
      <c r="D15" s="34" t="s">
        <v>285</v>
      </c>
      <c r="E15" s="35">
        <v>2</v>
      </c>
      <c r="F15" s="36">
        <v>36692</v>
      </c>
      <c r="G15" s="37">
        <v>25.301369863013697</v>
      </c>
      <c r="H15" s="37" t="s">
        <v>159</v>
      </c>
      <c r="I15" s="37">
        <v>22.87945205479452</v>
      </c>
      <c r="J15" s="35">
        <v>78</v>
      </c>
      <c r="K15" s="35">
        <v>255</v>
      </c>
      <c r="L15" s="35">
        <v>4.87</v>
      </c>
      <c r="M15" s="59">
        <v>5</v>
      </c>
      <c r="N15" s="40">
        <v>0</v>
      </c>
      <c r="O15" s="41">
        <v>3.7800212049970042E-2</v>
      </c>
      <c r="P15" s="41">
        <v>8.9536138079827396E-2</v>
      </c>
      <c r="Q15" s="41">
        <v>0.13140123804164322</v>
      </c>
      <c r="R15" s="41">
        <v>0.15450833241364087</v>
      </c>
      <c r="S15" s="42">
        <v>0.15450833241364087</v>
      </c>
      <c r="T15" s="43">
        <v>0.15450833241364087</v>
      </c>
      <c r="U15" s="44">
        <v>22.213698630136985</v>
      </c>
      <c r="V15" s="45">
        <v>1.66</v>
      </c>
      <c r="W15" s="45">
        <v>10</v>
      </c>
      <c r="X15" s="45">
        <v>6.4</v>
      </c>
      <c r="Y15" s="45">
        <v>7.2</v>
      </c>
      <c r="Z15" s="45">
        <v>0</v>
      </c>
      <c r="AA15" s="45">
        <v>0</v>
      </c>
      <c r="AB15" s="137">
        <v>3.4000000000000002E-2</v>
      </c>
      <c r="AC15" s="45">
        <v>90.668061647584054</v>
      </c>
      <c r="AD15" s="47">
        <v>99.120897705535313</v>
      </c>
      <c r="AE15" s="48">
        <v>4</v>
      </c>
      <c r="AF15" s="49">
        <v>1</v>
      </c>
      <c r="AG15" s="49">
        <v>3</v>
      </c>
      <c r="AH15" s="49">
        <v>1</v>
      </c>
      <c r="AI15" s="49">
        <v>4</v>
      </c>
      <c r="AJ15" s="49">
        <v>5</v>
      </c>
      <c r="AK15" s="49">
        <v>2</v>
      </c>
      <c r="AL15" s="49">
        <v>3</v>
      </c>
      <c r="AM15" s="50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>
        <v>82</v>
      </c>
      <c r="BB15" s="147">
        <v>2169.2999999999997</v>
      </c>
      <c r="BC15" s="147">
        <v>12</v>
      </c>
      <c r="BD15" s="147">
        <v>9</v>
      </c>
      <c r="BE15" s="147">
        <v>4</v>
      </c>
      <c r="BF15" s="147">
        <v>16.8</v>
      </c>
      <c r="BG15" s="147"/>
      <c r="BH15" s="147"/>
      <c r="BI15" s="149">
        <v>0.99</v>
      </c>
      <c r="BJ15" s="149">
        <v>4.7</v>
      </c>
      <c r="BK15" s="149">
        <v>7.6</v>
      </c>
      <c r="BL15" s="149">
        <v>0</v>
      </c>
      <c r="BM15" s="150">
        <v>0</v>
      </c>
      <c r="BN15" s="146">
        <v>166</v>
      </c>
      <c r="BO15" s="147">
        <v>1854</v>
      </c>
      <c r="BP15" s="147">
        <v>26</v>
      </c>
      <c r="BQ15" s="147">
        <v>16</v>
      </c>
      <c r="BR15" s="147">
        <v>3</v>
      </c>
      <c r="BS15" s="147">
        <v>15</v>
      </c>
      <c r="BT15" s="147"/>
      <c r="BU15" s="147"/>
      <c r="BV15" s="149">
        <v>0.74</v>
      </c>
      <c r="BW15" s="149">
        <v>4.5999999999999996</v>
      </c>
      <c r="BX15" s="149">
        <v>8.3000000000000007</v>
      </c>
      <c r="BY15" s="149">
        <v>50</v>
      </c>
      <c r="BZ15" s="150">
        <v>20</v>
      </c>
      <c r="CA15" s="146">
        <v>467</v>
      </c>
      <c r="CB15" s="147">
        <v>3554</v>
      </c>
      <c r="CC15" s="147">
        <v>59</v>
      </c>
      <c r="CD15" s="147">
        <v>45</v>
      </c>
      <c r="CE15" s="147">
        <v>6</v>
      </c>
      <c r="CF15" s="147">
        <v>27</v>
      </c>
      <c r="CG15" s="147"/>
      <c r="CH15" s="147"/>
      <c r="CI15" s="149">
        <v>1.66</v>
      </c>
      <c r="CJ15" s="149">
        <v>6.4</v>
      </c>
      <c r="CK15" s="149">
        <v>6.4</v>
      </c>
      <c r="CL15" s="149">
        <v>40</v>
      </c>
      <c r="CM15" s="150">
        <v>4.3</v>
      </c>
      <c r="CN15" s="146">
        <v>560</v>
      </c>
      <c r="CO15" s="147">
        <v>3624.4</v>
      </c>
      <c r="CP15" s="147">
        <v>77</v>
      </c>
      <c r="CQ15" s="147">
        <v>56</v>
      </c>
      <c r="CR15" s="147">
        <v>8</v>
      </c>
      <c r="CS15" s="147">
        <v>24.7</v>
      </c>
      <c r="CT15" s="147"/>
      <c r="CU15" s="147"/>
      <c r="CV15" s="149">
        <v>1.23</v>
      </c>
      <c r="CW15" s="149">
        <v>4.7</v>
      </c>
      <c r="CX15" s="149">
        <v>7.2</v>
      </c>
      <c r="CY15" s="149">
        <v>57.1</v>
      </c>
      <c r="CZ15" s="150">
        <v>3.4</v>
      </c>
      <c r="DA15" s="30"/>
      <c r="DB15" s="42"/>
      <c r="DC15" s="30"/>
      <c r="DD15" s="30"/>
      <c r="DE15" s="30"/>
      <c r="DF15" s="30"/>
    </row>
    <row r="16" spans="1:110" x14ac:dyDescent="0.2">
      <c r="A16" s="29">
        <v>14</v>
      </c>
      <c r="B16" s="31" t="s">
        <v>371</v>
      </c>
      <c r="C16" s="132">
        <v>4.3999999999999995</v>
      </c>
      <c r="D16" s="34" t="s">
        <v>294</v>
      </c>
      <c r="E16" s="35">
        <v>6</v>
      </c>
      <c r="F16" s="36">
        <v>36411</v>
      </c>
      <c r="G16" s="37">
        <v>26.07123287671233</v>
      </c>
      <c r="H16" s="37" t="s">
        <v>159</v>
      </c>
      <c r="I16" s="37">
        <v>23.649315068493152</v>
      </c>
      <c r="J16" s="35">
        <v>79</v>
      </c>
      <c r="K16" s="35">
        <v>248</v>
      </c>
      <c r="L16" s="35">
        <v>4.6900000000000004</v>
      </c>
      <c r="M16" s="59">
        <v>5</v>
      </c>
      <c r="N16" s="40">
        <v>0</v>
      </c>
      <c r="O16" s="41">
        <v>0.1398793198025233</v>
      </c>
      <c r="P16" s="41">
        <v>0.14794635373009221</v>
      </c>
      <c r="Q16" s="41">
        <v>0.10524301569077689</v>
      </c>
      <c r="R16" s="41">
        <v>0.11193517373987091</v>
      </c>
      <c r="S16" s="42">
        <v>0.12994076373498156</v>
      </c>
      <c r="T16" s="43">
        <v>0.11044964917473432</v>
      </c>
      <c r="U16" s="44" t="s">
        <v>540</v>
      </c>
      <c r="V16" s="45">
        <v>1.58</v>
      </c>
      <c r="W16" s="45">
        <v>10.1875</v>
      </c>
      <c r="X16" s="45">
        <v>6.3</v>
      </c>
      <c r="Y16" s="45">
        <v>8</v>
      </c>
      <c r="Z16" s="45">
        <v>0</v>
      </c>
      <c r="AA16" s="45">
        <v>0</v>
      </c>
      <c r="AB16" s="137">
        <v>0.03</v>
      </c>
      <c r="AC16" s="45">
        <v>102.51568209046114</v>
      </c>
      <c r="AD16" s="47">
        <v>114.23519672725202</v>
      </c>
      <c r="AE16" s="48">
        <v>1</v>
      </c>
      <c r="AF16" s="49">
        <v>0</v>
      </c>
      <c r="AG16" s="49">
        <v>3</v>
      </c>
      <c r="AH16" s="49">
        <v>1</v>
      </c>
      <c r="AI16" s="49">
        <v>3</v>
      </c>
      <c r="AJ16" s="49">
        <v>5</v>
      </c>
      <c r="AK16" s="49">
        <v>7</v>
      </c>
      <c r="AL16" s="49">
        <v>3</v>
      </c>
      <c r="AM16" s="50">
        <v>0</v>
      </c>
      <c r="AN16" s="146">
        <v>0</v>
      </c>
      <c r="AO16" s="147">
        <v>1</v>
      </c>
      <c r="AP16" s="147">
        <v>2</v>
      </c>
      <c r="AQ16" s="147">
        <v>0</v>
      </c>
      <c r="AR16" s="147">
        <v>0</v>
      </c>
      <c r="AS16" s="147"/>
      <c r="AT16" s="147"/>
      <c r="AU16" s="147"/>
      <c r="AV16" s="149">
        <v>0</v>
      </c>
      <c r="AW16" s="149">
        <v>0</v>
      </c>
      <c r="AX16" s="149">
        <v>10.5</v>
      </c>
      <c r="AY16" s="149">
        <v>0</v>
      </c>
      <c r="AZ16" s="150">
        <v>100</v>
      </c>
      <c r="BA16" s="146">
        <v>51</v>
      </c>
      <c r="BB16" s="147">
        <v>364.6</v>
      </c>
      <c r="BC16" s="147">
        <v>4</v>
      </c>
      <c r="BD16" s="147">
        <v>2</v>
      </c>
      <c r="BE16" s="147">
        <v>0</v>
      </c>
      <c r="BF16" s="147">
        <v>2.8</v>
      </c>
      <c r="BG16" s="147"/>
      <c r="BH16" s="147"/>
      <c r="BI16" s="149">
        <v>3.19</v>
      </c>
      <c r="BJ16" s="149">
        <v>5.5</v>
      </c>
      <c r="BK16" s="149">
        <v>12.8</v>
      </c>
      <c r="BL16" s="149">
        <v>100</v>
      </c>
      <c r="BM16" s="150">
        <v>33.299999999999997</v>
      </c>
      <c r="BN16" s="146">
        <v>353</v>
      </c>
      <c r="BO16" s="147">
        <v>2386</v>
      </c>
      <c r="BP16" s="147">
        <v>34</v>
      </c>
      <c r="BQ16" s="147">
        <v>28</v>
      </c>
      <c r="BR16" s="147">
        <v>6</v>
      </c>
      <c r="BS16" s="147">
        <v>20</v>
      </c>
      <c r="BT16" s="147"/>
      <c r="BU16" s="147"/>
      <c r="BV16" s="149">
        <v>2.94</v>
      </c>
      <c r="BW16" s="149">
        <v>8.1</v>
      </c>
      <c r="BX16" s="149">
        <v>8.1999999999999993</v>
      </c>
      <c r="BY16" s="149">
        <v>100</v>
      </c>
      <c r="BZ16" s="150">
        <v>0</v>
      </c>
      <c r="CA16" s="146">
        <v>330</v>
      </c>
      <c r="CB16" s="147">
        <v>3135.6</v>
      </c>
      <c r="CC16" s="147">
        <v>40</v>
      </c>
      <c r="CD16" s="147">
        <v>26</v>
      </c>
      <c r="CE16" s="147">
        <v>6</v>
      </c>
      <c r="CF16" s="147">
        <v>27.3</v>
      </c>
      <c r="CG16" s="147"/>
      <c r="CH16" s="147"/>
      <c r="CI16" s="149">
        <v>1.58</v>
      </c>
      <c r="CJ16" s="149">
        <v>6.3</v>
      </c>
      <c r="CK16" s="149">
        <v>8.8000000000000007</v>
      </c>
      <c r="CL16" s="149">
        <v>37.5</v>
      </c>
      <c r="CM16" s="150">
        <v>10.3</v>
      </c>
      <c r="CN16" s="146">
        <v>326</v>
      </c>
      <c r="CO16" s="147">
        <v>2912.3999999999996</v>
      </c>
      <c r="CP16" s="147">
        <v>51</v>
      </c>
      <c r="CQ16" s="147">
        <v>32</v>
      </c>
      <c r="CR16" s="147">
        <v>3</v>
      </c>
      <c r="CS16" s="147">
        <v>20.399999999999999</v>
      </c>
      <c r="CT16" s="147"/>
      <c r="CU16" s="147"/>
      <c r="CV16" s="149">
        <v>1.1100000000000001</v>
      </c>
      <c r="CW16" s="149">
        <v>5.2</v>
      </c>
      <c r="CX16" s="149">
        <v>8</v>
      </c>
      <c r="CY16" s="149">
        <v>28.6</v>
      </c>
      <c r="CZ16" s="150">
        <v>3</v>
      </c>
      <c r="DA16" s="30"/>
      <c r="DB16" s="42"/>
      <c r="DC16" s="30"/>
      <c r="DD16" s="30"/>
      <c r="DE16" s="30"/>
      <c r="DF16" s="30"/>
    </row>
    <row r="17" spans="1:104" x14ac:dyDescent="0.2">
      <c r="A17" s="29">
        <v>15</v>
      </c>
      <c r="B17" s="31" t="s">
        <v>372</v>
      </c>
      <c r="C17" s="132">
        <v>4.1285714285714281</v>
      </c>
      <c r="D17" s="34" t="s">
        <v>212</v>
      </c>
      <c r="E17" s="35">
        <v>2</v>
      </c>
      <c r="F17" s="36">
        <v>35950</v>
      </c>
      <c r="G17" s="37">
        <v>27.334246575342465</v>
      </c>
      <c r="H17" s="37" t="s">
        <v>198</v>
      </c>
      <c r="I17" s="37">
        <v>24.912328767123288</v>
      </c>
      <c r="J17" s="35">
        <v>78</v>
      </c>
      <c r="K17" s="35">
        <v>259</v>
      </c>
      <c r="L17" s="35">
        <v>4.8600000000000003</v>
      </c>
      <c r="M17" s="59">
        <v>0</v>
      </c>
      <c r="N17" s="40">
        <v>0.19883293710827754</v>
      </c>
      <c r="O17" s="41">
        <v>0</v>
      </c>
      <c r="P17" s="41">
        <v>9.5739084692267232E-2</v>
      </c>
      <c r="Q17" s="41">
        <v>6.8103818103818117E-2</v>
      </c>
      <c r="R17" s="41">
        <v>0.10869565217391304</v>
      </c>
      <c r="S17" s="42">
        <v>0.15376429464109528</v>
      </c>
      <c r="T17" s="43">
        <v>0.15376429464109528</v>
      </c>
      <c r="U17" s="44">
        <v>20.257534246575343</v>
      </c>
      <c r="V17" s="45">
        <v>1.05</v>
      </c>
      <c r="W17" s="45">
        <v>12</v>
      </c>
      <c r="X17" s="45">
        <v>6.9</v>
      </c>
      <c r="Y17" s="45">
        <v>7.2</v>
      </c>
      <c r="Z17" s="45">
        <v>0</v>
      </c>
      <c r="AA17" s="45">
        <v>0</v>
      </c>
      <c r="AB17" s="137">
        <v>0.13</v>
      </c>
      <c r="AC17" s="45">
        <v>92.850593201905269</v>
      </c>
      <c r="AD17" s="47">
        <v>101.50690313020009</v>
      </c>
      <c r="AE17" s="48">
        <v>4</v>
      </c>
      <c r="AF17" s="49">
        <v>6</v>
      </c>
      <c r="AG17" s="49">
        <v>0</v>
      </c>
      <c r="AH17" s="49">
        <v>4</v>
      </c>
      <c r="AI17" s="49">
        <v>4</v>
      </c>
      <c r="AJ17" s="49">
        <v>5</v>
      </c>
      <c r="AK17" s="49">
        <v>2</v>
      </c>
      <c r="AL17" s="49">
        <v>0</v>
      </c>
      <c r="AM17" s="50">
        <v>0</v>
      </c>
      <c r="AN17" s="146">
        <v>184</v>
      </c>
      <c r="AO17" s="147">
        <v>925.39999999999986</v>
      </c>
      <c r="AP17" s="147">
        <v>31</v>
      </c>
      <c r="AQ17" s="147">
        <v>16</v>
      </c>
      <c r="AR17" s="147">
        <v>2</v>
      </c>
      <c r="AS17" s="147">
        <v>2.8000000000000003</v>
      </c>
      <c r="AT17" s="147"/>
      <c r="AU17" s="147"/>
      <c r="AV17" s="149">
        <v>0.86</v>
      </c>
      <c r="AW17" s="149">
        <v>4.5</v>
      </c>
      <c r="AX17" s="149">
        <v>9.5</v>
      </c>
      <c r="AY17" s="149">
        <v>42.9</v>
      </c>
      <c r="AZ17" s="150">
        <v>20</v>
      </c>
      <c r="BA17" s="146"/>
      <c r="BB17" s="147">
        <v>1</v>
      </c>
      <c r="BC17" s="147"/>
      <c r="BD17" s="147"/>
      <c r="BE17" s="147"/>
      <c r="BF17" s="147"/>
      <c r="BG17" s="147"/>
      <c r="BH17" s="147"/>
      <c r="BI17" s="149"/>
      <c r="BJ17" s="149"/>
      <c r="BK17" s="149"/>
      <c r="BL17" s="149"/>
      <c r="BM17" s="150"/>
      <c r="BN17" s="146">
        <v>91</v>
      </c>
      <c r="BO17" s="147">
        <v>950.5</v>
      </c>
      <c r="BP17" s="147">
        <v>17</v>
      </c>
      <c r="BQ17" s="147">
        <v>9</v>
      </c>
      <c r="BR17" s="147">
        <v>0</v>
      </c>
      <c r="BS17" s="147">
        <v>3</v>
      </c>
      <c r="BT17" s="147"/>
      <c r="BU17" s="147"/>
      <c r="BV17" s="149">
        <v>0.81</v>
      </c>
      <c r="BW17" s="149">
        <v>5.0999999999999996</v>
      </c>
      <c r="BX17" s="149">
        <v>13.1</v>
      </c>
      <c r="BY17" s="149">
        <v>0</v>
      </c>
      <c r="BZ17" s="150">
        <v>10</v>
      </c>
      <c r="CA17" s="146">
        <v>127</v>
      </c>
      <c r="CB17" s="147">
        <v>1864.7999999999997</v>
      </c>
      <c r="CC17" s="147">
        <v>14</v>
      </c>
      <c r="CD17" s="147">
        <v>11</v>
      </c>
      <c r="CE17" s="147">
        <v>0</v>
      </c>
      <c r="CF17" s="147">
        <v>8.4</v>
      </c>
      <c r="CG17" s="147"/>
      <c r="CH17" s="147"/>
      <c r="CI17" s="149">
        <v>1.04</v>
      </c>
      <c r="CJ17" s="149">
        <v>6.2</v>
      </c>
      <c r="CK17" s="149">
        <v>5.3</v>
      </c>
      <c r="CL17" s="149">
        <v>100</v>
      </c>
      <c r="CM17" s="150">
        <v>0</v>
      </c>
      <c r="CN17" s="146">
        <v>240</v>
      </c>
      <c r="CO17" s="147">
        <v>2208</v>
      </c>
      <c r="CP17" s="147">
        <v>33</v>
      </c>
      <c r="CQ17" s="147">
        <v>20</v>
      </c>
      <c r="CR17" s="147">
        <v>2</v>
      </c>
      <c r="CS17" s="147">
        <v>14</v>
      </c>
      <c r="CT17" s="147"/>
      <c r="CU17" s="147"/>
      <c r="CV17" s="149">
        <v>1.05</v>
      </c>
      <c r="CW17" s="149">
        <v>6.9</v>
      </c>
      <c r="CX17" s="149">
        <v>7.2</v>
      </c>
      <c r="CY17" s="149">
        <v>0</v>
      </c>
      <c r="CZ17" s="150">
        <v>13</v>
      </c>
    </row>
    <row r="18" spans="1:104" x14ac:dyDescent="0.2">
      <c r="A18" s="29">
        <v>16</v>
      </c>
      <c r="B18" s="31" t="s">
        <v>373</v>
      </c>
      <c r="C18" s="132">
        <v>4.0071428571428571</v>
      </c>
      <c r="D18" s="34" t="s">
        <v>218</v>
      </c>
      <c r="E18" s="35">
        <v>3</v>
      </c>
      <c r="F18" s="36">
        <v>36475</v>
      </c>
      <c r="G18" s="37">
        <v>25.895890410958906</v>
      </c>
      <c r="H18" s="37" t="s">
        <v>198</v>
      </c>
      <c r="I18" s="37">
        <v>23.473972602739725</v>
      </c>
      <c r="J18" s="35">
        <v>76</v>
      </c>
      <c r="K18" s="35">
        <v>241</v>
      </c>
      <c r="L18" s="35">
        <v>4.75</v>
      </c>
      <c r="M18" s="59">
        <v>7</v>
      </c>
      <c r="N18" s="40">
        <v>4.4905543511923197E-2</v>
      </c>
      <c r="O18" s="41">
        <v>4.707464694014795E-2</v>
      </c>
      <c r="P18" s="41">
        <v>8.7301587301587297E-2</v>
      </c>
      <c r="Q18" s="41">
        <v>8.9997289238275949E-2</v>
      </c>
      <c r="R18" s="41">
        <v>0.15197292887787783</v>
      </c>
      <c r="S18" s="42">
        <v>0.15197292887787783</v>
      </c>
      <c r="T18" s="43">
        <v>0.14437428243398392</v>
      </c>
      <c r="U18" s="44">
        <v>22.80821917808219</v>
      </c>
      <c r="V18" s="45">
        <v>1.37</v>
      </c>
      <c r="W18" s="45">
        <v>12.897435897435898</v>
      </c>
      <c r="X18" s="45">
        <v>7.2</v>
      </c>
      <c r="Y18" s="45">
        <v>6.8</v>
      </c>
      <c r="Z18" s="45">
        <v>0</v>
      </c>
      <c r="AA18" s="45">
        <v>0</v>
      </c>
      <c r="AB18" s="137">
        <v>7.0999999999999994E-2</v>
      </c>
      <c r="AC18" s="45">
        <v>94.683128582500132</v>
      </c>
      <c r="AD18" s="47">
        <v>99.554748493307073</v>
      </c>
      <c r="AE18" s="48">
        <v>3</v>
      </c>
      <c r="AF18" s="49">
        <v>1</v>
      </c>
      <c r="AG18" s="49">
        <v>1</v>
      </c>
      <c r="AH18" s="49">
        <v>4</v>
      </c>
      <c r="AI18" s="49">
        <v>5</v>
      </c>
      <c r="AJ18" s="49">
        <v>5</v>
      </c>
      <c r="AK18" s="49">
        <v>2</v>
      </c>
      <c r="AL18" s="49">
        <v>1</v>
      </c>
      <c r="AM18" s="50">
        <v>0.25</v>
      </c>
      <c r="AN18" s="146">
        <v>29</v>
      </c>
      <c r="AO18" s="147">
        <v>645.79999999999995</v>
      </c>
      <c r="AP18" s="147">
        <v>1</v>
      </c>
      <c r="AQ18" s="147">
        <v>1</v>
      </c>
      <c r="AR18" s="147">
        <v>0</v>
      </c>
      <c r="AS18" s="147">
        <v>6.2</v>
      </c>
      <c r="AT18" s="147"/>
      <c r="AU18" s="147"/>
      <c r="AV18" s="149">
        <v>1.07</v>
      </c>
      <c r="AW18" s="149">
        <v>20</v>
      </c>
      <c r="AX18" s="149">
        <v>9</v>
      </c>
      <c r="AY18" s="149">
        <v>0</v>
      </c>
      <c r="AZ18" s="150">
        <v>0</v>
      </c>
      <c r="BA18" s="146">
        <v>168</v>
      </c>
      <c r="BB18" s="147">
        <v>3568.7999999999997</v>
      </c>
      <c r="BC18" s="147">
        <v>17</v>
      </c>
      <c r="BD18" s="147">
        <v>11</v>
      </c>
      <c r="BE18" s="147">
        <v>3</v>
      </c>
      <c r="BF18" s="147">
        <v>31.200000000000003</v>
      </c>
      <c r="BG18" s="147"/>
      <c r="BH18" s="147"/>
      <c r="BI18" s="149">
        <v>2.2999999999999998</v>
      </c>
      <c r="BJ18" s="149">
        <v>3.4</v>
      </c>
      <c r="BK18" s="149">
        <v>12.5</v>
      </c>
      <c r="BL18" s="149">
        <v>25</v>
      </c>
      <c r="BM18" s="150">
        <v>15.4</v>
      </c>
      <c r="BN18" s="146">
        <v>110</v>
      </c>
      <c r="BO18" s="147">
        <v>1260</v>
      </c>
      <c r="BP18" s="147">
        <v>9</v>
      </c>
      <c r="BQ18" s="147">
        <v>9</v>
      </c>
      <c r="BR18" s="147">
        <v>1</v>
      </c>
      <c r="BS18" s="147">
        <v>10.8</v>
      </c>
      <c r="BT18" s="147"/>
      <c r="BU18" s="147"/>
      <c r="BV18" s="149">
        <v>1.59</v>
      </c>
      <c r="BW18" s="149">
        <v>1.4</v>
      </c>
      <c r="BX18" s="149">
        <v>10.8</v>
      </c>
      <c r="BY18" s="149">
        <v>100</v>
      </c>
      <c r="BZ18" s="150">
        <v>0</v>
      </c>
      <c r="CA18" s="146">
        <v>166</v>
      </c>
      <c r="CB18" s="147">
        <v>1844.5</v>
      </c>
      <c r="CC18" s="147">
        <v>20</v>
      </c>
      <c r="CD18" s="147">
        <v>14</v>
      </c>
      <c r="CE18" s="147">
        <v>2</v>
      </c>
      <c r="CF18" s="147">
        <v>17.5</v>
      </c>
      <c r="CG18" s="147"/>
      <c r="CH18" s="147"/>
      <c r="CI18" s="149">
        <v>1.1299999999999999</v>
      </c>
      <c r="CJ18" s="149">
        <v>4.3</v>
      </c>
      <c r="CK18" s="149">
        <v>10.1</v>
      </c>
      <c r="CL18" s="149">
        <v>33.299999999999997</v>
      </c>
      <c r="CM18" s="150">
        <v>17.600000000000001</v>
      </c>
      <c r="CN18" s="146">
        <v>503</v>
      </c>
      <c r="CO18" s="147">
        <v>3309.7999999999997</v>
      </c>
      <c r="CP18" s="147">
        <v>59</v>
      </c>
      <c r="CQ18" s="147">
        <v>39</v>
      </c>
      <c r="CR18" s="147">
        <v>7</v>
      </c>
      <c r="CS18" s="147">
        <v>27.3</v>
      </c>
      <c r="CT18" s="147"/>
      <c r="CU18" s="147"/>
      <c r="CV18" s="149">
        <v>1.37</v>
      </c>
      <c r="CW18" s="149">
        <v>7.2</v>
      </c>
      <c r="CX18" s="149">
        <v>6.8</v>
      </c>
      <c r="CY18" s="149">
        <v>37.5</v>
      </c>
      <c r="CZ18" s="150">
        <v>7.1</v>
      </c>
    </row>
    <row r="19" spans="1:104" x14ac:dyDescent="0.2">
      <c r="A19" s="29">
        <v>17</v>
      </c>
      <c r="B19" s="31" t="s">
        <v>374</v>
      </c>
      <c r="C19" s="132">
        <v>3.785714285714286</v>
      </c>
      <c r="D19" s="34" t="s">
        <v>375</v>
      </c>
      <c r="E19" s="35">
        <v>3</v>
      </c>
      <c r="F19" s="36">
        <v>37028</v>
      </c>
      <c r="G19" s="37">
        <v>24.38082191780822</v>
      </c>
      <c r="H19" s="37" t="s">
        <v>159</v>
      </c>
      <c r="I19" s="37">
        <v>21.958904109589042</v>
      </c>
      <c r="J19" s="35">
        <v>76</v>
      </c>
      <c r="K19" s="35">
        <v>220</v>
      </c>
      <c r="L19" s="35">
        <v>4.57</v>
      </c>
      <c r="M19" s="59">
        <v>0</v>
      </c>
      <c r="N19" s="40">
        <v>0</v>
      </c>
      <c r="O19" s="41">
        <v>1.5585427625170466E-2</v>
      </c>
      <c r="P19" s="41">
        <v>0.11446119486320491</v>
      </c>
      <c r="Q19" s="41">
        <v>7.5694855115316387E-2</v>
      </c>
      <c r="R19" s="41">
        <v>3.9353769676884837E-2</v>
      </c>
      <c r="S19" s="42">
        <v>7.6907482270044875E-2</v>
      </c>
      <c r="T19" s="43">
        <v>7.3062108156542627E-2</v>
      </c>
      <c r="U19" s="44" t="s">
        <v>540</v>
      </c>
      <c r="V19" s="45">
        <v>2.5299999999999998</v>
      </c>
      <c r="W19" s="45">
        <v>12.666666666666666</v>
      </c>
      <c r="X19" s="45">
        <v>5</v>
      </c>
      <c r="Y19" s="45">
        <v>8.8000000000000007</v>
      </c>
      <c r="Z19" s="45">
        <v>0</v>
      </c>
      <c r="AA19" s="45">
        <v>0</v>
      </c>
      <c r="AB19" s="137">
        <v>0.25</v>
      </c>
      <c r="AC19" s="45">
        <v>100.8760053944435</v>
      </c>
      <c r="AD19" s="47">
        <v>106.06626012893975</v>
      </c>
      <c r="AE19" s="48">
        <v>0</v>
      </c>
      <c r="AF19" s="49">
        <v>0</v>
      </c>
      <c r="AG19" s="49">
        <v>8</v>
      </c>
      <c r="AH19" s="49">
        <v>4</v>
      </c>
      <c r="AI19" s="49">
        <v>2</v>
      </c>
      <c r="AJ19" s="49">
        <v>6</v>
      </c>
      <c r="AK19" s="49">
        <v>4</v>
      </c>
      <c r="AL19" s="49">
        <v>0</v>
      </c>
      <c r="AM19" s="50">
        <v>0.2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>
        <v>16</v>
      </c>
      <c r="BB19" s="147">
        <v>1026.5999999999999</v>
      </c>
      <c r="BC19" s="147">
        <v>4</v>
      </c>
      <c r="BD19" s="147">
        <v>2</v>
      </c>
      <c r="BE19" s="147">
        <v>0</v>
      </c>
      <c r="BF19" s="147">
        <v>11.399999999999999</v>
      </c>
      <c r="BG19" s="147"/>
      <c r="BH19" s="147"/>
      <c r="BI19" s="149">
        <v>0.41</v>
      </c>
      <c r="BJ19" s="149">
        <v>11</v>
      </c>
      <c r="BK19" s="149">
        <v>0</v>
      </c>
      <c r="BL19" s="149">
        <v>0</v>
      </c>
      <c r="BM19" s="150">
        <v>0</v>
      </c>
      <c r="BN19" s="146">
        <v>287</v>
      </c>
      <c r="BO19" s="147">
        <v>2507.4</v>
      </c>
      <c r="BP19" s="147">
        <v>19</v>
      </c>
      <c r="BQ19" s="147">
        <v>18</v>
      </c>
      <c r="BR19" s="147">
        <v>3</v>
      </c>
      <c r="BS19" s="147">
        <v>22.400000000000002</v>
      </c>
      <c r="BT19" s="147"/>
      <c r="BU19" s="147"/>
      <c r="BV19" s="149">
        <v>1.78</v>
      </c>
      <c r="BW19" s="149">
        <v>6.8</v>
      </c>
      <c r="BX19" s="149">
        <v>9.6999999999999993</v>
      </c>
      <c r="BY19" s="149">
        <v>75</v>
      </c>
      <c r="BZ19" s="150">
        <v>0</v>
      </c>
      <c r="CA19" s="146">
        <v>256</v>
      </c>
      <c r="CB19" s="147">
        <v>3382</v>
      </c>
      <c r="CC19" s="147">
        <v>37</v>
      </c>
      <c r="CD19" s="147">
        <v>17</v>
      </c>
      <c r="CE19" s="147">
        <v>3</v>
      </c>
      <c r="CF19" s="147">
        <v>32</v>
      </c>
      <c r="CG19" s="147"/>
      <c r="CH19" s="147"/>
      <c r="CI19" s="149">
        <v>0.88</v>
      </c>
      <c r="CJ19" s="149">
        <v>4.4000000000000004</v>
      </c>
      <c r="CK19" s="149">
        <v>10.5</v>
      </c>
      <c r="CL19" s="149">
        <v>33.299999999999997</v>
      </c>
      <c r="CM19" s="150">
        <v>19</v>
      </c>
      <c r="CN19" s="146">
        <v>38</v>
      </c>
      <c r="CO19" s="147">
        <v>965.6</v>
      </c>
      <c r="CP19" s="147">
        <v>6</v>
      </c>
      <c r="CQ19" s="147">
        <v>3</v>
      </c>
      <c r="CR19" s="147">
        <v>0</v>
      </c>
      <c r="CS19" s="147">
        <v>6.8</v>
      </c>
      <c r="CT19" s="147"/>
      <c r="CU19" s="147"/>
      <c r="CV19" s="149">
        <v>2.5299999999999998</v>
      </c>
      <c r="CW19" s="149">
        <v>5</v>
      </c>
      <c r="CX19" s="149">
        <v>8.8000000000000007</v>
      </c>
      <c r="CY19" s="149">
        <v>100</v>
      </c>
      <c r="CZ19" s="150">
        <v>25</v>
      </c>
    </row>
    <row r="20" spans="1:104" x14ac:dyDescent="0.2">
      <c r="A20" s="29">
        <v>18</v>
      </c>
      <c r="B20" s="31" t="s">
        <v>376</v>
      </c>
      <c r="C20" s="132">
        <v>3.6999999999999997</v>
      </c>
      <c r="D20" s="34" t="s">
        <v>188</v>
      </c>
      <c r="E20" s="35">
        <v>4</v>
      </c>
      <c r="F20" s="36">
        <v>36925</v>
      </c>
      <c r="G20" s="37">
        <v>24.663013698630138</v>
      </c>
      <c r="H20" s="37" t="s">
        <v>159</v>
      </c>
      <c r="I20" s="37">
        <v>22.241095890410961</v>
      </c>
      <c r="J20" s="35">
        <v>78</v>
      </c>
      <c r="K20" s="35">
        <v>245</v>
      </c>
      <c r="L20" s="35">
        <v>4.84</v>
      </c>
      <c r="M20" s="59">
        <v>5</v>
      </c>
      <c r="N20" s="40">
        <v>0</v>
      </c>
      <c r="O20" s="41">
        <v>3.6767256330211585E-2</v>
      </c>
      <c r="P20" s="41">
        <v>6.4431981218207909E-2</v>
      </c>
      <c r="Q20" s="41">
        <v>9.0655509065550921E-2</v>
      </c>
      <c r="R20" s="41">
        <v>0.13615687238750923</v>
      </c>
      <c r="S20" s="42">
        <v>0.13615687238750923</v>
      </c>
      <c r="T20" s="43">
        <v>0.12934902876813376</v>
      </c>
      <c r="U20" s="44" t="s">
        <v>540</v>
      </c>
      <c r="V20" s="45">
        <v>1.57</v>
      </c>
      <c r="W20" s="45">
        <v>11.358974358974359</v>
      </c>
      <c r="X20" s="45">
        <v>5</v>
      </c>
      <c r="Y20" s="45">
        <v>9.1</v>
      </c>
      <c r="Z20" s="45">
        <v>0</v>
      </c>
      <c r="AA20" s="45">
        <v>0</v>
      </c>
      <c r="AB20" s="137">
        <v>2.5000000000000001E-2</v>
      </c>
      <c r="AC20" s="45">
        <v>89.292428243269299</v>
      </c>
      <c r="AD20" s="47">
        <v>97.617016234247316</v>
      </c>
      <c r="AE20" s="48">
        <v>3</v>
      </c>
      <c r="AF20" s="49">
        <v>0</v>
      </c>
      <c r="AG20" s="49">
        <v>3</v>
      </c>
      <c r="AH20" s="49">
        <v>2</v>
      </c>
      <c r="AI20" s="49">
        <v>2</v>
      </c>
      <c r="AJ20" s="49">
        <v>5</v>
      </c>
      <c r="AK20" s="49">
        <v>1</v>
      </c>
      <c r="AL20" s="49">
        <v>3</v>
      </c>
      <c r="AM20" s="50">
        <v>0</v>
      </c>
      <c r="AN20" s="146"/>
      <c r="AO20" s="147">
        <v>1</v>
      </c>
      <c r="AP20" s="147"/>
      <c r="AQ20" s="147"/>
      <c r="AR20" s="147"/>
      <c r="AS20" s="147"/>
      <c r="AT20" s="147"/>
      <c r="AU20" s="147"/>
      <c r="AV20" s="149"/>
      <c r="AW20" s="149"/>
      <c r="AX20" s="149"/>
      <c r="AY20" s="149"/>
      <c r="AZ20" s="150"/>
      <c r="BA20" s="146">
        <v>53</v>
      </c>
      <c r="BB20" s="147">
        <v>1441.5</v>
      </c>
      <c r="BC20" s="147">
        <v>6</v>
      </c>
      <c r="BD20" s="147">
        <v>5</v>
      </c>
      <c r="BE20" s="147">
        <v>0</v>
      </c>
      <c r="BF20" s="147">
        <v>13.5</v>
      </c>
      <c r="BG20" s="147"/>
      <c r="BH20" s="147"/>
      <c r="BI20" s="149">
        <v>0.66</v>
      </c>
      <c r="BJ20" s="149">
        <v>7.2</v>
      </c>
      <c r="BK20" s="149">
        <v>6.3</v>
      </c>
      <c r="BL20" s="149">
        <v>0</v>
      </c>
      <c r="BM20" s="150">
        <v>0</v>
      </c>
      <c r="BN20" s="146">
        <v>247</v>
      </c>
      <c r="BO20" s="147">
        <v>3833.5</v>
      </c>
      <c r="BP20" s="147">
        <v>20</v>
      </c>
      <c r="BQ20" s="147">
        <v>16</v>
      </c>
      <c r="BR20" s="147">
        <v>4</v>
      </c>
      <c r="BS20" s="147">
        <v>28.6</v>
      </c>
      <c r="BT20" s="147"/>
      <c r="BU20" s="147"/>
      <c r="BV20" s="149">
        <v>1.73</v>
      </c>
      <c r="BW20" s="149">
        <v>5.5</v>
      </c>
      <c r="BX20" s="149">
        <v>11.6</v>
      </c>
      <c r="BY20" s="149">
        <v>25</v>
      </c>
      <c r="BZ20" s="150">
        <v>5.9</v>
      </c>
      <c r="CA20" s="146">
        <v>208</v>
      </c>
      <c r="CB20" s="147">
        <v>2294.3999999999996</v>
      </c>
      <c r="CC20" s="147">
        <v>38</v>
      </c>
      <c r="CD20" s="147">
        <v>28</v>
      </c>
      <c r="CE20" s="147">
        <v>3</v>
      </c>
      <c r="CF20" s="147">
        <v>10.8</v>
      </c>
      <c r="CG20" s="147"/>
      <c r="CH20" s="147"/>
      <c r="CI20" s="149">
        <v>0.89</v>
      </c>
      <c r="CJ20" s="149">
        <v>3.1</v>
      </c>
      <c r="CK20" s="149">
        <v>5.6</v>
      </c>
      <c r="CL20" s="149">
        <v>75</v>
      </c>
      <c r="CM20" s="150">
        <v>3.4</v>
      </c>
      <c r="CN20" s="146">
        <v>443</v>
      </c>
      <c r="CO20" s="147">
        <v>3253.6</v>
      </c>
      <c r="CP20" s="147">
        <v>51</v>
      </c>
      <c r="CQ20" s="147">
        <v>39</v>
      </c>
      <c r="CR20" s="147">
        <v>5</v>
      </c>
      <c r="CS20" s="147">
        <v>23.8</v>
      </c>
      <c r="CT20" s="147"/>
      <c r="CU20" s="147"/>
      <c r="CV20" s="149">
        <v>1.57</v>
      </c>
      <c r="CW20" s="149">
        <v>5</v>
      </c>
      <c r="CX20" s="149">
        <v>9.1</v>
      </c>
      <c r="CY20" s="149">
        <v>91.7</v>
      </c>
      <c r="CZ20" s="150">
        <v>2.5</v>
      </c>
    </row>
    <row r="21" spans="1:104" ht="15.75" customHeight="1" x14ac:dyDescent="0.2">
      <c r="A21" s="29">
        <v>19</v>
      </c>
      <c r="B21" s="31" t="s">
        <v>377</v>
      </c>
      <c r="C21" s="132">
        <v>2.6285714285714286</v>
      </c>
      <c r="D21" s="34" t="s">
        <v>500</v>
      </c>
      <c r="E21" s="35">
        <v>11</v>
      </c>
      <c r="F21" s="36">
        <v>36203</v>
      </c>
      <c r="G21" s="37">
        <v>26.641095890410959</v>
      </c>
      <c r="H21" s="37" t="s">
        <v>159</v>
      </c>
      <c r="I21" s="37">
        <v>24.219178082191782</v>
      </c>
      <c r="J21" s="35">
        <v>78</v>
      </c>
      <c r="K21" s="35">
        <v>263</v>
      </c>
      <c r="L21" s="35">
        <v>4.71</v>
      </c>
      <c r="M21" s="59">
        <v>0</v>
      </c>
      <c r="N21" s="40">
        <v>0</v>
      </c>
      <c r="O21" s="41">
        <v>5.8399175541051188E-2</v>
      </c>
      <c r="P21" s="41">
        <v>6.8937550689375501E-2</v>
      </c>
      <c r="Q21" s="41">
        <v>8.5285019885108268E-2</v>
      </c>
      <c r="R21" s="41">
        <v>3.6525172754195458E-2</v>
      </c>
      <c r="S21" s="42">
        <v>6.0905096319651866E-2</v>
      </c>
      <c r="T21" s="43">
        <v>3.6543057791791116E-2</v>
      </c>
      <c r="U21" s="44" t="s">
        <v>540</v>
      </c>
      <c r="V21" s="45">
        <v>1.1000000000000001</v>
      </c>
      <c r="W21" s="45">
        <v>12.333333333333334</v>
      </c>
      <c r="X21" s="45">
        <v>5</v>
      </c>
      <c r="Y21" s="45">
        <v>0</v>
      </c>
      <c r="Z21" s="45">
        <v>0</v>
      </c>
      <c r="AA21" s="45">
        <v>0</v>
      </c>
      <c r="AB21" s="137">
        <v>0</v>
      </c>
      <c r="AC21" s="45">
        <v>106.88139552247675</v>
      </c>
      <c r="AD21" s="47">
        <v>116.84577435201595</v>
      </c>
      <c r="AE21" s="48">
        <v>0</v>
      </c>
      <c r="AF21" s="49">
        <v>0</v>
      </c>
      <c r="AG21" s="49">
        <v>0</v>
      </c>
      <c r="AH21" s="49">
        <v>4</v>
      </c>
      <c r="AI21" s="49">
        <v>2</v>
      </c>
      <c r="AJ21" s="49">
        <v>5</v>
      </c>
      <c r="AK21" s="49">
        <v>7</v>
      </c>
      <c r="AL21" s="49">
        <v>0</v>
      </c>
      <c r="AM21" s="50">
        <v>0</v>
      </c>
      <c r="AN21" s="146"/>
      <c r="AO21" s="147">
        <v>1</v>
      </c>
      <c r="AP21" s="147"/>
      <c r="AQ21" s="147"/>
      <c r="AR21" s="147"/>
      <c r="AS21" s="147"/>
      <c r="AT21" s="147"/>
      <c r="AU21" s="147"/>
      <c r="AV21" s="149"/>
      <c r="AW21" s="149"/>
      <c r="AX21" s="149"/>
      <c r="AY21" s="149"/>
      <c r="AZ21" s="150"/>
      <c r="BA21" s="146">
        <v>170</v>
      </c>
      <c r="BB21" s="147">
        <v>2911</v>
      </c>
      <c r="BC21" s="147"/>
      <c r="BD21" s="147">
        <v>10</v>
      </c>
      <c r="BE21" s="147">
        <v>6</v>
      </c>
      <c r="BF21" s="147">
        <v>29</v>
      </c>
      <c r="BG21" s="147"/>
      <c r="BH21" s="147"/>
      <c r="BI21" s="149"/>
      <c r="BJ21" s="149"/>
      <c r="BK21" s="149"/>
      <c r="BL21" s="149"/>
      <c r="BM21" s="150"/>
      <c r="BN21" s="146">
        <v>85</v>
      </c>
      <c r="BO21" s="147">
        <v>1233</v>
      </c>
      <c r="BP21" s="147"/>
      <c r="BQ21" s="147">
        <v>11</v>
      </c>
      <c r="BR21" s="147">
        <v>3</v>
      </c>
      <c r="BS21" s="147">
        <v>9</v>
      </c>
      <c r="BT21" s="147"/>
      <c r="BU21" s="147"/>
      <c r="BV21" s="149"/>
      <c r="BW21" s="149"/>
      <c r="BX21" s="149"/>
      <c r="BY21" s="149"/>
      <c r="BZ21" s="150"/>
      <c r="CA21" s="146">
        <v>193</v>
      </c>
      <c r="CB21" s="147">
        <v>2263</v>
      </c>
      <c r="CC21" s="147"/>
      <c r="CD21" s="147">
        <v>17</v>
      </c>
      <c r="CE21" s="147">
        <v>2</v>
      </c>
      <c r="CF21" s="147">
        <v>20</v>
      </c>
      <c r="CG21" s="147"/>
      <c r="CH21" s="147"/>
      <c r="CI21" s="149"/>
      <c r="CJ21" s="149"/>
      <c r="CK21" s="149"/>
      <c r="CL21" s="149"/>
      <c r="CM21" s="150"/>
      <c r="CN21" s="146">
        <v>74</v>
      </c>
      <c r="CO21" s="147">
        <v>2026</v>
      </c>
      <c r="CP21" s="147"/>
      <c r="CQ21" s="147">
        <v>6</v>
      </c>
      <c r="CR21" s="147">
        <v>1</v>
      </c>
      <c r="CS21" s="147">
        <v>13</v>
      </c>
      <c r="CT21" s="147"/>
      <c r="CU21" s="147"/>
      <c r="CV21" s="149"/>
      <c r="CW21" s="149"/>
      <c r="CX21" s="149"/>
      <c r="CY21" s="149"/>
      <c r="CZ21" s="150"/>
    </row>
    <row r="22" spans="1:104" ht="15.75" customHeight="1" x14ac:dyDescent="0.2">
      <c r="A22" s="61">
        <v>20</v>
      </c>
      <c r="B22" s="63" t="s">
        <v>378</v>
      </c>
      <c r="C22" s="155">
        <v>1.4642857142857142</v>
      </c>
      <c r="D22" s="66" t="s">
        <v>294</v>
      </c>
      <c r="E22" s="67">
        <v>6</v>
      </c>
      <c r="F22" s="68">
        <v>36398</v>
      </c>
      <c r="G22" s="69">
        <v>26.106849315068494</v>
      </c>
      <c r="H22" s="69" t="s">
        <v>198</v>
      </c>
      <c r="I22" s="69">
        <v>23.684931506849313</v>
      </c>
      <c r="J22" s="67">
        <v>77</v>
      </c>
      <c r="K22" s="67">
        <v>250</v>
      </c>
      <c r="L22" s="67">
        <v>4.6900000000000004</v>
      </c>
      <c r="M22" s="167">
        <v>0</v>
      </c>
      <c r="N22" s="72">
        <v>4.7184170471841702E-2</v>
      </c>
      <c r="O22" s="73">
        <v>5.0740537575425119E-2</v>
      </c>
      <c r="P22" s="73">
        <v>8.0050293378038553E-2</v>
      </c>
      <c r="Q22" s="73">
        <v>8.0549632788438769E-2</v>
      </c>
      <c r="R22" s="73">
        <v>6.3677566767801633E-2</v>
      </c>
      <c r="S22" s="74">
        <v>7.2113599778120208E-2</v>
      </c>
      <c r="T22" s="75">
        <v>6.1296559811402175E-2</v>
      </c>
      <c r="U22" s="76" t="s">
        <v>540</v>
      </c>
      <c r="V22" s="77">
        <v>1.1499999999999999</v>
      </c>
      <c r="W22" s="77">
        <v>9.4444444444444446</v>
      </c>
      <c r="X22" s="77">
        <v>4.5999999999999996</v>
      </c>
      <c r="Y22" s="77">
        <v>7.3</v>
      </c>
      <c r="Z22" s="77">
        <v>0</v>
      </c>
      <c r="AA22" s="77">
        <v>0</v>
      </c>
      <c r="AB22" s="160">
        <v>5.2999999999999999E-2</v>
      </c>
      <c r="AC22" s="77">
        <v>103.34242146215841</v>
      </c>
      <c r="AD22" s="79">
        <v>110.81121393924552</v>
      </c>
      <c r="AE22" s="80">
        <v>0</v>
      </c>
      <c r="AF22" s="81">
        <v>0</v>
      </c>
      <c r="AG22" s="81">
        <v>0</v>
      </c>
      <c r="AH22" s="81">
        <v>0</v>
      </c>
      <c r="AI22" s="81">
        <v>1</v>
      </c>
      <c r="AJ22" s="81">
        <v>5</v>
      </c>
      <c r="AK22" s="81">
        <v>6</v>
      </c>
      <c r="AL22" s="81">
        <v>0</v>
      </c>
      <c r="AM22" s="82">
        <v>0</v>
      </c>
      <c r="AN22" s="162">
        <v>31</v>
      </c>
      <c r="AO22" s="163">
        <v>657</v>
      </c>
      <c r="AP22" s="163">
        <v>4</v>
      </c>
      <c r="AQ22" s="163">
        <v>3</v>
      </c>
      <c r="AR22" s="163">
        <v>0</v>
      </c>
      <c r="AS22" s="163">
        <v>5.0999999999999996</v>
      </c>
      <c r="AT22" s="163"/>
      <c r="AU22" s="163"/>
      <c r="AV22" s="165">
        <v>1.94</v>
      </c>
      <c r="AW22" s="165">
        <v>3.7</v>
      </c>
      <c r="AX22" s="165">
        <v>5.5</v>
      </c>
      <c r="AY22" s="165">
        <v>100</v>
      </c>
      <c r="AZ22" s="166">
        <v>0</v>
      </c>
      <c r="BA22" s="162">
        <v>37</v>
      </c>
      <c r="BB22" s="163">
        <v>729.2</v>
      </c>
      <c r="BC22" s="163">
        <v>6</v>
      </c>
      <c r="BD22" s="163">
        <v>4</v>
      </c>
      <c r="BE22" s="163">
        <v>1</v>
      </c>
      <c r="BF22" s="163">
        <v>5.6</v>
      </c>
      <c r="BG22" s="163"/>
      <c r="BH22" s="163"/>
      <c r="BI22" s="165">
        <v>1.19</v>
      </c>
      <c r="BJ22" s="165">
        <v>2.2999999999999998</v>
      </c>
      <c r="BK22" s="165">
        <v>6.5</v>
      </c>
      <c r="BL22" s="165">
        <v>0</v>
      </c>
      <c r="BM22" s="166">
        <v>0</v>
      </c>
      <c r="BN22" s="162">
        <v>191</v>
      </c>
      <c r="BO22" s="163">
        <v>2386</v>
      </c>
      <c r="BP22" s="163">
        <v>24</v>
      </c>
      <c r="BQ22" s="163">
        <v>16</v>
      </c>
      <c r="BR22" s="163">
        <v>1</v>
      </c>
      <c r="BS22" s="163">
        <v>20</v>
      </c>
      <c r="BT22" s="163"/>
      <c r="BU22" s="163"/>
      <c r="BV22" s="165">
        <v>1.49</v>
      </c>
      <c r="BW22" s="165">
        <v>5.9</v>
      </c>
      <c r="BX22" s="165">
        <v>8.1999999999999993</v>
      </c>
      <c r="BY22" s="165">
        <v>0</v>
      </c>
      <c r="BZ22" s="166">
        <v>11.1</v>
      </c>
      <c r="CA22" s="162">
        <v>272</v>
      </c>
      <c r="CB22" s="163">
        <v>3376.7999999999997</v>
      </c>
      <c r="CC22" s="163">
        <v>45</v>
      </c>
      <c r="CD22" s="163">
        <v>28</v>
      </c>
      <c r="CE22" s="163">
        <v>4</v>
      </c>
      <c r="CF22" s="163">
        <v>29.400000000000002</v>
      </c>
      <c r="CG22" s="163"/>
      <c r="CH22" s="163"/>
      <c r="CI22" s="165">
        <v>1.1499999999999999</v>
      </c>
      <c r="CJ22" s="165">
        <v>4.5999999999999996</v>
      </c>
      <c r="CK22" s="165">
        <v>7.5</v>
      </c>
      <c r="CL22" s="165">
        <v>50</v>
      </c>
      <c r="CM22" s="166">
        <v>12.5</v>
      </c>
      <c r="CN22" s="162">
        <v>170</v>
      </c>
      <c r="CO22" s="163">
        <v>2669.7</v>
      </c>
      <c r="CP22" s="163">
        <v>23</v>
      </c>
      <c r="CQ22" s="163">
        <v>18</v>
      </c>
      <c r="CR22" s="163">
        <v>2</v>
      </c>
      <c r="CS22" s="163">
        <v>18.7</v>
      </c>
      <c r="CT22" s="163"/>
      <c r="CU22" s="163"/>
      <c r="CV22" s="165">
        <v>0.94</v>
      </c>
      <c r="CW22" s="165">
        <v>2.9</v>
      </c>
      <c r="CX22" s="165">
        <v>7.3</v>
      </c>
      <c r="CY22" s="165">
        <v>100</v>
      </c>
      <c r="CZ22" s="166">
        <v>5.3</v>
      </c>
    </row>
  </sheetData>
  <autoFilter ref="A2:CZ2" xr:uid="{00000000-0009-0000-0000-00000B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2">
    <cfRule type="expression" dxfId="82" priority="1" stopIfTrue="1">
      <formula>C3&gt;=15</formula>
    </cfRule>
    <cfRule type="expression" dxfId="81" priority="2" stopIfTrue="1">
      <formula>AND(C3&gt;=14,C3&lt;15)</formula>
    </cfRule>
    <cfRule type="expression" dxfId="80" priority="3">
      <formula>AND(C3&gt;=11,C3&lt;14)</formula>
    </cfRule>
    <cfRule type="expression" dxfId="79" priority="4" stopIfTrue="1">
      <formula>AND(C3&gt;=9,C3&lt;11)</formula>
    </cfRule>
    <cfRule type="expression" dxfId="78" priority="5">
      <formula>AND(C3&gt;=8,C3&lt;9)</formula>
    </cfRule>
    <cfRule type="expression" dxfId="77" priority="6">
      <formula>AND(C3&gt;=6,C3&lt;8)</formula>
    </cfRule>
    <cfRule type="expression" dxfId="76" priority="7">
      <formula>AND(C3&gt;=5,C3&lt;6)</formula>
    </cfRule>
    <cfRule type="expression" dxfId="75" priority="8" stopIfTrue="1">
      <formula>C3&lt;5</formula>
    </cfRule>
  </conditionalFormatting>
  <conditionalFormatting sqref="C3:C22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2">
    <cfRule type="containsText" dxfId="74" priority="10" operator="containsText" text="SR">
      <formula>NOT(ISERROR(SEARCH(("SR"),(H3))))</formula>
    </cfRule>
  </conditionalFormatting>
  <conditionalFormatting sqref="N3:R22">
    <cfRule type="cellIs" dxfId="73" priority="11" stopIfTrue="1" operator="between">
      <formula>0.15</formula>
      <formula>0.2099</formula>
    </cfRule>
    <cfRule type="cellIs" dxfId="72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2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145"/>
  <sheetViews>
    <sheetView workbookViewId="0"/>
  </sheetViews>
  <sheetFormatPr baseColWidth="10" defaultColWidth="14.5" defaultRowHeight="15" customHeight="1" x14ac:dyDescent="0.2"/>
  <cols>
    <col min="1" max="1" width="20.5" customWidth="1"/>
    <col min="2" max="2" width="9" customWidth="1"/>
    <col min="3" max="3" width="7.6640625" customWidth="1"/>
    <col min="4" max="4" width="9.5" customWidth="1"/>
    <col min="5" max="5" width="8.6640625" customWidth="1"/>
    <col min="6" max="6" width="11.5" customWidth="1"/>
    <col min="7" max="7" width="15.5" customWidth="1"/>
    <col min="8" max="8" width="7" customWidth="1"/>
    <col min="9" max="9" width="5.83203125" customWidth="1"/>
    <col min="10" max="10" width="7" customWidth="1"/>
    <col min="11" max="11" width="13.33203125" customWidth="1"/>
    <col min="12" max="12" width="10" customWidth="1"/>
    <col min="13" max="13" width="7" customWidth="1"/>
    <col min="14" max="14" width="4.6640625" customWidth="1"/>
    <col min="15" max="15" width="5.6640625" customWidth="1"/>
    <col min="16" max="26" width="11.5" customWidth="1"/>
  </cols>
  <sheetData>
    <row r="1" spans="1:11" x14ac:dyDescent="0.2">
      <c r="A1" s="111" t="s">
        <v>62</v>
      </c>
      <c r="B1" s="115" t="s">
        <v>20</v>
      </c>
      <c r="C1" s="115" t="s">
        <v>8</v>
      </c>
      <c r="D1" s="115" t="s">
        <v>71</v>
      </c>
      <c r="E1" s="115" t="s">
        <v>10</v>
      </c>
      <c r="G1" s="111" t="s">
        <v>62</v>
      </c>
      <c r="H1" s="115" t="s">
        <v>20</v>
      </c>
      <c r="I1" s="115" t="s">
        <v>71</v>
      </c>
      <c r="J1" s="115" t="s">
        <v>10</v>
      </c>
      <c r="K1" s="115" t="s">
        <v>8</v>
      </c>
    </row>
    <row r="2" spans="1:11" x14ac:dyDescent="0.2">
      <c r="A2" s="31" t="s">
        <v>329</v>
      </c>
      <c r="B2" s="42" t="e">
        <f>VLOOKUP(A2,Overall!$1:$1048576,22,FALSE)</f>
        <v>#N/A</v>
      </c>
      <c r="C2" s="121">
        <v>2.78</v>
      </c>
      <c r="D2" s="121">
        <v>12.362637362637363</v>
      </c>
      <c r="E2" s="121">
        <v>7.2</v>
      </c>
      <c r="G2" s="110" t="s">
        <v>379</v>
      </c>
      <c r="H2" s="42" t="e">
        <f>VLOOKUP($G$2,$A$1:$E$144,2,FALSE)</f>
        <v>#N/A</v>
      </c>
      <c r="I2" s="121">
        <f>VLOOKUP($G$2,$A$1:$E$144,4,FALSE)</f>
        <v>14.048780487804878</v>
      </c>
      <c r="J2" s="121">
        <f>VLOOKUP($G$2,$A$1:$E$144,5,FALSE)</f>
        <v>6.9</v>
      </c>
      <c r="K2" s="121">
        <f>VLOOKUP($G$2,$A$1:$E$144,3,FALSE)</f>
        <v>2.04</v>
      </c>
    </row>
    <row r="3" spans="1:11" x14ac:dyDescent="0.2">
      <c r="A3" s="31" t="s">
        <v>257</v>
      </c>
      <c r="B3" s="42" t="e">
        <f>VLOOKUP(A3,Overall!$1:$1048576,22,FALSE)</f>
        <v>#N/A</v>
      </c>
      <c r="C3" s="121">
        <v>2.56</v>
      </c>
      <c r="D3" s="121">
        <v>16.083333333333332</v>
      </c>
      <c r="E3" s="121">
        <v>7.8</v>
      </c>
      <c r="G3" s="30"/>
      <c r="H3" s="30" t="e">
        <f>IF(H2&gt;=J22,$G22,(IF(AND(H2&gt;=J23,H2&lt;K23),$G23,IF(AND(H2&gt;=J24,H2&lt;K24),$G24,IF(AND(H2&gt;=J25,H2&lt;K25),$G25,IF(AND(H2&gt;=J26,H2&lt;K26),$G26,IF(AND(H2&gt;=J27,H2&lt;K27),$G27,IF(AND(H2&gt;=J28,H2&lt;K28),$G28,IF(AND(H2&gt;=J29,H2&lt;K29),$G29,IF(AND(H2&gt;=J30,H2&lt;K30),$G30,IF(AND(H2&gt;=J31,H2&lt;K31),$G31,IF(AND(H2&gt;=J32,H2&lt;K32),$G32,IF(AND(H2&gt;=J33,H2&lt;K33),$G33,IF(H2&lt;K34,$G34,))))))))))))))</f>
        <v>#N/A</v>
      </c>
      <c r="I3" s="30" t="str">
        <f>IF(I2&gt;=L22,$G22,(IF(AND(I2&gt;=L23,I2&lt;M23),$G23,IF(AND(I2&gt;=L24,I2&lt;M24),$G24,IF(AND(I2&gt;=L25,I2&lt;M25),$G25,IF(AND(I2&gt;=L26,I2&lt;M26),$G26,IF(AND(I2&gt;=L27,I2&lt;M27),$G27,IF(AND(I2&gt;=L28,I2&lt;M28),$G28,IF(AND(I2&gt;=L29,I2&lt;M29),$G29,IF(AND(I2&gt;=L30,I2&lt;M30),$G30,IF(AND(I2&gt;=L31,I2&lt;M31),$G31,IF(AND(I2&gt;=L32,I2&lt;M32),$G32,IF(AND(I2&gt;=L33,I2&lt;M33),$G33,IF(I2&lt;M34,$G34,))))))))))))))</f>
        <v>B</v>
      </c>
      <c r="J3" s="30" t="str">
        <f>IF(J2&gt;=N22,$G22,(IF(AND(J2&gt;=N23,J2&lt;O23),$G23,IF(AND(J2&gt;=N24,J2&lt;O24),$G24,IF(AND(J2&gt;=N25,J2&lt;O25),$G25,IF(AND(J2&gt;=N26,J2&lt;O26),$G26,IF(AND(J2&gt;=N27,J2&lt;O27),$G27,IF(AND(J2&gt;=N28,J2&lt;O28),$G28,IF(AND(J2&gt;=N29,J2&lt;O29),$G29,IF(AND(J2&gt;=N30,J2&lt;O30),$G30,IF(AND(J2&gt;=N31,J2&lt;O31),$G31,IF(AND(J2&gt;=N32,J2&lt;O32),$G32,IF(AND(J2&gt;=N33,J2&lt;O33),$G33,IF(J2&lt;O34,$G34,))))))))))))))</f>
        <v>C+</v>
      </c>
      <c r="K3" s="30" t="str">
        <f>IF(K2&gt;=P22,$G22,(IF(AND(K2&gt;=P23,K2&lt;Q23),$G23,IF(AND(K2&gt;=P24,K2&lt;Q24),$G24,IF(AND(K2&gt;=P25,K2&lt;Q25),$G25,IF(AND(K2&gt;=P26,K2&lt;Q26),$G26,IF(AND(K2&gt;=P27,K2&lt;Q27),$G27,IF(AND(K2&gt;=P28,K2&lt;Q28),$G28,IF(AND(K2&gt;=P29,K2&lt;Q29),$G29,IF(AND(K2&gt;=P30,K2&lt;Q30),$G30,IF(AND(K2&gt;=P31,K2&lt;Q31),$G31,IF(AND(K2&gt;=P32,K2&lt;Q32),$G32,IF(AND(K2&gt;=P33,K2&lt;Q33),$G33,IF(K2&lt;Q34,$G34,))))))))))))))</f>
        <v>B</v>
      </c>
    </row>
    <row r="4" spans="1:11" x14ac:dyDescent="0.2">
      <c r="A4" s="31" t="s">
        <v>380</v>
      </c>
      <c r="B4" s="42" t="e">
        <f>VLOOKUP(A4,Overall!$1:$1048576,22,FALSE)</f>
        <v>#N/A</v>
      </c>
      <c r="C4" s="121">
        <v>2.62</v>
      </c>
      <c r="D4" s="121">
        <v>14.238095238095237</v>
      </c>
      <c r="E4" s="121">
        <v>9</v>
      </c>
      <c r="G4" s="30"/>
      <c r="H4" s="30"/>
      <c r="I4" s="30"/>
      <c r="J4" s="30"/>
      <c r="K4" s="30"/>
    </row>
    <row r="5" spans="1:11" x14ac:dyDescent="0.2">
      <c r="A5" s="31" t="s">
        <v>313</v>
      </c>
      <c r="B5" s="42" t="e">
        <f>VLOOKUP(A5,Overall!$1:$1048576,22,FALSE)</f>
        <v>#N/A</v>
      </c>
      <c r="C5" s="121">
        <v>2.13</v>
      </c>
      <c r="D5" s="121">
        <v>12.4</v>
      </c>
      <c r="E5" s="121">
        <v>8.4</v>
      </c>
      <c r="G5" s="30"/>
      <c r="H5" s="30"/>
      <c r="I5" s="30"/>
      <c r="J5" s="30"/>
      <c r="K5" s="30"/>
    </row>
    <row r="6" spans="1:11" x14ac:dyDescent="0.2">
      <c r="A6" s="31" t="s">
        <v>355</v>
      </c>
      <c r="B6" s="42" t="e">
        <f>VLOOKUP(A6,Overall!$1:$1048576,22,FALSE)</f>
        <v>#N/A</v>
      </c>
      <c r="C6" s="121">
        <v>2.15</v>
      </c>
      <c r="D6" s="121">
        <v>11.172413793103448</v>
      </c>
      <c r="E6" s="121">
        <v>6.3</v>
      </c>
      <c r="G6" s="30"/>
      <c r="H6" s="30"/>
      <c r="I6" s="30"/>
      <c r="J6" s="30"/>
      <c r="K6" s="30"/>
    </row>
    <row r="7" spans="1:11" x14ac:dyDescent="0.2">
      <c r="A7" s="31" t="s">
        <v>288</v>
      </c>
      <c r="B7" s="42" t="e">
        <f>VLOOKUP(A7,Overall!$1:$1048576,22,FALSE)</f>
        <v>#N/A</v>
      </c>
      <c r="C7" s="121">
        <v>2.06</v>
      </c>
      <c r="D7" s="121">
        <v>13.085714285714285</v>
      </c>
      <c r="E7" s="121">
        <v>7.47</v>
      </c>
      <c r="G7" s="30"/>
      <c r="H7" s="30"/>
      <c r="I7" s="30"/>
      <c r="J7" s="30"/>
      <c r="K7" s="30"/>
    </row>
    <row r="8" spans="1:11" x14ac:dyDescent="0.2">
      <c r="A8" s="31" t="s">
        <v>358</v>
      </c>
      <c r="B8" s="42" t="e">
        <f>VLOOKUP(A8,Overall!$1:$1048576,22,FALSE)</f>
        <v>#N/A</v>
      </c>
      <c r="C8" s="121">
        <v>2.44</v>
      </c>
      <c r="D8" s="121">
        <v>12.074626865671641</v>
      </c>
      <c r="E8" s="121">
        <v>4.9000000000000004</v>
      </c>
      <c r="G8" s="30"/>
      <c r="H8" s="30"/>
      <c r="I8" s="30"/>
      <c r="J8" s="30"/>
      <c r="K8" s="30"/>
    </row>
    <row r="9" spans="1:11" x14ac:dyDescent="0.2">
      <c r="A9" s="31" t="s">
        <v>215</v>
      </c>
      <c r="B9" s="42" t="e">
        <f>VLOOKUP(A9,Overall!$1:$1048576,22,FALSE)</f>
        <v>#N/A</v>
      </c>
      <c r="C9" s="121">
        <v>2.5</v>
      </c>
      <c r="D9" s="121">
        <v>15.430555555555555</v>
      </c>
      <c r="E9" s="121">
        <v>7.04</v>
      </c>
      <c r="G9" s="30"/>
      <c r="H9" s="30"/>
      <c r="I9" s="30"/>
      <c r="J9" s="30"/>
      <c r="K9" s="30"/>
    </row>
    <row r="10" spans="1:11" x14ac:dyDescent="0.2">
      <c r="A10" s="31" t="s">
        <v>120</v>
      </c>
      <c r="B10" s="42" t="e">
        <f>VLOOKUP(A10,Overall!$1:$1048576,22,FALSE)</f>
        <v>#N/A</v>
      </c>
      <c r="C10" s="121">
        <v>2.44</v>
      </c>
      <c r="D10" s="121">
        <v>17.261904761904763</v>
      </c>
      <c r="E10" s="121">
        <v>7</v>
      </c>
      <c r="G10" s="30"/>
      <c r="H10" s="30"/>
      <c r="I10" s="30"/>
      <c r="J10" s="30"/>
      <c r="K10" s="30"/>
    </row>
    <row r="11" spans="1:11" x14ac:dyDescent="0.2">
      <c r="A11" s="31" t="s">
        <v>308</v>
      </c>
      <c r="B11" s="42" t="e">
        <f>VLOOKUP(A11,Overall!$1:$1048576,22,FALSE)</f>
        <v>#N/A</v>
      </c>
      <c r="C11" s="121">
        <v>2.33</v>
      </c>
      <c r="D11" s="121">
        <v>13.478260869565217</v>
      </c>
      <c r="E11" s="121">
        <v>6.3</v>
      </c>
      <c r="G11" s="30"/>
      <c r="H11" s="30"/>
      <c r="I11" s="30"/>
      <c r="J11" s="30"/>
      <c r="K11" s="30"/>
    </row>
    <row r="12" spans="1:11" x14ac:dyDescent="0.2">
      <c r="A12" s="31" t="s">
        <v>356</v>
      </c>
      <c r="B12" s="42" t="e">
        <f>VLOOKUP(A12,Overall!$1:$1048576,22,FALSE)</f>
        <v>#N/A</v>
      </c>
      <c r="C12" s="121">
        <v>2.42</v>
      </c>
      <c r="D12" s="121">
        <v>12.714285714285714</v>
      </c>
      <c r="E12" s="121">
        <v>5.7</v>
      </c>
      <c r="G12" s="30"/>
      <c r="H12" s="30"/>
      <c r="I12" s="30"/>
      <c r="J12" s="30"/>
      <c r="K12" s="30"/>
    </row>
    <row r="13" spans="1:11" x14ac:dyDescent="0.2">
      <c r="A13" s="31" t="s">
        <v>177</v>
      </c>
      <c r="B13" s="42" t="e">
        <f>VLOOKUP(A13,Overall!$1:$1048576,22,FALSE)</f>
        <v>#N/A</v>
      </c>
      <c r="C13" s="121">
        <v>2.06</v>
      </c>
      <c r="D13" s="121">
        <v>15.210526315789474</v>
      </c>
      <c r="E13" s="121">
        <v>7.47</v>
      </c>
      <c r="G13" s="30"/>
      <c r="H13" s="30"/>
      <c r="I13" s="30"/>
      <c r="J13" s="30"/>
      <c r="K13" s="30"/>
    </row>
    <row r="14" spans="1:11" x14ac:dyDescent="0.2">
      <c r="A14" s="31" t="s">
        <v>287</v>
      </c>
      <c r="B14" s="42" t="e">
        <f>VLOOKUP(A14,Overall!$1:$1048576,22,FALSE)</f>
        <v>#N/A</v>
      </c>
      <c r="C14" s="121">
        <v>3.45</v>
      </c>
      <c r="D14" s="121">
        <v>15.865384615384615</v>
      </c>
      <c r="E14" s="121">
        <v>7.8</v>
      </c>
      <c r="G14" s="30"/>
      <c r="H14" s="30"/>
      <c r="I14" s="30"/>
      <c r="J14" s="30"/>
      <c r="K14" s="30"/>
    </row>
    <row r="15" spans="1:11" x14ac:dyDescent="0.2">
      <c r="A15" s="31" t="s">
        <v>342</v>
      </c>
      <c r="B15" s="42" t="e">
        <f>VLOOKUP(A15,Overall!$1:$1048576,22,FALSE)</f>
        <v>#N/A</v>
      </c>
      <c r="C15" s="121">
        <v>1.85</v>
      </c>
      <c r="D15" s="121">
        <v>11.804347826086957</v>
      </c>
      <c r="E15" s="121">
        <v>5.7</v>
      </c>
      <c r="G15" s="30"/>
      <c r="H15" s="30"/>
      <c r="I15" s="30"/>
      <c r="J15" s="30"/>
      <c r="K15" s="30"/>
    </row>
    <row r="16" spans="1:11" x14ac:dyDescent="0.2">
      <c r="A16" s="31" t="s">
        <v>196</v>
      </c>
      <c r="B16" s="42" t="e">
        <f>VLOOKUP(A16,Overall!$1:$1048576,22,FALSE)</f>
        <v>#N/A</v>
      </c>
      <c r="C16" s="121">
        <v>2.06</v>
      </c>
      <c r="D16" s="121">
        <v>13.857142857142858</v>
      </c>
      <c r="E16" s="121">
        <v>4.9000000000000004</v>
      </c>
      <c r="G16" s="30"/>
      <c r="H16" s="30"/>
      <c r="I16" s="30"/>
      <c r="J16" s="30"/>
      <c r="K16" s="30"/>
    </row>
    <row r="17" spans="1:17" x14ac:dyDescent="0.2">
      <c r="A17" s="31" t="s">
        <v>282</v>
      </c>
      <c r="B17" s="42" t="e">
        <f>VLOOKUP(A17,Overall!$1:$1048576,22,FALSE)</f>
        <v>#N/A</v>
      </c>
      <c r="C17" s="121">
        <v>3.04</v>
      </c>
      <c r="D17" s="121">
        <v>15.446153846153846</v>
      </c>
      <c r="E17" s="121">
        <v>6.1</v>
      </c>
      <c r="G17" s="30"/>
      <c r="H17" s="30"/>
      <c r="I17" s="30"/>
      <c r="J17" s="30"/>
      <c r="K17" s="30"/>
      <c r="L17" s="30"/>
      <c r="M17" s="30"/>
      <c r="N17" s="30"/>
      <c r="O17" s="30"/>
    </row>
    <row r="18" spans="1:17" x14ac:dyDescent="0.2">
      <c r="A18" s="31" t="s">
        <v>174</v>
      </c>
      <c r="B18" s="42" t="e">
        <f>VLOOKUP(A18,Overall!$1:$1048576,22,FALSE)</f>
        <v>#N/A</v>
      </c>
      <c r="C18" s="121">
        <v>1.92</v>
      </c>
      <c r="D18" s="121">
        <v>12.047619047619047</v>
      </c>
      <c r="E18" s="121">
        <v>8.1</v>
      </c>
      <c r="G18" s="30"/>
      <c r="H18" s="30"/>
      <c r="I18" s="30"/>
      <c r="J18" s="30"/>
      <c r="K18" s="30"/>
      <c r="L18" s="30"/>
      <c r="M18" s="30"/>
      <c r="N18" s="30"/>
      <c r="O18" s="30"/>
    </row>
    <row r="19" spans="1:17" x14ac:dyDescent="0.2">
      <c r="A19" s="31" t="s">
        <v>207</v>
      </c>
      <c r="B19" s="42" t="e">
        <f>VLOOKUP(A19,Overall!$1:$1048576,22,FALSE)</f>
        <v>#N/A</v>
      </c>
      <c r="C19" s="121">
        <v>1.75</v>
      </c>
      <c r="D19" s="121">
        <v>11.033898305084746</v>
      </c>
      <c r="E19" s="121">
        <v>5</v>
      </c>
      <c r="G19" s="30"/>
      <c r="H19" s="30"/>
      <c r="I19" s="30"/>
      <c r="J19" s="30"/>
      <c r="K19" s="30"/>
      <c r="L19" s="30"/>
      <c r="M19" s="30"/>
      <c r="N19" s="30"/>
      <c r="O19" s="30"/>
    </row>
    <row r="20" spans="1:17" x14ac:dyDescent="0.2">
      <c r="A20" s="31" t="s">
        <v>157</v>
      </c>
      <c r="B20" s="42" t="e">
        <f>VLOOKUP(A20,Overall!$1:$1048576,22,FALSE)</f>
        <v>#N/A</v>
      </c>
      <c r="C20" s="121">
        <v>2.59</v>
      </c>
      <c r="D20" s="121">
        <v>14.246153846153845</v>
      </c>
      <c r="E20" s="121">
        <v>10</v>
      </c>
      <c r="G20" s="30"/>
      <c r="H20" s="30"/>
      <c r="I20" s="30"/>
      <c r="J20" s="30"/>
      <c r="K20" s="30"/>
      <c r="L20" s="30"/>
      <c r="M20" s="30"/>
      <c r="N20" s="30"/>
      <c r="O20" s="30"/>
    </row>
    <row r="21" spans="1:17" ht="15.75" customHeight="1" x14ac:dyDescent="0.2">
      <c r="A21" s="31" t="s">
        <v>331</v>
      </c>
      <c r="B21" s="42" t="e">
        <f>VLOOKUP(A21,Overall!$1:$1048576,22,FALSE)</f>
        <v>#N/A</v>
      </c>
      <c r="C21" s="121">
        <v>2.99</v>
      </c>
      <c r="D21" s="121">
        <v>15.457627118644067</v>
      </c>
      <c r="E21" s="121">
        <v>7</v>
      </c>
      <c r="G21" s="31" t="s">
        <v>381</v>
      </c>
      <c r="H21" s="31" t="s">
        <v>382</v>
      </c>
      <c r="I21" s="31" t="s">
        <v>383</v>
      </c>
      <c r="J21" s="279" t="s">
        <v>384</v>
      </c>
      <c r="K21" s="257"/>
      <c r="L21" s="279" t="s">
        <v>385</v>
      </c>
      <c r="M21" s="257"/>
      <c r="N21" s="279" t="s">
        <v>386</v>
      </c>
      <c r="O21" s="257"/>
      <c r="P21" s="279" t="s">
        <v>387</v>
      </c>
      <c r="Q21" s="257"/>
    </row>
    <row r="22" spans="1:17" ht="15.75" customHeight="1" x14ac:dyDescent="0.2">
      <c r="A22" s="31" t="s">
        <v>290</v>
      </c>
      <c r="B22" s="42" t="e">
        <f>VLOOKUP(A22,Overall!$1:$1048576,22,FALSE)</f>
        <v>#N/A</v>
      </c>
      <c r="C22" s="121">
        <v>2.81</v>
      </c>
      <c r="D22" s="121">
        <v>15.576923076923077</v>
      </c>
      <c r="E22" s="121">
        <v>7.2</v>
      </c>
      <c r="G22" s="176" t="s">
        <v>388</v>
      </c>
      <c r="H22" s="123">
        <v>0.92500000000000004</v>
      </c>
      <c r="I22" s="123">
        <v>1</v>
      </c>
      <c r="J22" s="42" t="e">
        <f t="shared" ref="J22:K22" si="0">PERCENTILE($B$1:$B$144,H22)</f>
        <v>#N/A</v>
      </c>
      <c r="K22" s="42" t="e">
        <f t="shared" si="0"/>
        <v>#N/A</v>
      </c>
      <c r="L22" s="32">
        <f t="shared" ref="L22:L33" si="1">PERCENTILE($D$1:$D$144,H22)</f>
        <v>16.59915343915344</v>
      </c>
      <c r="M22" s="32">
        <f t="shared" ref="M22:M34" si="2">PERCENTILE($D$2:$D$144,I22)</f>
        <v>22.35</v>
      </c>
      <c r="N22" s="32">
        <f t="shared" ref="N22:O22" si="3">PERCENTILE($E$2:$E$144,H22)</f>
        <v>9.6349999999999998</v>
      </c>
      <c r="O22" s="32">
        <f t="shared" si="3"/>
        <v>15</v>
      </c>
      <c r="P22" s="32">
        <f t="shared" ref="P22:Q22" si="4">PERCENTILE($C$2:$C$144,H22)</f>
        <v>2.7409999999999997</v>
      </c>
      <c r="Q22" s="32">
        <f t="shared" si="4"/>
        <v>3.45</v>
      </c>
    </row>
    <row r="23" spans="1:17" ht="15.75" customHeight="1" x14ac:dyDescent="0.2">
      <c r="A23" s="31" t="s">
        <v>309</v>
      </c>
      <c r="B23" s="42" t="e">
        <f>VLOOKUP(A23,Overall!$1:$1048576,22,FALSE)</f>
        <v>#N/A</v>
      </c>
      <c r="C23" s="121">
        <v>2.7</v>
      </c>
      <c r="D23" s="121">
        <v>15.157894736842104</v>
      </c>
      <c r="E23" s="121">
        <v>9.3000000000000007</v>
      </c>
      <c r="G23" s="176" t="s">
        <v>389</v>
      </c>
      <c r="H23" s="123">
        <v>0.84615384615384603</v>
      </c>
      <c r="I23" s="123">
        <v>0.92307692307692302</v>
      </c>
      <c r="J23" s="42" t="e">
        <f t="shared" ref="J23:K23" si="5">PERCENTILE($B$1:$B$144,H23)</f>
        <v>#N/A</v>
      </c>
      <c r="K23" s="42" t="e">
        <f t="shared" si="5"/>
        <v>#N/A</v>
      </c>
      <c r="L23" s="32">
        <f t="shared" si="1"/>
        <v>15.870710059171596</v>
      </c>
      <c r="M23" s="32">
        <f t="shared" si="2"/>
        <v>16.555229955229954</v>
      </c>
      <c r="N23" s="32">
        <f t="shared" ref="N23:O23" si="6">PERCENTILE($E$2:$E$144,H23)</f>
        <v>9.0153846153846136</v>
      </c>
      <c r="O23" s="32">
        <f t="shared" si="6"/>
        <v>9.6076923076923055</v>
      </c>
      <c r="P23" s="32">
        <f t="shared" ref="P23:Q23" si="7">PERCENTILE($C$2:$C$144,H23)</f>
        <v>2.5</v>
      </c>
      <c r="Q23" s="32">
        <f t="shared" si="7"/>
        <v>2.724615384615384</v>
      </c>
    </row>
    <row r="24" spans="1:17" ht="15.75" customHeight="1" x14ac:dyDescent="0.2">
      <c r="A24" s="31" t="s">
        <v>263</v>
      </c>
      <c r="B24" s="42" t="e">
        <f>VLOOKUP(A24,Overall!$1:$1048576,22,FALSE)</f>
        <v>#N/A</v>
      </c>
      <c r="C24" s="121">
        <v>2.65</v>
      </c>
      <c r="D24" s="121">
        <v>13.51063829787234</v>
      </c>
      <c r="E24" s="121">
        <v>4.3</v>
      </c>
      <c r="G24" s="176" t="s">
        <v>390</v>
      </c>
      <c r="H24" s="123">
        <v>0.76923076923076905</v>
      </c>
      <c r="I24" s="123">
        <v>0.84615384615384603</v>
      </c>
      <c r="J24" s="42" t="e">
        <f t="shared" ref="J24:K24" si="8">PERCENTILE($B$1:$B$144,H24)</f>
        <v>#N/A</v>
      </c>
      <c r="K24" s="42" t="e">
        <f t="shared" si="8"/>
        <v>#N/A</v>
      </c>
      <c r="L24" s="32">
        <f t="shared" si="1"/>
        <v>15.156095366621681</v>
      </c>
      <c r="M24" s="32">
        <f t="shared" si="2"/>
        <v>15.870710059171596</v>
      </c>
      <c r="N24" s="32">
        <f t="shared" ref="N24:O24" si="9">PERCENTILE($E$2:$E$144,H24)</f>
        <v>8.2230769230769205</v>
      </c>
      <c r="O24" s="32">
        <f t="shared" si="9"/>
        <v>9.0153846153846136</v>
      </c>
      <c r="P24" s="32">
        <f t="shared" ref="P24:Q24" si="10">PERCENTILE($C$2:$C$144,H24)</f>
        <v>2.2338461538461529</v>
      </c>
      <c r="Q24" s="32">
        <f t="shared" si="10"/>
        <v>2.5</v>
      </c>
    </row>
    <row r="25" spans="1:17" ht="15.75" customHeight="1" x14ac:dyDescent="0.2">
      <c r="A25" s="31" t="s">
        <v>254</v>
      </c>
      <c r="B25" s="42" t="e">
        <f>VLOOKUP(A25,Overall!$1:$1048576,22,FALSE)</f>
        <v>#N/A</v>
      </c>
      <c r="C25" s="121">
        <v>2.0099999999999998</v>
      </c>
      <c r="D25" s="121">
        <v>17.061224489795919</v>
      </c>
      <c r="E25" s="121">
        <v>8.3000000000000007</v>
      </c>
      <c r="G25" s="177" t="s">
        <v>391</v>
      </c>
      <c r="H25" s="123">
        <v>0.69230769230769196</v>
      </c>
      <c r="I25" s="123">
        <v>0.76923076923076905</v>
      </c>
      <c r="J25" s="42" t="e">
        <f t="shared" ref="J25:K25" si="11">PERCENTILE($B$1:$B$144,H25)</f>
        <v>#N/A</v>
      </c>
      <c r="K25" s="42" t="e">
        <f t="shared" si="11"/>
        <v>#N/A</v>
      </c>
      <c r="L25" s="32">
        <f t="shared" si="1"/>
        <v>14.252965795930146</v>
      </c>
      <c r="M25" s="32">
        <f t="shared" si="2"/>
        <v>15.156095366621681</v>
      </c>
      <c r="N25" s="32">
        <f t="shared" ref="N25:O25" si="12">PERCENTILE($E$2:$E$144,H25)</f>
        <v>7.8</v>
      </c>
      <c r="O25" s="32">
        <f t="shared" si="12"/>
        <v>8.2230769230769205</v>
      </c>
      <c r="P25" s="32">
        <f t="shared" ref="P25:Q25" si="13">PERCENTILE($C$2:$C$144,H25)</f>
        <v>2.1230769230769226</v>
      </c>
      <c r="Q25" s="32">
        <f t="shared" si="13"/>
        <v>2.2338461538461529</v>
      </c>
    </row>
    <row r="26" spans="1:17" ht="15.75" customHeight="1" x14ac:dyDescent="0.2">
      <c r="A26" s="31" t="s">
        <v>251</v>
      </c>
      <c r="B26" s="42" t="e">
        <f>VLOOKUP(A26,Overall!$1:$1048576,22,FALSE)</f>
        <v>#N/A</v>
      </c>
      <c r="C26" s="121">
        <v>2.21</v>
      </c>
      <c r="D26" s="121">
        <v>15.183673469387756</v>
      </c>
      <c r="E26" s="121">
        <v>7.3</v>
      </c>
      <c r="G26" s="177" t="s">
        <v>392</v>
      </c>
      <c r="H26" s="123">
        <v>0.61538461538461497</v>
      </c>
      <c r="I26" s="123">
        <v>0.69230769230769196</v>
      </c>
      <c r="J26" s="42" t="e">
        <f t="shared" ref="J26:K26" si="14">PERCENTILE($B$1:$B$144,H26)</f>
        <v>#N/A</v>
      </c>
      <c r="K26" s="42" t="e">
        <f t="shared" si="14"/>
        <v>#N/A</v>
      </c>
      <c r="L26" s="32">
        <f t="shared" si="1"/>
        <v>13.490713726606417</v>
      </c>
      <c r="M26" s="32">
        <f t="shared" si="2"/>
        <v>14.252965795930146</v>
      </c>
      <c r="N26" s="32">
        <f t="shared" ref="N26:O26" si="15">PERCENTILE($E$2:$E$144,H26)</f>
        <v>7.4</v>
      </c>
      <c r="O26" s="32">
        <f t="shared" si="15"/>
        <v>7.8</v>
      </c>
      <c r="P26" s="32">
        <f t="shared" ref="P26:Q26" si="16">PERCENTILE($C$2:$C$144,H26)</f>
        <v>2.0038461538461534</v>
      </c>
      <c r="Q26" s="32">
        <f t="shared" si="16"/>
        <v>2.1230769230769226</v>
      </c>
    </row>
    <row r="27" spans="1:17" ht="15.75" customHeight="1" x14ac:dyDescent="0.2">
      <c r="A27" s="31" t="s">
        <v>171</v>
      </c>
      <c r="B27" s="42" t="e">
        <f>VLOOKUP(A27,Overall!$1:$1048576,22,FALSE)</f>
        <v>#N/A</v>
      </c>
      <c r="C27" s="121">
        <v>3.37</v>
      </c>
      <c r="D27" s="121">
        <v>14.73469387755102</v>
      </c>
      <c r="E27" s="121">
        <v>9.1</v>
      </c>
      <c r="G27" s="177" t="s">
        <v>393</v>
      </c>
      <c r="H27" s="123">
        <v>0.53846153846153799</v>
      </c>
      <c r="I27" s="123">
        <v>0.61538461538461497</v>
      </c>
      <c r="J27" s="42" t="e">
        <f t="shared" ref="J27:K27" si="17">PERCENTILE($B$1:$B$144,H27)</f>
        <v>#N/A</v>
      </c>
      <c r="K27" s="42" t="e">
        <f t="shared" si="17"/>
        <v>#N/A</v>
      </c>
      <c r="L27" s="32">
        <f t="shared" si="1"/>
        <v>12.897435897435898</v>
      </c>
      <c r="M27" s="32">
        <f t="shared" si="2"/>
        <v>13.490713726606417</v>
      </c>
      <c r="N27" s="32">
        <f t="shared" ref="N27:O27" si="18">PERCENTILE($E$2:$E$144,H27)</f>
        <v>7.0676923076923037</v>
      </c>
      <c r="O27" s="32">
        <f t="shared" si="18"/>
        <v>7.4</v>
      </c>
      <c r="P27" s="32">
        <f t="shared" ref="P27:Q27" si="19">PERCENTILE($C$2:$C$144,H27)</f>
        <v>1.92</v>
      </c>
      <c r="Q27" s="32">
        <f t="shared" si="19"/>
        <v>2.0038461538461534</v>
      </c>
    </row>
    <row r="28" spans="1:17" ht="15.75" customHeight="1" x14ac:dyDescent="0.2">
      <c r="A28" s="31" t="s">
        <v>230</v>
      </c>
      <c r="B28" s="42" t="e">
        <f>VLOOKUP(A28,Overall!$1:$1048576,22,FALSE)</f>
        <v>#N/A</v>
      </c>
      <c r="C28" s="121">
        <v>1.87</v>
      </c>
      <c r="D28" s="121">
        <v>14.4</v>
      </c>
      <c r="E28" s="121">
        <v>4.9000000000000004</v>
      </c>
      <c r="G28" s="178" t="s">
        <v>394</v>
      </c>
      <c r="H28" s="123">
        <v>0.46153846153846101</v>
      </c>
      <c r="I28" s="123">
        <v>0.53846153846153799</v>
      </c>
      <c r="J28" s="42" t="e">
        <f t="shared" ref="J28:K28" si="20">PERCENTILE($B$1:$B$144,H28)</f>
        <v>#N/A</v>
      </c>
      <c r="K28" s="42" t="e">
        <f t="shared" si="20"/>
        <v>#N/A</v>
      </c>
      <c r="L28" s="32">
        <f t="shared" si="1"/>
        <v>12.383216783216781</v>
      </c>
      <c r="M28" s="32">
        <f t="shared" si="2"/>
        <v>12.897435897435898</v>
      </c>
      <c r="N28" s="32">
        <f t="shared" ref="N28:O28" si="21">PERCENTILE($E$2:$E$144,H28)</f>
        <v>6.7538461538461458</v>
      </c>
      <c r="O28" s="32">
        <f t="shared" si="21"/>
        <v>7.0676923076923037</v>
      </c>
      <c r="P28" s="32">
        <f t="shared" ref="P28:Q28" si="22">PERCENTILE($C$2:$C$144,H28)</f>
        <v>1.8053846153846147</v>
      </c>
      <c r="Q28" s="32">
        <f t="shared" si="22"/>
        <v>1.92</v>
      </c>
    </row>
    <row r="29" spans="1:17" ht="15.75" customHeight="1" x14ac:dyDescent="0.2">
      <c r="A29" s="31" t="s">
        <v>284</v>
      </c>
      <c r="B29" s="42" t="e">
        <f>VLOOKUP(A29,Overall!$1:$1048576,22,FALSE)</f>
        <v>#N/A</v>
      </c>
      <c r="C29" s="121">
        <v>1.96</v>
      </c>
      <c r="D29" s="121">
        <v>13.639344262295081</v>
      </c>
      <c r="E29" s="121">
        <v>8.3000000000000007</v>
      </c>
      <c r="G29" s="178" t="s">
        <v>395</v>
      </c>
      <c r="H29" s="123">
        <v>0.38461538461538503</v>
      </c>
      <c r="I29" s="123">
        <v>0.46153846153846101</v>
      </c>
      <c r="J29" s="42" t="e">
        <f t="shared" ref="J29:K29" si="23">PERCENTILE($B$1:$B$144,H29)</f>
        <v>#N/A</v>
      </c>
      <c r="K29" s="42" t="e">
        <f t="shared" si="23"/>
        <v>#N/A</v>
      </c>
      <c r="L29" s="32">
        <f t="shared" si="1"/>
        <v>12</v>
      </c>
      <c r="M29" s="32">
        <f t="shared" si="2"/>
        <v>12.383216783216781</v>
      </c>
      <c r="N29" s="32">
        <f t="shared" ref="N29:O29" si="24">PERCENTILE($E$2:$E$144,H29)</f>
        <v>6.3</v>
      </c>
      <c r="O29" s="32">
        <f t="shared" si="24"/>
        <v>6.7538461538461458</v>
      </c>
      <c r="P29" s="32">
        <f t="shared" ref="P29:Q29" si="25">PERCENTILE($C$2:$C$144,H29)</f>
        <v>1.7023076923076934</v>
      </c>
      <c r="Q29" s="32">
        <f t="shared" si="25"/>
        <v>1.8053846153846147</v>
      </c>
    </row>
    <row r="30" spans="1:17" ht="15.75" customHeight="1" x14ac:dyDescent="0.2">
      <c r="A30" s="31" t="s">
        <v>228</v>
      </c>
      <c r="B30" s="42" t="e">
        <f>VLOOKUP(A30,Overall!$1:$1048576,22,FALSE)</f>
        <v>#N/A</v>
      </c>
      <c r="C30" s="121">
        <v>1.98</v>
      </c>
      <c r="D30" s="121">
        <v>11.891304347826088</v>
      </c>
      <c r="E30" s="121">
        <v>5.3</v>
      </c>
      <c r="G30" s="178" t="s">
        <v>396</v>
      </c>
      <c r="H30" s="123">
        <v>0.30769230769230799</v>
      </c>
      <c r="I30" s="123">
        <v>0.38461538461538503</v>
      </c>
      <c r="J30" s="42" t="e">
        <f t="shared" ref="J30:K30" si="26">PERCENTILE($B$1:$B$144,H30)</f>
        <v>#N/A</v>
      </c>
      <c r="K30" s="42" t="e">
        <f t="shared" si="26"/>
        <v>#N/A</v>
      </c>
      <c r="L30" s="32">
        <f t="shared" si="1"/>
        <v>11.832107023411373</v>
      </c>
      <c r="M30" s="32">
        <f t="shared" si="2"/>
        <v>12</v>
      </c>
      <c r="N30" s="32">
        <f t="shared" ref="N30:O30" si="27">PERCENTILE($E$2:$E$144,H30)</f>
        <v>5.7</v>
      </c>
      <c r="O30" s="32">
        <f t="shared" si="27"/>
        <v>6.3</v>
      </c>
      <c r="P30" s="32">
        <f t="shared" ref="P30:Q30" si="28">PERCENTILE($C$2:$C$144,H30)</f>
        <v>1.5938461538461548</v>
      </c>
      <c r="Q30" s="32">
        <f t="shared" si="28"/>
        <v>1.7023076923076934</v>
      </c>
    </row>
    <row r="31" spans="1:17" ht="15.75" customHeight="1" x14ac:dyDescent="0.2">
      <c r="A31" s="31" t="s">
        <v>360</v>
      </c>
      <c r="B31" s="42" t="e">
        <f>VLOOKUP(A31,Overall!$1:$1048576,22,FALSE)</f>
        <v>#N/A</v>
      </c>
      <c r="C31" s="121">
        <v>2.06</v>
      </c>
      <c r="D31" s="121">
        <v>12.888888888888889</v>
      </c>
      <c r="E31" s="121">
        <v>7.47</v>
      </c>
      <c r="G31" s="179" t="s">
        <v>397</v>
      </c>
      <c r="H31" s="123">
        <v>0.230769230769231</v>
      </c>
      <c r="I31" s="123">
        <v>0.30769230769230799</v>
      </c>
      <c r="J31" s="42" t="e">
        <f t="shared" ref="J31:K31" si="29">PERCENTILE($B$1:$B$144,H31)</f>
        <v>#N/A</v>
      </c>
      <c r="K31" s="42" t="e">
        <f t="shared" si="29"/>
        <v>#N/A</v>
      </c>
      <c r="L31" s="32">
        <f t="shared" si="1"/>
        <v>11.161472148541115</v>
      </c>
      <c r="M31" s="32">
        <f t="shared" si="2"/>
        <v>11.832107023411373</v>
      </c>
      <c r="N31" s="32">
        <f t="shared" ref="N31:O31" si="30">PERCENTILE($E$2:$E$144,H31)</f>
        <v>5.2</v>
      </c>
      <c r="O31" s="32">
        <f t="shared" si="30"/>
        <v>5.7</v>
      </c>
      <c r="P31" s="32">
        <f t="shared" ref="P31:Q31" si="31">PERCENTILE($C$2:$C$144,H31)</f>
        <v>1.5130769230769241</v>
      </c>
      <c r="Q31" s="32">
        <f t="shared" si="31"/>
        <v>1.5938461538461548</v>
      </c>
    </row>
    <row r="32" spans="1:17" ht="15.75" customHeight="1" x14ac:dyDescent="0.2">
      <c r="A32" s="31" t="s">
        <v>338</v>
      </c>
      <c r="B32" s="42" t="e">
        <f>VLOOKUP(A32,Overall!$1:$1048576,22,FALSE)</f>
        <v>#N/A</v>
      </c>
      <c r="C32" s="121">
        <v>2.2000000000000002</v>
      </c>
      <c r="D32" s="121">
        <v>12.126984126984127</v>
      </c>
      <c r="E32" s="121">
        <v>3.7</v>
      </c>
      <c r="G32" s="179" t="s">
        <v>398</v>
      </c>
      <c r="H32" s="123">
        <v>0.15384615384615399</v>
      </c>
      <c r="I32" s="123">
        <v>0.230769230769231</v>
      </c>
      <c r="J32" s="42" t="e">
        <f t="shared" ref="J32:K32" si="32">PERCENTILE($B$1:$B$144,H32)</f>
        <v>#N/A</v>
      </c>
      <c r="K32" s="42" t="e">
        <f t="shared" si="32"/>
        <v>#N/A</v>
      </c>
      <c r="L32" s="32">
        <f t="shared" si="1"/>
        <v>10.240384615384617</v>
      </c>
      <c r="M32" s="32">
        <f t="shared" si="2"/>
        <v>11.161472148541115</v>
      </c>
      <c r="N32" s="32">
        <f t="shared" ref="N32:O32" si="33">PERCENTILE($E$2:$E$144,H32)</f>
        <v>4.9846153846153864</v>
      </c>
      <c r="O32" s="32">
        <f t="shared" si="33"/>
        <v>5.2</v>
      </c>
      <c r="P32" s="32">
        <f t="shared" ref="P32:Q32" si="34">PERCENTILE($C$2:$C$144,H32)</f>
        <v>1.3784615384615386</v>
      </c>
      <c r="Q32" s="32">
        <f t="shared" si="34"/>
        <v>1.5130769230769241</v>
      </c>
    </row>
    <row r="33" spans="1:17" ht="15.75" customHeight="1" x14ac:dyDescent="0.2">
      <c r="A33" s="31" t="s">
        <v>335</v>
      </c>
      <c r="B33" s="42" t="e">
        <f>VLOOKUP(A33,Overall!$1:$1048576,22,FALSE)</f>
        <v>#N/A</v>
      </c>
      <c r="C33" s="121">
        <v>1.73</v>
      </c>
      <c r="D33" s="121">
        <v>9.7826086956521738</v>
      </c>
      <c r="E33" s="121">
        <v>5.3</v>
      </c>
      <c r="G33" s="179" t="s">
        <v>399</v>
      </c>
      <c r="H33" s="123">
        <v>7.6923076923076802E-2</v>
      </c>
      <c r="I33" s="123">
        <v>0.15384615384615399</v>
      </c>
      <c r="J33" s="42" t="e">
        <f t="shared" ref="J33:K33" si="35">PERCENTILE($B$1:$B$144,H33)</f>
        <v>#N/A</v>
      </c>
      <c r="K33" s="42" t="e">
        <f t="shared" si="35"/>
        <v>#N/A</v>
      </c>
      <c r="L33" s="32">
        <f t="shared" si="1"/>
        <v>9.7815796243889892</v>
      </c>
      <c r="M33" s="32">
        <f t="shared" si="2"/>
        <v>10.240384615384617</v>
      </c>
      <c r="N33" s="32">
        <f t="shared" ref="N33:O33" si="36">PERCENTILE($E$2:$E$144,H33)</f>
        <v>4.4000000000000004</v>
      </c>
      <c r="O33" s="32">
        <f t="shared" si="36"/>
        <v>4.9846153846153864</v>
      </c>
      <c r="P33" s="32">
        <f t="shared" ref="P33:Q33" si="37">PERCENTILE($C$2:$C$144,H33)</f>
        <v>1.2476923076923072</v>
      </c>
      <c r="Q33" s="32">
        <f t="shared" si="37"/>
        <v>1.3784615384615386</v>
      </c>
    </row>
    <row r="34" spans="1:17" ht="15.75" customHeight="1" x14ac:dyDescent="0.2">
      <c r="A34" s="31" t="s">
        <v>400</v>
      </c>
      <c r="B34" s="42" t="e">
        <f>VLOOKUP(A34,Overall!$1:$1048576,22,FALSE)</f>
        <v>#N/A</v>
      </c>
      <c r="C34" s="121">
        <v>2.65</v>
      </c>
      <c r="D34" s="121">
        <v>12.803571428571429</v>
      </c>
      <c r="E34" s="121">
        <v>8.6999999999999993</v>
      </c>
      <c r="G34" s="180" t="s">
        <v>401</v>
      </c>
      <c r="H34" s="123">
        <v>-1.2434497875801799E-16</v>
      </c>
      <c r="I34" s="123">
        <v>7.6923076923076802E-2</v>
      </c>
      <c r="J34" s="42">
        <v>0</v>
      </c>
      <c r="K34" s="42" t="e">
        <f>PERCENTILE($B$1:$B$144,I34)</f>
        <v>#N/A</v>
      </c>
      <c r="L34" s="32">
        <v>0</v>
      </c>
      <c r="M34" s="32">
        <f t="shared" si="2"/>
        <v>9.7815796243889892</v>
      </c>
      <c r="N34" s="32">
        <v>0</v>
      </c>
      <c r="O34" s="32">
        <f>PERCENTILE($E$2:$E$144,I34)</f>
        <v>4.4000000000000004</v>
      </c>
      <c r="P34" s="32">
        <v>0</v>
      </c>
      <c r="Q34" s="32">
        <f>PERCENTILE($C$2:$C$144,I34)</f>
        <v>1.2476923076923072</v>
      </c>
    </row>
    <row r="35" spans="1:17" ht="15.75" customHeight="1" x14ac:dyDescent="0.2">
      <c r="A35" s="31" t="s">
        <v>359</v>
      </c>
      <c r="B35" s="42" t="e">
        <f>VLOOKUP(A35,Overall!$1:$1048576,22,FALSE)</f>
        <v>#N/A</v>
      </c>
      <c r="C35" s="121">
        <v>3.38</v>
      </c>
      <c r="D35" s="121">
        <v>15.363636363636363</v>
      </c>
      <c r="E35" s="121">
        <v>4.5</v>
      </c>
      <c r="G35" s="30"/>
      <c r="H35" s="30"/>
      <c r="I35" s="30"/>
      <c r="J35" s="30"/>
      <c r="K35" s="30"/>
      <c r="L35" s="30"/>
      <c r="M35" s="30"/>
      <c r="N35" s="30"/>
      <c r="O35" s="30"/>
    </row>
    <row r="36" spans="1:17" ht="15.75" customHeight="1" x14ac:dyDescent="0.2">
      <c r="A36" s="31" t="s">
        <v>402</v>
      </c>
      <c r="B36" s="42" t="e">
        <f>VLOOKUP(A36,Overall!$1:$1048576,22,FALSE)</f>
        <v>#N/A</v>
      </c>
      <c r="C36" s="121">
        <v>2</v>
      </c>
      <c r="D36" s="121">
        <v>13.9375</v>
      </c>
      <c r="E36" s="121">
        <v>6.8</v>
      </c>
      <c r="G36" s="30"/>
      <c r="H36" s="30"/>
      <c r="I36" s="30"/>
      <c r="J36" s="30"/>
      <c r="K36" s="30"/>
      <c r="L36" s="30"/>
      <c r="M36" s="30"/>
      <c r="N36" s="30"/>
      <c r="O36" s="30"/>
    </row>
    <row r="37" spans="1:17" ht="15.75" customHeight="1" x14ac:dyDescent="0.2">
      <c r="A37" s="31" t="s">
        <v>261</v>
      </c>
      <c r="B37" s="42" t="e">
        <f>VLOOKUP(A37,Overall!$1:$1048576,22,FALSE)</f>
        <v>#N/A</v>
      </c>
      <c r="C37" s="121">
        <v>1.76</v>
      </c>
      <c r="D37" s="121">
        <v>12.660714285714286</v>
      </c>
      <c r="E37" s="121">
        <v>5.2</v>
      </c>
      <c r="G37" s="30"/>
      <c r="H37" s="30"/>
      <c r="I37" s="30"/>
      <c r="J37" s="30"/>
      <c r="K37" s="30"/>
      <c r="L37" s="30"/>
      <c r="M37" s="30"/>
      <c r="N37" s="30"/>
      <c r="O37" s="30"/>
    </row>
    <row r="38" spans="1:17" ht="15.75" customHeight="1" x14ac:dyDescent="0.2">
      <c r="A38" s="31" t="s">
        <v>321</v>
      </c>
      <c r="B38" s="42" t="e">
        <f>VLOOKUP(A38,Overall!$1:$1048576,22,FALSE)</f>
        <v>#N/A</v>
      </c>
      <c r="C38" s="121">
        <v>1.0900000000000001</v>
      </c>
      <c r="D38" s="121">
        <v>9.7692307692307701</v>
      </c>
      <c r="E38" s="121">
        <v>4.0999999999999996</v>
      </c>
      <c r="G38" s="30"/>
      <c r="H38" s="30"/>
      <c r="I38" s="30"/>
      <c r="J38" s="30"/>
      <c r="K38" s="30"/>
      <c r="L38" s="30"/>
      <c r="M38" s="30"/>
      <c r="N38" s="30"/>
      <c r="O38" s="30"/>
    </row>
    <row r="39" spans="1:17" ht="15.75" customHeight="1" x14ac:dyDescent="0.2">
      <c r="A39" s="31" t="s">
        <v>168</v>
      </c>
      <c r="B39" s="42" t="e">
        <f>VLOOKUP(A39,Overall!$1:$1048576,22,FALSE)</f>
        <v>#N/A</v>
      </c>
      <c r="C39" s="121">
        <v>3.12</v>
      </c>
      <c r="D39" s="121">
        <v>14.045454545454545</v>
      </c>
      <c r="E39" s="121">
        <v>8</v>
      </c>
      <c r="G39" s="30"/>
      <c r="H39" s="30"/>
      <c r="I39" s="30"/>
      <c r="J39" s="30"/>
      <c r="K39" s="30"/>
      <c r="L39" s="30"/>
      <c r="M39" s="30"/>
      <c r="N39" s="30"/>
      <c r="O39" s="30"/>
    </row>
    <row r="40" spans="1:17" ht="15.75" customHeight="1" x14ac:dyDescent="0.2">
      <c r="A40" s="31" t="s">
        <v>403</v>
      </c>
      <c r="B40" s="42" t="e">
        <f>VLOOKUP(A40,Overall!$1:$1048576,22,FALSE)</f>
        <v>#N/A</v>
      </c>
      <c r="C40" s="121">
        <v>1.53</v>
      </c>
      <c r="D40" s="121">
        <v>14.9375</v>
      </c>
      <c r="E40" s="121">
        <v>5.3</v>
      </c>
      <c r="G40" s="30"/>
      <c r="H40" s="30"/>
      <c r="I40" s="30"/>
      <c r="J40" s="30"/>
      <c r="K40" s="30"/>
      <c r="L40" s="30"/>
      <c r="M40" s="30"/>
      <c r="N40" s="30"/>
      <c r="O40" s="30"/>
    </row>
    <row r="41" spans="1:17" ht="15.75" customHeight="1" x14ac:dyDescent="0.2">
      <c r="A41" s="31" t="s">
        <v>258</v>
      </c>
      <c r="B41" s="42" t="e">
        <f>VLOOKUP(A41,Overall!$1:$1048576,22,FALSE)</f>
        <v>#N/A</v>
      </c>
      <c r="C41" s="121">
        <v>1.52</v>
      </c>
      <c r="D41" s="121">
        <v>12</v>
      </c>
      <c r="E41" s="121">
        <v>5.7</v>
      </c>
      <c r="G41" s="30"/>
      <c r="H41" s="30"/>
      <c r="I41" s="30"/>
      <c r="J41" s="30"/>
      <c r="K41" s="30"/>
      <c r="L41" s="30"/>
      <c r="M41" s="30"/>
      <c r="N41" s="30"/>
      <c r="O41" s="30"/>
    </row>
    <row r="42" spans="1:17" ht="15.75" customHeight="1" x14ac:dyDescent="0.2">
      <c r="A42" s="31" t="s">
        <v>190</v>
      </c>
      <c r="B42" s="42" t="e">
        <f>VLOOKUP(A42,Overall!$1:$1048576,22,FALSE)</f>
        <v>#N/A</v>
      </c>
      <c r="C42" s="121">
        <v>2.39</v>
      </c>
      <c r="D42" s="121">
        <v>16.542857142857144</v>
      </c>
      <c r="E42" s="121">
        <v>9.1999999999999993</v>
      </c>
      <c r="G42" s="30"/>
      <c r="H42" s="30"/>
      <c r="I42" s="30"/>
      <c r="J42" s="30"/>
      <c r="K42" s="30"/>
      <c r="L42" s="30"/>
      <c r="M42" s="30"/>
      <c r="N42" s="30"/>
      <c r="O42" s="30"/>
    </row>
    <row r="43" spans="1:17" ht="15.75" customHeight="1" x14ac:dyDescent="0.2">
      <c r="A43" s="31" t="s">
        <v>181</v>
      </c>
      <c r="B43" s="42" t="e">
        <f>VLOOKUP(A43,Overall!$1:$1048576,22,FALSE)</f>
        <v>#N/A</v>
      </c>
      <c r="C43" s="121">
        <v>1.99</v>
      </c>
      <c r="D43" s="121">
        <v>11.869565217391305</v>
      </c>
      <c r="E43" s="121">
        <v>6.4</v>
      </c>
      <c r="G43" s="30"/>
      <c r="H43" s="30"/>
      <c r="I43" s="30"/>
      <c r="J43" s="30"/>
      <c r="K43" s="30"/>
      <c r="L43" s="30"/>
      <c r="M43" s="30"/>
      <c r="N43" s="30"/>
      <c r="O43" s="30"/>
    </row>
    <row r="44" spans="1:17" ht="15.75" customHeight="1" x14ac:dyDescent="0.2">
      <c r="A44" s="31" t="s">
        <v>225</v>
      </c>
      <c r="B44" s="42" t="e">
        <f>VLOOKUP(A44,Overall!$1:$1048576,22,FALSE)</f>
        <v>#N/A</v>
      </c>
      <c r="C44" s="121">
        <v>1.93</v>
      </c>
      <c r="D44" s="121">
        <v>16.03125</v>
      </c>
      <c r="E44" s="121">
        <v>7.3</v>
      </c>
      <c r="G44" s="30"/>
      <c r="H44" s="30"/>
      <c r="I44" s="30"/>
      <c r="J44" s="30"/>
      <c r="K44" s="30"/>
      <c r="L44" s="30"/>
      <c r="M44" s="30"/>
      <c r="N44" s="30"/>
      <c r="O44" s="30"/>
    </row>
    <row r="45" spans="1:17" ht="15.75" customHeight="1" x14ac:dyDescent="0.2">
      <c r="A45" s="31" t="s">
        <v>293</v>
      </c>
      <c r="B45" s="42" t="e">
        <f>VLOOKUP(A45,Overall!$1:$1048576,22,FALSE)</f>
        <v>#N/A</v>
      </c>
      <c r="C45" s="121">
        <v>1.49</v>
      </c>
      <c r="D45" s="121">
        <v>12.923076923076923</v>
      </c>
      <c r="E45" s="121">
        <v>5.9</v>
      </c>
      <c r="G45" s="30"/>
      <c r="H45" s="30"/>
      <c r="I45" s="30"/>
      <c r="J45" s="30"/>
      <c r="K45" s="30"/>
      <c r="L45" s="30"/>
      <c r="M45" s="30"/>
      <c r="N45" s="30"/>
      <c r="O45" s="30"/>
    </row>
    <row r="46" spans="1:17" ht="15.75" customHeight="1" x14ac:dyDescent="0.2">
      <c r="A46" s="31" t="s">
        <v>161</v>
      </c>
      <c r="B46" s="42" t="e">
        <f>VLOOKUP(A46,Overall!$1:$1048576,22,FALSE)</f>
        <v>#N/A</v>
      </c>
      <c r="C46" s="121">
        <v>2.34</v>
      </c>
      <c r="D46" s="121">
        <v>16.232558139534884</v>
      </c>
      <c r="E46" s="121">
        <v>11.2</v>
      </c>
      <c r="G46" s="30"/>
      <c r="H46" s="30"/>
      <c r="I46" s="30"/>
      <c r="J46" s="30"/>
      <c r="K46" s="30"/>
      <c r="L46" s="30"/>
      <c r="M46" s="30"/>
      <c r="N46" s="30"/>
      <c r="O46" s="30"/>
    </row>
    <row r="47" spans="1:17" ht="15.75" customHeight="1" x14ac:dyDescent="0.2">
      <c r="A47" s="31" t="s">
        <v>310</v>
      </c>
      <c r="B47" s="42" t="e">
        <f>VLOOKUP(A47,Overall!$1:$1048576,22,FALSE)</f>
        <v>#N/A</v>
      </c>
      <c r="C47" s="121">
        <v>3.15</v>
      </c>
      <c r="D47" s="121">
        <v>11.924528301886792</v>
      </c>
      <c r="E47" s="121">
        <v>10.8</v>
      </c>
      <c r="G47" s="30"/>
      <c r="H47" s="30"/>
      <c r="I47" s="30"/>
      <c r="J47" s="30"/>
      <c r="K47" s="30"/>
      <c r="L47" s="30"/>
      <c r="M47" s="30"/>
      <c r="N47" s="30"/>
      <c r="O47" s="30"/>
    </row>
    <row r="48" spans="1:17" ht="15.75" customHeight="1" x14ac:dyDescent="0.2">
      <c r="A48" s="31" t="s">
        <v>340</v>
      </c>
      <c r="B48" s="42" t="e">
        <f>VLOOKUP(A48,Overall!$1:$1048576,22,FALSE)</f>
        <v>#N/A</v>
      </c>
      <c r="C48" s="121">
        <v>2.72</v>
      </c>
      <c r="D48" s="121">
        <v>8.9285714285714288</v>
      </c>
      <c r="E48" s="121">
        <v>5.9</v>
      </c>
      <c r="G48" s="30"/>
      <c r="H48" s="30"/>
      <c r="I48" s="30"/>
      <c r="J48" s="30"/>
      <c r="K48" s="30"/>
      <c r="L48" s="30"/>
      <c r="M48" s="30"/>
      <c r="N48" s="30"/>
      <c r="O48" s="30"/>
    </row>
    <row r="49" spans="1:5" ht="15.75" customHeight="1" x14ac:dyDescent="0.2">
      <c r="A49" s="31" t="s">
        <v>219</v>
      </c>
      <c r="B49" s="42" t="e">
        <f>VLOOKUP(A49,Overall!$1:$1048576,22,FALSE)</f>
        <v>#N/A</v>
      </c>
      <c r="C49" s="121">
        <v>1.63</v>
      </c>
      <c r="D49" s="121">
        <v>12.704545454545455</v>
      </c>
      <c r="E49" s="121">
        <v>7.4</v>
      </c>
    </row>
    <row r="50" spans="1:5" ht="15.75" customHeight="1" x14ac:dyDescent="0.2">
      <c r="A50" s="31" t="s">
        <v>344</v>
      </c>
      <c r="B50" s="42" t="e">
        <f>VLOOKUP(A50,Overall!$1:$1048576,22,FALSE)</f>
        <v>#N/A</v>
      </c>
      <c r="C50" s="121">
        <v>1.68</v>
      </c>
      <c r="D50" s="121">
        <v>12.875</v>
      </c>
      <c r="E50" s="121">
        <v>4.8</v>
      </c>
    </row>
    <row r="51" spans="1:5" ht="15.75" customHeight="1" x14ac:dyDescent="0.2">
      <c r="A51" s="31" t="s">
        <v>349</v>
      </c>
      <c r="B51" s="42" t="e">
        <f>VLOOKUP(A51,Overall!$1:$1048576,22,FALSE)</f>
        <v>#N/A</v>
      </c>
      <c r="C51" s="121">
        <v>2.06</v>
      </c>
      <c r="D51" s="121">
        <v>10.071428571428571</v>
      </c>
      <c r="E51" s="121">
        <v>7.47</v>
      </c>
    </row>
    <row r="52" spans="1:5" ht="15.75" customHeight="1" x14ac:dyDescent="0.2">
      <c r="A52" s="31" t="s">
        <v>306</v>
      </c>
      <c r="B52" s="42" t="e">
        <f>VLOOKUP(A52,Overall!$1:$1048576,22,FALSE)</f>
        <v>#N/A</v>
      </c>
      <c r="C52" s="121">
        <v>3.26</v>
      </c>
      <c r="D52" s="121">
        <v>17.906976744186046</v>
      </c>
      <c r="E52" s="121">
        <v>6</v>
      </c>
    </row>
    <row r="53" spans="1:5" ht="15.75" customHeight="1" x14ac:dyDescent="0.2">
      <c r="A53" s="31" t="s">
        <v>291</v>
      </c>
      <c r="B53" s="42" t="e">
        <f>VLOOKUP(A53,Overall!$1:$1048576,22,FALSE)</f>
        <v>#N/A</v>
      </c>
      <c r="C53" s="121">
        <v>1.94</v>
      </c>
      <c r="D53" s="121">
        <v>14.568181818181818</v>
      </c>
      <c r="E53" s="121">
        <v>5.6</v>
      </c>
    </row>
    <row r="54" spans="1:5" ht="15.75" customHeight="1" x14ac:dyDescent="0.2">
      <c r="A54" s="31" t="s">
        <v>404</v>
      </c>
      <c r="B54" s="42" t="e">
        <f>VLOOKUP(A54,Overall!$1:$1048576,22,FALSE)</f>
        <v>#N/A</v>
      </c>
      <c r="C54" s="121">
        <v>1.72</v>
      </c>
      <c r="D54" s="121">
        <v>11.96875</v>
      </c>
      <c r="E54" s="121">
        <v>5.9</v>
      </c>
    </row>
    <row r="55" spans="1:5" ht="15.75" customHeight="1" x14ac:dyDescent="0.2">
      <c r="A55" s="31" t="s">
        <v>296</v>
      </c>
      <c r="B55" s="42" t="e">
        <f>VLOOKUP(A55,Overall!$1:$1048576,22,FALSE)</f>
        <v>#N/A</v>
      </c>
      <c r="C55" s="121">
        <v>2.2799999999999998</v>
      </c>
      <c r="D55" s="121">
        <v>11.65</v>
      </c>
      <c r="E55" s="121">
        <v>6.8</v>
      </c>
    </row>
    <row r="56" spans="1:5" ht="15.75" customHeight="1" x14ac:dyDescent="0.2">
      <c r="A56" s="31" t="s">
        <v>165</v>
      </c>
      <c r="B56" s="42" t="e">
        <f>VLOOKUP(A56,Overall!$1:$1048576,22,FALSE)</f>
        <v>#N/A</v>
      </c>
      <c r="C56" s="121">
        <v>1.81</v>
      </c>
      <c r="D56" s="121">
        <v>13.222222222222221</v>
      </c>
      <c r="E56" s="121">
        <v>9.1999999999999993</v>
      </c>
    </row>
    <row r="57" spans="1:5" ht="15.75" customHeight="1" x14ac:dyDescent="0.2">
      <c r="A57" s="31" t="s">
        <v>281</v>
      </c>
      <c r="B57" s="42" t="e">
        <f>VLOOKUP(A57,Overall!$1:$1048576,22,FALSE)</f>
        <v>#N/A</v>
      </c>
      <c r="C57" s="121">
        <v>1.55</v>
      </c>
      <c r="D57" s="121">
        <v>11.976744186046512</v>
      </c>
      <c r="E57" s="121">
        <v>5</v>
      </c>
    </row>
    <row r="58" spans="1:5" ht="15.75" customHeight="1" x14ac:dyDescent="0.2">
      <c r="A58" s="31" t="s">
        <v>252</v>
      </c>
      <c r="B58" s="42" t="e">
        <f>VLOOKUP(A58,Overall!$1:$1048576,22,FALSE)</f>
        <v>#N/A</v>
      </c>
      <c r="C58" s="121">
        <v>2.15</v>
      </c>
      <c r="D58" s="121">
        <v>13.307692307692308</v>
      </c>
      <c r="E58" s="121">
        <v>6.8</v>
      </c>
    </row>
    <row r="59" spans="1:5" ht="15.75" customHeight="1" x14ac:dyDescent="0.2">
      <c r="A59" s="31" t="s">
        <v>273</v>
      </c>
      <c r="B59" s="42" t="e">
        <f>VLOOKUP(A59,Overall!$1:$1048576,22,FALSE)</f>
        <v>#N/A</v>
      </c>
      <c r="C59" s="121">
        <v>1.48</v>
      </c>
      <c r="D59" s="121">
        <v>10.875</v>
      </c>
      <c r="E59" s="121">
        <v>8.3000000000000007</v>
      </c>
    </row>
    <row r="60" spans="1:5" ht="15.75" customHeight="1" x14ac:dyDescent="0.2">
      <c r="A60" s="31" t="s">
        <v>260</v>
      </c>
      <c r="B60" s="42" t="e">
        <f>VLOOKUP(A60,Overall!$1:$1048576,22,FALSE)</f>
        <v>#N/A</v>
      </c>
      <c r="C60" s="121">
        <v>1.93</v>
      </c>
      <c r="D60" s="121">
        <v>16.0625</v>
      </c>
      <c r="E60" s="121">
        <v>7.1</v>
      </c>
    </row>
    <row r="61" spans="1:5" ht="15.75" customHeight="1" x14ac:dyDescent="0.2">
      <c r="A61" s="31" t="s">
        <v>346</v>
      </c>
      <c r="B61" s="42" t="e">
        <f>VLOOKUP(A61,Overall!$1:$1048576,22,FALSE)</f>
        <v>#N/A</v>
      </c>
      <c r="C61" s="121">
        <v>1.75</v>
      </c>
      <c r="D61" s="121">
        <v>10.919354838709678</v>
      </c>
      <c r="E61" s="121">
        <v>3</v>
      </c>
    </row>
    <row r="62" spans="1:5" ht="15.75" customHeight="1" x14ac:dyDescent="0.2">
      <c r="A62" s="31" t="s">
        <v>184</v>
      </c>
      <c r="B62" s="42" t="e">
        <f>VLOOKUP(A62,Overall!$1:$1048576,22,FALSE)</f>
        <v>#N/A</v>
      </c>
      <c r="C62" s="121">
        <v>1.6</v>
      </c>
      <c r="D62" s="121">
        <v>14.395833333333334</v>
      </c>
      <c r="E62" s="121">
        <v>4.4000000000000004</v>
      </c>
    </row>
    <row r="63" spans="1:5" ht="15.75" customHeight="1" x14ac:dyDescent="0.2">
      <c r="A63" s="31" t="s">
        <v>363</v>
      </c>
      <c r="B63" s="42" t="e">
        <f>VLOOKUP(A63,Overall!$1:$1048576,22,FALSE)</f>
        <v>#N/A</v>
      </c>
      <c r="C63" s="121">
        <v>1.68</v>
      </c>
      <c r="D63" s="121">
        <v>12.904761904761905</v>
      </c>
      <c r="E63" s="121">
        <v>7.2</v>
      </c>
    </row>
    <row r="64" spans="1:5" ht="15.75" customHeight="1" x14ac:dyDescent="0.2">
      <c r="A64" s="31" t="s">
        <v>334</v>
      </c>
      <c r="B64" s="42" t="e">
        <f>VLOOKUP(A64,Overall!$1:$1048576,22,FALSE)</f>
        <v>#N/A</v>
      </c>
      <c r="C64" s="121">
        <v>1.66</v>
      </c>
      <c r="D64" s="121">
        <v>11.387096774193548</v>
      </c>
      <c r="E64" s="121">
        <v>9.1</v>
      </c>
    </row>
    <row r="65" spans="1:5" ht="15.75" customHeight="1" x14ac:dyDescent="0.2">
      <c r="A65" s="31" t="s">
        <v>270</v>
      </c>
      <c r="B65" s="42" t="e">
        <f>VLOOKUP(A65,Overall!$1:$1048576,22,FALSE)</f>
        <v>#N/A</v>
      </c>
      <c r="C65" s="121">
        <v>2.31</v>
      </c>
      <c r="D65" s="121">
        <v>10.6</v>
      </c>
      <c r="E65" s="121">
        <v>12</v>
      </c>
    </row>
    <row r="66" spans="1:5" ht="15.75" customHeight="1" x14ac:dyDescent="0.2">
      <c r="A66" s="31" t="s">
        <v>217</v>
      </c>
      <c r="B66" s="42" t="e">
        <f>VLOOKUP(A66,Overall!$1:$1048576,22,FALSE)</f>
        <v>#N/A</v>
      </c>
      <c r="C66" s="121">
        <v>2.63</v>
      </c>
      <c r="D66" s="121">
        <v>15.46774193548387</v>
      </c>
      <c r="E66" s="121">
        <v>6.6</v>
      </c>
    </row>
    <row r="67" spans="1:5" ht="15.75" customHeight="1" x14ac:dyDescent="0.2">
      <c r="A67" s="31" t="s">
        <v>292</v>
      </c>
      <c r="B67" s="42" t="e">
        <f>VLOOKUP(A67,Overall!$1:$1048576,22,FALSE)</f>
        <v>#N/A</v>
      </c>
      <c r="C67" s="121">
        <v>1.44</v>
      </c>
      <c r="D67" s="121">
        <v>12.270833333333334</v>
      </c>
      <c r="E67" s="121">
        <v>5.3</v>
      </c>
    </row>
    <row r="68" spans="1:5" ht="15.75" customHeight="1" x14ac:dyDescent="0.2">
      <c r="A68" s="31" t="s">
        <v>366</v>
      </c>
      <c r="B68" s="42" t="e">
        <f>VLOOKUP(A68,Overall!$1:$1048576,22,FALSE)</f>
        <v>#N/A</v>
      </c>
      <c r="C68" s="121">
        <v>2.16</v>
      </c>
      <c r="D68" s="121">
        <v>12</v>
      </c>
      <c r="E68" s="121">
        <v>3.8</v>
      </c>
    </row>
    <row r="69" spans="1:5" ht="15.75" customHeight="1" x14ac:dyDescent="0.2">
      <c r="A69" s="31" t="s">
        <v>405</v>
      </c>
      <c r="B69" s="42" t="e">
        <f>VLOOKUP(A69,Overall!$1:$1048576,22,FALSE)</f>
        <v>#N/A</v>
      </c>
      <c r="C69" s="121">
        <v>1.85</v>
      </c>
      <c r="D69" s="121">
        <v>15.155555555555555</v>
      </c>
      <c r="E69" s="121">
        <v>7.7</v>
      </c>
    </row>
    <row r="70" spans="1:5" ht="15.75" customHeight="1" x14ac:dyDescent="0.2">
      <c r="A70" s="31" t="s">
        <v>311</v>
      </c>
      <c r="B70" s="42" t="e">
        <f>VLOOKUP(A70,Overall!$1:$1048576,22,FALSE)</f>
        <v>#N/A</v>
      </c>
      <c r="C70" s="121">
        <v>1.74</v>
      </c>
      <c r="D70" s="121">
        <v>15.314285714285715</v>
      </c>
      <c r="E70" s="121">
        <v>7</v>
      </c>
    </row>
    <row r="71" spans="1:5" ht="15.75" customHeight="1" x14ac:dyDescent="0.2">
      <c r="A71" s="31" t="s">
        <v>238</v>
      </c>
      <c r="B71" s="42" t="e">
        <f>VLOOKUP(A71,Overall!$1:$1048576,22,FALSE)</f>
        <v>#N/A</v>
      </c>
      <c r="C71" s="121">
        <v>1.06</v>
      </c>
      <c r="D71" s="121">
        <v>15.9</v>
      </c>
      <c r="E71" s="121">
        <v>6.8</v>
      </c>
    </row>
    <row r="72" spans="1:5" ht="15.75" customHeight="1" x14ac:dyDescent="0.2">
      <c r="A72" s="31" t="s">
        <v>227</v>
      </c>
      <c r="B72" s="42" t="e">
        <f>VLOOKUP(A72,Overall!$1:$1048576,22,FALSE)</f>
        <v>#N/A</v>
      </c>
      <c r="C72" s="121">
        <v>1.62</v>
      </c>
      <c r="D72" s="121">
        <v>11.925000000000001</v>
      </c>
      <c r="E72" s="121">
        <v>9.3000000000000007</v>
      </c>
    </row>
    <row r="73" spans="1:5" ht="15.75" customHeight="1" x14ac:dyDescent="0.2">
      <c r="A73" s="31" t="s">
        <v>203</v>
      </c>
      <c r="B73" s="42" t="e">
        <f>VLOOKUP(A73,Overall!$1:$1048576,22,FALSE)</f>
        <v>#N/A</v>
      </c>
      <c r="C73" s="121">
        <v>1.87</v>
      </c>
      <c r="D73" s="121">
        <v>12.909090909090908</v>
      </c>
      <c r="E73" s="121">
        <v>8</v>
      </c>
    </row>
    <row r="74" spans="1:5" ht="15.75" customHeight="1" x14ac:dyDescent="0.2">
      <c r="A74" s="31" t="s">
        <v>345</v>
      </c>
      <c r="B74" s="42" t="e">
        <f>VLOOKUP(A74,Overall!$1:$1048576,22,FALSE)</f>
        <v>#N/A</v>
      </c>
      <c r="C74" s="121">
        <v>1.63</v>
      </c>
      <c r="D74" s="121">
        <v>11.1</v>
      </c>
      <c r="E74" s="121">
        <v>6.3</v>
      </c>
    </row>
    <row r="75" spans="1:5" ht="15.75" customHeight="1" x14ac:dyDescent="0.2">
      <c r="A75" s="31" t="s">
        <v>201</v>
      </c>
      <c r="B75" s="42" t="e">
        <f>VLOOKUP(A75,Overall!$1:$1048576,22,FALSE)</f>
        <v>#N/A</v>
      </c>
      <c r="C75" s="121">
        <v>2.5</v>
      </c>
      <c r="D75" s="121">
        <v>13.28</v>
      </c>
      <c r="E75" s="121">
        <v>8</v>
      </c>
    </row>
    <row r="76" spans="1:5" ht="15.75" customHeight="1" x14ac:dyDescent="0.2">
      <c r="A76" s="31" t="s">
        <v>341</v>
      </c>
      <c r="B76" s="42" t="e">
        <f>VLOOKUP(A76,Overall!$1:$1048576,22,FALSE)</f>
        <v>#N/A</v>
      </c>
      <c r="C76" s="121">
        <v>3.03</v>
      </c>
      <c r="D76" s="121">
        <v>8.4</v>
      </c>
      <c r="E76" s="121">
        <v>10.1</v>
      </c>
    </row>
    <row r="77" spans="1:5" ht="15.75" customHeight="1" x14ac:dyDescent="0.2">
      <c r="A77" s="31" t="s">
        <v>406</v>
      </c>
      <c r="B77" s="42" t="e">
        <f>VLOOKUP(A77,Overall!$1:$1048576,22,FALSE)</f>
        <v>#N/A</v>
      </c>
      <c r="C77" s="121">
        <v>2.2200000000000002</v>
      </c>
      <c r="D77" s="121">
        <v>9.56</v>
      </c>
      <c r="E77" s="121">
        <v>5.9</v>
      </c>
    </row>
    <row r="78" spans="1:5" ht="15.75" customHeight="1" x14ac:dyDescent="0.2">
      <c r="A78" s="31" t="s">
        <v>240</v>
      </c>
      <c r="B78" s="42" t="e">
        <f>VLOOKUP(A78,Overall!$1:$1048576,22,FALSE)</f>
        <v>#N/A</v>
      </c>
      <c r="C78" s="121">
        <v>1.57</v>
      </c>
      <c r="D78" s="121">
        <v>13.075471698113208</v>
      </c>
      <c r="E78" s="121">
        <v>4.2</v>
      </c>
    </row>
    <row r="79" spans="1:5" ht="15.75" customHeight="1" x14ac:dyDescent="0.2">
      <c r="A79" s="31" t="s">
        <v>368</v>
      </c>
      <c r="B79" s="42" t="e">
        <f>VLOOKUP(A79,Overall!$1:$1048576,22,FALSE)</f>
        <v>#N/A</v>
      </c>
      <c r="C79" s="121">
        <v>1.99</v>
      </c>
      <c r="D79" s="121">
        <v>13.151515151515152</v>
      </c>
      <c r="E79" s="121">
        <v>6.6</v>
      </c>
    </row>
    <row r="80" spans="1:5" ht="15.75" customHeight="1" x14ac:dyDescent="0.2">
      <c r="A80" s="31" t="s">
        <v>407</v>
      </c>
      <c r="B80" s="42" t="e">
        <f>VLOOKUP(A80,Overall!$1:$1048576,22,FALSE)</f>
        <v>#N/A</v>
      </c>
      <c r="C80" s="121">
        <v>1.96</v>
      </c>
      <c r="D80" s="121">
        <v>12.897435897435898</v>
      </c>
      <c r="E80" s="121">
        <v>8.1</v>
      </c>
    </row>
    <row r="81" spans="1:5" ht="15.75" customHeight="1" x14ac:dyDescent="0.2">
      <c r="A81" s="31" t="s">
        <v>187</v>
      </c>
      <c r="B81" s="42" t="e">
        <f>VLOOKUP(A81,Overall!$1:$1048576,22,FALSE)</f>
        <v>#N/A</v>
      </c>
      <c r="C81" s="121">
        <v>1.54</v>
      </c>
      <c r="D81" s="121">
        <v>16</v>
      </c>
      <c r="E81" s="121">
        <v>7.4</v>
      </c>
    </row>
    <row r="82" spans="1:5" ht="15.75" customHeight="1" x14ac:dyDescent="0.2">
      <c r="A82" s="31" t="s">
        <v>286</v>
      </c>
      <c r="B82" s="42" t="e">
        <f>VLOOKUP(A82,Overall!$1:$1048576,22,FALSE)</f>
        <v>#N/A</v>
      </c>
      <c r="C82" s="121">
        <v>2.35</v>
      </c>
      <c r="D82" s="121">
        <v>11.76923076923077</v>
      </c>
      <c r="E82" s="121">
        <v>5.0999999999999996</v>
      </c>
    </row>
    <row r="83" spans="1:5" ht="15.75" customHeight="1" x14ac:dyDescent="0.2">
      <c r="A83" s="31" t="s">
        <v>408</v>
      </c>
      <c r="B83" s="42" t="e">
        <f>VLOOKUP(A83,Overall!$1:$1048576,22,FALSE)</f>
        <v>#N/A</v>
      </c>
      <c r="C83" s="121">
        <v>1.29</v>
      </c>
      <c r="D83" s="121">
        <v>9.9600000000000009</v>
      </c>
      <c r="E83" s="121">
        <v>6.9</v>
      </c>
    </row>
    <row r="84" spans="1:5" ht="15.75" customHeight="1" x14ac:dyDescent="0.2">
      <c r="A84" s="31" t="s">
        <v>221</v>
      </c>
      <c r="B84" s="42" t="e">
        <f>VLOOKUP(A84,Overall!$1:$1048576,22,FALSE)</f>
        <v>#N/A</v>
      </c>
      <c r="C84" s="121">
        <v>2.2000000000000002</v>
      </c>
      <c r="D84" s="121">
        <v>9.8771929824561404</v>
      </c>
      <c r="E84" s="121">
        <v>5.9</v>
      </c>
    </row>
    <row r="85" spans="1:5" ht="15.75" customHeight="1" x14ac:dyDescent="0.2">
      <c r="A85" s="31" t="s">
        <v>324</v>
      </c>
      <c r="B85" s="42" t="e">
        <f>VLOOKUP(A85,Overall!$1:$1048576,22,FALSE)</f>
        <v>#N/A</v>
      </c>
      <c r="C85" s="121">
        <v>1.71</v>
      </c>
      <c r="D85" s="121">
        <v>10.815789473684211</v>
      </c>
      <c r="E85" s="121">
        <v>7.8</v>
      </c>
    </row>
    <row r="86" spans="1:5" ht="15.75" customHeight="1" x14ac:dyDescent="0.2">
      <c r="A86" s="31" t="s">
        <v>409</v>
      </c>
      <c r="B86" s="42" t="e">
        <f>VLOOKUP(A86,Overall!$1:$1048576,22,FALSE)</f>
        <v>#N/A</v>
      </c>
      <c r="C86" s="121">
        <v>2.21</v>
      </c>
      <c r="D86" s="121">
        <v>14.268292682926829</v>
      </c>
      <c r="E86" s="121">
        <v>4.9000000000000004</v>
      </c>
    </row>
    <row r="87" spans="1:5" ht="15.75" customHeight="1" x14ac:dyDescent="0.2">
      <c r="A87" s="31" t="s">
        <v>410</v>
      </c>
      <c r="B87" s="42" t="e">
        <f>VLOOKUP(A87,Overall!$1:$1048576,22,FALSE)</f>
        <v>#N/A</v>
      </c>
      <c r="C87" s="121">
        <v>1.63</v>
      </c>
      <c r="D87" s="121">
        <v>14.966666666666667</v>
      </c>
      <c r="E87" s="121">
        <v>7.1</v>
      </c>
    </row>
    <row r="88" spans="1:5" ht="15.75" customHeight="1" x14ac:dyDescent="0.2">
      <c r="A88" s="31" t="s">
        <v>322</v>
      </c>
      <c r="B88" s="42" t="e">
        <f>VLOOKUP(A88,Overall!$1:$1048576,22,FALSE)</f>
        <v>#N/A</v>
      </c>
      <c r="C88" s="121">
        <v>1.83</v>
      </c>
      <c r="D88" s="121">
        <v>9.75</v>
      </c>
      <c r="E88" s="121">
        <v>5.2</v>
      </c>
    </row>
    <row r="89" spans="1:5" ht="15.75" customHeight="1" x14ac:dyDescent="0.2">
      <c r="A89" s="31" t="s">
        <v>362</v>
      </c>
      <c r="B89" s="42" t="e">
        <f>VLOOKUP(A89,Overall!$1:$1048576,22,FALSE)</f>
        <v>#N/A</v>
      </c>
      <c r="C89" s="121">
        <v>2.15</v>
      </c>
      <c r="D89" s="121">
        <v>11.942857142857143</v>
      </c>
      <c r="E89" s="121">
        <v>5.4</v>
      </c>
    </row>
    <row r="90" spans="1:5" ht="15.75" customHeight="1" x14ac:dyDescent="0.2">
      <c r="A90" s="31" t="s">
        <v>411</v>
      </c>
      <c r="B90" s="42" t="e">
        <f>VLOOKUP(A90,Overall!$1:$1048576,22,FALSE)</f>
        <v>#N/A</v>
      </c>
      <c r="C90" s="121">
        <v>2.12</v>
      </c>
      <c r="D90" s="121">
        <v>12.066666666666666</v>
      </c>
      <c r="E90" s="121">
        <v>9.6</v>
      </c>
    </row>
    <row r="91" spans="1:5" ht="15.75" customHeight="1" x14ac:dyDescent="0.2">
      <c r="A91" s="31" t="s">
        <v>223</v>
      </c>
      <c r="B91" s="42" t="e">
        <f>VLOOKUP(A91,Overall!$1:$1048576,22,FALSE)</f>
        <v>#N/A</v>
      </c>
      <c r="C91" s="121">
        <v>1.67</v>
      </c>
      <c r="D91" s="121">
        <v>14.84</v>
      </c>
      <c r="E91" s="121">
        <v>9.1</v>
      </c>
    </row>
    <row r="92" spans="1:5" ht="15.75" customHeight="1" x14ac:dyDescent="0.2">
      <c r="A92" s="31" t="s">
        <v>370</v>
      </c>
      <c r="B92" s="42" t="e">
        <f>VLOOKUP(A92,Overall!$1:$1048576,22,FALSE)</f>
        <v>#N/A</v>
      </c>
      <c r="C92" s="121">
        <v>1.66</v>
      </c>
      <c r="D92" s="121">
        <v>10</v>
      </c>
      <c r="E92" s="121">
        <v>6.4</v>
      </c>
    </row>
    <row r="93" spans="1:5" ht="15.75" customHeight="1" x14ac:dyDescent="0.2">
      <c r="A93" s="31" t="s">
        <v>318</v>
      </c>
      <c r="B93" s="42" t="e">
        <f>VLOOKUP(A93,Overall!$1:$1048576,22,FALSE)</f>
        <v>#N/A</v>
      </c>
      <c r="C93" s="121">
        <v>1.36</v>
      </c>
      <c r="D93" s="121">
        <v>9.8275862068965516</v>
      </c>
      <c r="E93" s="121">
        <v>4.4000000000000004</v>
      </c>
    </row>
    <row r="94" spans="1:5" ht="15.75" customHeight="1" x14ac:dyDescent="0.2">
      <c r="A94" s="31" t="s">
        <v>372</v>
      </c>
      <c r="B94" s="42" t="e">
        <f>VLOOKUP(A94,Overall!$1:$1048576,22,FALSE)</f>
        <v>#N/A</v>
      </c>
      <c r="C94" s="121">
        <v>1.05</v>
      </c>
      <c r="D94" s="121">
        <v>12</v>
      </c>
      <c r="E94" s="121">
        <v>6.9</v>
      </c>
    </row>
    <row r="95" spans="1:5" ht="15.75" customHeight="1" x14ac:dyDescent="0.2">
      <c r="A95" s="31" t="s">
        <v>266</v>
      </c>
      <c r="B95" s="42" t="e">
        <f>VLOOKUP(A95,Overall!$1:$1048576,22,FALSE)</f>
        <v>#N/A</v>
      </c>
      <c r="C95" s="121">
        <v>2.0099999999999998</v>
      </c>
      <c r="D95" s="121">
        <v>14.333333333333334</v>
      </c>
      <c r="E95" s="121">
        <v>6.7</v>
      </c>
    </row>
    <row r="96" spans="1:5" ht="15.75" customHeight="1" x14ac:dyDescent="0.2">
      <c r="A96" s="31" t="s">
        <v>373</v>
      </c>
      <c r="B96" s="42" t="e">
        <f>VLOOKUP(A96,Overall!$1:$1048576,22,FALSE)</f>
        <v>#N/A</v>
      </c>
      <c r="C96" s="121">
        <v>1.37</v>
      </c>
      <c r="D96" s="121">
        <v>12.897435897435898</v>
      </c>
      <c r="E96" s="121">
        <v>7.2</v>
      </c>
    </row>
    <row r="97" spans="1:5" ht="15.75" customHeight="1" x14ac:dyDescent="0.2">
      <c r="A97" s="31" t="s">
        <v>412</v>
      </c>
      <c r="B97" s="42" t="e">
        <f>VLOOKUP(A97,Overall!$1:$1048576,22,FALSE)</f>
        <v>#N/A</v>
      </c>
      <c r="C97" s="121">
        <v>1.56</v>
      </c>
      <c r="D97" s="121">
        <v>18.111111111111111</v>
      </c>
      <c r="E97" s="121">
        <v>6.7</v>
      </c>
    </row>
    <row r="98" spans="1:5" ht="15.75" customHeight="1" x14ac:dyDescent="0.2">
      <c r="A98" s="31" t="s">
        <v>413</v>
      </c>
      <c r="B98" s="42" t="e">
        <f>VLOOKUP(A98,Overall!$1:$1048576,22,FALSE)</f>
        <v>#N/A</v>
      </c>
      <c r="C98" s="121">
        <v>1.27</v>
      </c>
      <c r="D98" s="121">
        <v>8.4324324324324316</v>
      </c>
      <c r="E98" s="121">
        <v>5.9</v>
      </c>
    </row>
    <row r="99" spans="1:5" ht="15.75" customHeight="1" x14ac:dyDescent="0.2">
      <c r="A99" s="31" t="s">
        <v>253</v>
      </c>
      <c r="B99" s="42" t="e">
        <f>VLOOKUP(A99,Overall!$1:$1048576,22,FALSE)</f>
        <v>#N/A</v>
      </c>
      <c r="C99" s="121">
        <v>2.56</v>
      </c>
      <c r="D99" s="121">
        <v>16.068181818181817</v>
      </c>
      <c r="E99" s="121">
        <v>8.1999999999999993</v>
      </c>
    </row>
    <row r="100" spans="1:5" ht="15.75" customHeight="1" x14ac:dyDescent="0.2">
      <c r="A100" s="31" t="s">
        <v>414</v>
      </c>
      <c r="B100" s="42" t="e">
        <f>VLOOKUP(A100,Overall!$1:$1048576,22,FALSE)</f>
        <v>#N/A</v>
      </c>
      <c r="C100" s="121">
        <v>1.77</v>
      </c>
      <c r="D100" s="121">
        <v>16.703703703703702</v>
      </c>
      <c r="E100" s="121">
        <v>7.6</v>
      </c>
    </row>
    <row r="101" spans="1:5" ht="15.75" customHeight="1" x14ac:dyDescent="0.2">
      <c r="A101" s="31" t="s">
        <v>276</v>
      </c>
      <c r="B101" s="42" t="e">
        <f>VLOOKUP(A101,Overall!$1:$1048576,22,FALSE)</f>
        <v>#N/A</v>
      </c>
      <c r="C101" s="121">
        <v>1.41</v>
      </c>
      <c r="D101" s="121">
        <v>12.703703703703704</v>
      </c>
      <c r="E101" s="121">
        <v>6.3</v>
      </c>
    </row>
    <row r="102" spans="1:5" ht="15.75" customHeight="1" x14ac:dyDescent="0.2">
      <c r="A102" s="31" t="s">
        <v>298</v>
      </c>
      <c r="B102" s="42" t="e">
        <f>VLOOKUP(A102,Overall!$1:$1048576,22,FALSE)</f>
        <v>#N/A</v>
      </c>
      <c r="C102" s="121">
        <v>1.57</v>
      </c>
      <c r="D102" s="121">
        <v>18.076923076923077</v>
      </c>
      <c r="E102" s="121">
        <v>7.1</v>
      </c>
    </row>
    <row r="103" spans="1:5" ht="15.75" customHeight="1" x14ac:dyDescent="0.2">
      <c r="A103" s="31" t="s">
        <v>343</v>
      </c>
      <c r="B103" s="42" t="e">
        <f>VLOOKUP(A103,Overall!$1:$1048576,22,FALSE)</f>
        <v>#N/A</v>
      </c>
      <c r="C103" s="121">
        <v>2</v>
      </c>
      <c r="D103" s="121">
        <v>12.236842105263158</v>
      </c>
      <c r="E103" s="121">
        <v>7.8</v>
      </c>
    </row>
    <row r="104" spans="1:5" ht="15.75" customHeight="1" x14ac:dyDescent="0.2">
      <c r="A104" s="31" t="s">
        <v>333</v>
      </c>
      <c r="B104" s="42" t="e">
        <f>VLOOKUP(A104,Overall!$1:$1048576,22,FALSE)</f>
        <v>#N/A</v>
      </c>
      <c r="C104" s="121">
        <v>1.8</v>
      </c>
      <c r="D104" s="121">
        <v>13.590909090909092</v>
      </c>
      <c r="E104" s="121">
        <v>10.4</v>
      </c>
    </row>
    <row r="105" spans="1:5" ht="15.75" customHeight="1" x14ac:dyDescent="0.2">
      <c r="A105" s="31" t="s">
        <v>336</v>
      </c>
      <c r="B105" s="42" t="e">
        <f>VLOOKUP(A105,Overall!$1:$1048576,22,FALSE)</f>
        <v>#N/A</v>
      </c>
      <c r="C105" s="121">
        <v>1.45</v>
      </c>
      <c r="D105" s="121">
        <v>8.7843137254901968</v>
      </c>
      <c r="E105" s="121">
        <v>5.2</v>
      </c>
    </row>
    <row r="106" spans="1:5" ht="15.75" customHeight="1" x14ac:dyDescent="0.2">
      <c r="A106" s="31" t="s">
        <v>234</v>
      </c>
      <c r="B106" s="42" t="e">
        <f>VLOOKUP(A106,Overall!$1:$1048576,22,FALSE)</f>
        <v>#N/A</v>
      </c>
      <c r="C106" s="121">
        <v>1.06</v>
      </c>
      <c r="D106" s="121">
        <v>16.266666666666666</v>
      </c>
      <c r="E106" s="121">
        <v>5.0999999999999996</v>
      </c>
    </row>
    <row r="107" spans="1:5" ht="15.75" customHeight="1" x14ac:dyDescent="0.2">
      <c r="A107" s="31" t="s">
        <v>376</v>
      </c>
      <c r="B107" s="42" t="e">
        <f>VLOOKUP(A107,Overall!$1:$1048576,22,FALSE)</f>
        <v>#N/A</v>
      </c>
      <c r="C107" s="121">
        <v>1.57</v>
      </c>
      <c r="D107" s="121">
        <v>11.358974358974359</v>
      </c>
      <c r="E107" s="121">
        <v>5</v>
      </c>
    </row>
    <row r="108" spans="1:5" ht="15.75" customHeight="1" x14ac:dyDescent="0.2">
      <c r="A108" s="31" t="s">
        <v>275</v>
      </c>
      <c r="B108" s="42" t="e">
        <f>VLOOKUP(A108,Overall!$1:$1048576,22,FALSE)</f>
        <v>#N/A</v>
      </c>
      <c r="C108" s="121">
        <v>1.25</v>
      </c>
      <c r="D108" s="121">
        <v>10</v>
      </c>
      <c r="E108" s="121">
        <v>4.5</v>
      </c>
    </row>
    <row r="109" spans="1:5" ht="15.75" customHeight="1" x14ac:dyDescent="0.2">
      <c r="A109" s="31" t="s">
        <v>351</v>
      </c>
      <c r="B109" s="42" t="e">
        <f>VLOOKUP(A109,Overall!$1:$1048576,22,FALSE)</f>
        <v>#N/A</v>
      </c>
      <c r="C109" s="121">
        <v>1.38</v>
      </c>
      <c r="D109" s="121">
        <v>14.428571428571429</v>
      </c>
      <c r="E109" s="121">
        <v>6</v>
      </c>
    </row>
    <row r="110" spans="1:5" ht="15.75" customHeight="1" x14ac:dyDescent="0.2">
      <c r="A110" s="31" t="s">
        <v>209</v>
      </c>
      <c r="B110" s="42" t="e">
        <f>VLOOKUP(A110,Overall!$1:$1048576,22,FALSE)</f>
        <v>#N/A</v>
      </c>
      <c r="C110" s="121">
        <v>1.47</v>
      </c>
      <c r="D110" s="121">
        <v>11.844444444444445</v>
      </c>
      <c r="E110" s="121">
        <v>4.4000000000000004</v>
      </c>
    </row>
    <row r="111" spans="1:5" ht="15.75" customHeight="1" x14ac:dyDescent="0.2">
      <c r="A111" s="31" t="s">
        <v>232</v>
      </c>
      <c r="B111" s="42" t="e">
        <f>VLOOKUP(A111,Overall!$1:$1048576,22,FALSE)</f>
        <v>#N/A</v>
      </c>
      <c r="C111" s="121">
        <v>1.85</v>
      </c>
      <c r="D111" s="121">
        <v>11.954545454545455</v>
      </c>
      <c r="E111" s="121">
        <v>5.2</v>
      </c>
    </row>
    <row r="112" spans="1:5" ht="15.75" customHeight="1" x14ac:dyDescent="0.2">
      <c r="A112" s="31" t="s">
        <v>193</v>
      </c>
      <c r="B112" s="42" t="e">
        <f>VLOOKUP(A112,Overall!$1:$1048576,22,FALSE)</f>
        <v>#N/A</v>
      </c>
      <c r="C112" s="121">
        <v>2.14</v>
      </c>
      <c r="D112" s="121">
        <v>18.058823529411764</v>
      </c>
      <c r="E112" s="121">
        <v>8.9</v>
      </c>
    </row>
    <row r="113" spans="1:5" ht="15.75" customHeight="1" x14ac:dyDescent="0.2">
      <c r="A113" s="31" t="s">
        <v>237</v>
      </c>
      <c r="B113" s="42" t="e">
        <f>VLOOKUP(A113,Overall!$1:$1048576,22,FALSE)</f>
        <v>#N/A</v>
      </c>
      <c r="C113" s="121">
        <v>1.4</v>
      </c>
      <c r="D113" s="121">
        <v>13.761904761904763</v>
      </c>
      <c r="E113" s="121">
        <v>7.8</v>
      </c>
    </row>
    <row r="114" spans="1:5" ht="15.75" customHeight="1" x14ac:dyDescent="0.2">
      <c r="A114" s="31" t="s">
        <v>371</v>
      </c>
      <c r="B114" s="42" t="e">
        <f>VLOOKUP(A114,Overall!$1:$1048576,22,FALSE)</f>
        <v>#N/A</v>
      </c>
      <c r="C114" s="121">
        <v>1.58</v>
      </c>
      <c r="D114" s="121">
        <v>10.1875</v>
      </c>
      <c r="E114" s="121">
        <v>6.3</v>
      </c>
    </row>
    <row r="115" spans="1:5" ht="15.75" customHeight="1" x14ac:dyDescent="0.2">
      <c r="A115" s="31" t="s">
        <v>246</v>
      </c>
      <c r="B115" s="42" t="e">
        <f>VLOOKUP(A115,Overall!$1:$1048576,22,FALSE)</f>
        <v>#N/A</v>
      </c>
      <c r="C115" s="121">
        <v>0.98</v>
      </c>
      <c r="D115" s="121">
        <v>10.25</v>
      </c>
      <c r="E115" s="121">
        <v>4</v>
      </c>
    </row>
    <row r="116" spans="1:5" ht="15.75" customHeight="1" x14ac:dyDescent="0.2">
      <c r="A116" s="31" t="s">
        <v>256</v>
      </c>
      <c r="B116" s="42" t="e">
        <f>VLOOKUP(A116,Overall!$1:$1048576,22,FALSE)</f>
        <v>#N/A</v>
      </c>
      <c r="C116" s="121">
        <v>1.86</v>
      </c>
      <c r="D116" s="121">
        <v>18.933333333333334</v>
      </c>
      <c r="E116" s="121">
        <v>8.5</v>
      </c>
    </row>
    <row r="117" spans="1:5" ht="15.75" customHeight="1" x14ac:dyDescent="0.2">
      <c r="A117" s="31" t="s">
        <v>199</v>
      </c>
      <c r="B117" s="42" t="e">
        <f>VLOOKUP(A117,Overall!$1:$1048576,22,FALSE)</f>
        <v>#N/A</v>
      </c>
      <c r="C117" s="121">
        <v>1.83</v>
      </c>
      <c r="D117" s="121">
        <v>11.575757575757576</v>
      </c>
      <c r="E117" s="121">
        <v>9.6999999999999993</v>
      </c>
    </row>
    <row r="118" spans="1:5" ht="15.75" customHeight="1" x14ac:dyDescent="0.2">
      <c r="A118" s="31" t="s">
        <v>415</v>
      </c>
      <c r="B118" s="42" t="e">
        <f>VLOOKUP(A118,Overall!$1:$1048576,22,FALSE)</f>
        <v>#N/A</v>
      </c>
      <c r="C118" s="121">
        <v>2.04</v>
      </c>
      <c r="D118" s="121">
        <v>14.048780487804878</v>
      </c>
      <c r="E118" s="121">
        <v>6.9</v>
      </c>
    </row>
    <row r="119" spans="1:5" ht="15.75" customHeight="1" x14ac:dyDescent="0.2">
      <c r="A119" s="31" t="s">
        <v>211</v>
      </c>
      <c r="B119" s="42" t="e">
        <f>VLOOKUP(A119,Overall!$1:$1048576,22,FALSE)</f>
        <v>#N/A</v>
      </c>
      <c r="C119" s="121">
        <v>1.21</v>
      </c>
      <c r="D119" s="121">
        <v>10</v>
      </c>
      <c r="E119" s="121">
        <v>10</v>
      </c>
    </row>
    <row r="120" spans="1:5" ht="15.75" customHeight="1" x14ac:dyDescent="0.2">
      <c r="A120" s="31" t="s">
        <v>416</v>
      </c>
      <c r="B120" s="42" t="e">
        <f>VLOOKUP(A120,Overall!$1:$1048576,22,FALSE)</f>
        <v>#N/A</v>
      </c>
      <c r="C120" s="121">
        <v>1.58</v>
      </c>
      <c r="D120" s="121">
        <v>10.029411764705882</v>
      </c>
      <c r="E120" s="121">
        <v>5</v>
      </c>
    </row>
    <row r="121" spans="1:5" ht="15.75" customHeight="1" x14ac:dyDescent="0.2">
      <c r="A121" s="31" t="s">
        <v>361</v>
      </c>
      <c r="B121" s="42" t="e">
        <f>VLOOKUP(A121,Overall!$1:$1048576,22,FALSE)</f>
        <v>#N/A</v>
      </c>
      <c r="C121" s="121">
        <v>1.77</v>
      </c>
      <c r="D121" s="121">
        <v>16.214285714285715</v>
      </c>
      <c r="E121" s="121">
        <v>7.5</v>
      </c>
    </row>
    <row r="122" spans="1:5" ht="15.75" customHeight="1" x14ac:dyDescent="0.2">
      <c r="A122" s="31" t="s">
        <v>365</v>
      </c>
      <c r="B122" s="42" t="e">
        <f>VLOOKUP(A122,Overall!$1:$1048576,22,FALSE)</f>
        <v>#N/A</v>
      </c>
      <c r="C122" s="121">
        <v>1.31</v>
      </c>
      <c r="D122" s="121">
        <v>12.533333333333333</v>
      </c>
      <c r="E122" s="121">
        <v>7.6</v>
      </c>
    </row>
    <row r="123" spans="1:5" ht="15.75" customHeight="1" x14ac:dyDescent="0.2">
      <c r="A123" s="31" t="s">
        <v>300</v>
      </c>
      <c r="B123" s="42" t="e">
        <f>VLOOKUP(A123,Overall!$1:$1048576,22,FALSE)</f>
        <v>#N/A</v>
      </c>
      <c r="C123" s="121">
        <v>1.45</v>
      </c>
      <c r="D123" s="121">
        <v>8.7058823529411757</v>
      </c>
      <c r="E123" s="121">
        <v>4.4000000000000004</v>
      </c>
    </row>
    <row r="124" spans="1:5" ht="15.75" customHeight="1" x14ac:dyDescent="0.2">
      <c r="A124" s="31" t="s">
        <v>264</v>
      </c>
      <c r="B124" s="42" t="e">
        <f>VLOOKUP(A124,Overall!$1:$1048576,22,FALSE)</f>
        <v>#N/A</v>
      </c>
      <c r="C124" s="121">
        <v>1.39</v>
      </c>
      <c r="D124" s="121">
        <v>12.363636363636363</v>
      </c>
      <c r="E124" s="121">
        <v>8.4</v>
      </c>
    </row>
    <row r="125" spans="1:5" ht="15.75" customHeight="1" x14ac:dyDescent="0.2">
      <c r="A125" s="31" t="s">
        <v>295</v>
      </c>
      <c r="B125" s="42" t="e">
        <f>VLOOKUP(A125,Overall!$1:$1048576,22,FALSE)</f>
        <v>#N/A</v>
      </c>
      <c r="C125" s="121">
        <v>1.36</v>
      </c>
      <c r="D125" s="121">
        <v>11.428571428571429</v>
      </c>
      <c r="E125" s="121">
        <v>10.4</v>
      </c>
    </row>
    <row r="126" spans="1:5" ht="15.75" customHeight="1" x14ac:dyDescent="0.2">
      <c r="A126" s="31" t="s">
        <v>303</v>
      </c>
      <c r="B126" s="42" t="e">
        <f>VLOOKUP(A126,Overall!$1:$1048576,22,FALSE)</f>
        <v>#N/A</v>
      </c>
      <c r="C126" s="121">
        <v>1.21</v>
      </c>
      <c r="D126" s="121">
        <v>12.127659574468085</v>
      </c>
      <c r="E126" s="121">
        <v>5.4</v>
      </c>
    </row>
    <row r="127" spans="1:5" ht="15.75" customHeight="1" x14ac:dyDescent="0.2">
      <c r="A127" s="31" t="s">
        <v>317</v>
      </c>
      <c r="B127" s="42" t="e">
        <f>VLOOKUP(A127,Overall!$1:$1048576,22,FALSE)</f>
        <v>#N/A</v>
      </c>
      <c r="C127" s="121">
        <v>1.33</v>
      </c>
      <c r="D127" s="121">
        <v>18</v>
      </c>
      <c r="E127" s="121">
        <v>9.5</v>
      </c>
    </row>
    <row r="128" spans="1:5" ht="15.75" customHeight="1" x14ac:dyDescent="0.2">
      <c r="A128" s="31" t="s">
        <v>205</v>
      </c>
      <c r="B128" s="42" t="e">
        <f>VLOOKUP(A128,Overall!$1:$1048576,22,FALSE)</f>
        <v>#N/A</v>
      </c>
      <c r="C128" s="121">
        <v>1.53</v>
      </c>
      <c r="D128" s="121">
        <v>16.263157894736842</v>
      </c>
      <c r="E128" s="121">
        <v>9.6</v>
      </c>
    </row>
    <row r="129" spans="1:5" ht="15.75" customHeight="1" x14ac:dyDescent="0.2">
      <c r="A129" s="31" t="s">
        <v>364</v>
      </c>
      <c r="B129" s="42" t="e">
        <f>VLOOKUP(A129,Overall!$1:$1048576,22,FALSE)</f>
        <v>#N/A</v>
      </c>
      <c r="C129" s="121">
        <v>1.44</v>
      </c>
      <c r="D129" s="121">
        <v>11.3125</v>
      </c>
      <c r="E129" s="121">
        <v>7.3</v>
      </c>
    </row>
    <row r="130" spans="1:5" ht="15.75" customHeight="1" x14ac:dyDescent="0.2">
      <c r="A130" s="31" t="s">
        <v>417</v>
      </c>
      <c r="B130" s="42" t="e">
        <f>VLOOKUP(A130,Overall!$1:$1048576,22,FALSE)</f>
        <v>#N/A</v>
      </c>
      <c r="C130" s="121">
        <v>2.37</v>
      </c>
      <c r="D130" s="121">
        <v>10.842105263157896</v>
      </c>
      <c r="E130" s="121">
        <v>5.2</v>
      </c>
    </row>
    <row r="131" spans="1:5" ht="15.75" customHeight="1" x14ac:dyDescent="0.2">
      <c r="A131" s="31" t="s">
        <v>418</v>
      </c>
      <c r="B131" s="42" t="e">
        <f>VLOOKUP(A131,Overall!$1:$1048576,22,FALSE)</f>
        <v>#N/A</v>
      </c>
      <c r="C131" s="121">
        <v>2.02</v>
      </c>
      <c r="D131" s="121">
        <v>11.125</v>
      </c>
      <c r="E131" s="121">
        <v>15</v>
      </c>
    </row>
    <row r="132" spans="1:5" ht="15.75" customHeight="1" x14ac:dyDescent="0.2">
      <c r="A132" s="31" t="s">
        <v>242</v>
      </c>
      <c r="B132" s="42" t="e">
        <f>VLOOKUP(A132,Overall!$1:$1048576,22,FALSE)</f>
        <v>#N/A</v>
      </c>
      <c r="C132" s="121">
        <v>0.82</v>
      </c>
      <c r="D132" s="121">
        <v>9.2727272727272734</v>
      </c>
      <c r="E132" s="121">
        <v>4</v>
      </c>
    </row>
    <row r="133" spans="1:5" ht="15.75" customHeight="1" x14ac:dyDescent="0.2">
      <c r="A133" s="31" t="s">
        <v>299</v>
      </c>
      <c r="B133" s="42" t="e">
        <f>VLOOKUP(A133,Overall!$1:$1048576,22,FALSE)</f>
        <v>#N/A</v>
      </c>
      <c r="C133" s="121">
        <v>1.92</v>
      </c>
      <c r="D133" s="121">
        <v>10.833333333333334</v>
      </c>
      <c r="E133" s="121">
        <v>4.2</v>
      </c>
    </row>
    <row r="134" spans="1:5" ht="15.75" customHeight="1" x14ac:dyDescent="0.2">
      <c r="A134" s="31" t="s">
        <v>248</v>
      </c>
      <c r="B134" s="42" t="e">
        <f>VLOOKUP(A134,Overall!$1:$1048576,22,FALSE)</f>
        <v>#N/A</v>
      </c>
      <c r="C134" s="121">
        <v>1.1499999999999999</v>
      </c>
      <c r="D134" s="121">
        <v>10.857142857142858</v>
      </c>
      <c r="E134" s="121">
        <v>4.9000000000000004</v>
      </c>
    </row>
    <row r="135" spans="1:5" ht="15.75" customHeight="1" x14ac:dyDescent="0.2">
      <c r="A135" s="31" t="s">
        <v>268</v>
      </c>
      <c r="B135" s="42" t="e">
        <f>VLOOKUP(A135,Overall!$1:$1048576,22,FALSE)</f>
        <v>#N/A</v>
      </c>
      <c r="C135" s="121">
        <v>1.91</v>
      </c>
      <c r="D135" s="121">
        <v>14.076923076923077</v>
      </c>
      <c r="E135" s="121">
        <v>9</v>
      </c>
    </row>
    <row r="136" spans="1:5" ht="15.75" customHeight="1" x14ac:dyDescent="0.2">
      <c r="A136" s="31" t="s">
        <v>315</v>
      </c>
      <c r="B136" s="42" t="e">
        <f>VLOOKUP(A136,Overall!$1:$1048576,22,FALSE)</f>
        <v>#N/A</v>
      </c>
      <c r="C136" s="121">
        <v>2.06</v>
      </c>
      <c r="D136" s="121">
        <v>22.35</v>
      </c>
      <c r="E136" s="121">
        <v>7.47</v>
      </c>
    </row>
    <row r="137" spans="1:5" ht="15.75" customHeight="1" x14ac:dyDescent="0.2">
      <c r="A137" s="31" t="s">
        <v>244</v>
      </c>
      <c r="B137" s="42" t="e">
        <f>VLOOKUP(A137,Overall!$1:$1048576,22,FALSE)</f>
        <v>#N/A</v>
      </c>
      <c r="C137" s="121">
        <v>1.76</v>
      </c>
      <c r="D137" s="121">
        <v>11.578947368421053</v>
      </c>
      <c r="E137" s="121">
        <v>9.1</v>
      </c>
    </row>
    <row r="138" spans="1:5" ht="15.75" customHeight="1" x14ac:dyDescent="0.2">
      <c r="A138" s="31" t="s">
        <v>348</v>
      </c>
      <c r="B138" s="42" t="e">
        <f>VLOOKUP(A138,Overall!$1:$1048576,22,FALSE)</f>
        <v>#N/A</v>
      </c>
      <c r="C138" s="121">
        <v>1.22</v>
      </c>
      <c r="D138" s="121">
        <v>11.884615384615385</v>
      </c>
      <c r="E138" s="121">
        <v>5.7</v>
      </c>
    </row>
    <row r="139" spans="1:5" ht="15.75" customHeight="1" x14ac:dyDescent="0.2">
      <c r="A139" s="31" t="s">
        <v>320</v>
      </c>
      <c r="B139" s="42" t="e">
        <f>VLOOKUP(A139,Overall!$1:$1048576,22,FALSE)</f>
        <v>#N/A</v>
      </c>
      <c r="C139" s="121">
        <v>1.25</v>
      </c>
      <c r="D139" s="121">
        <v>11.473684210526315</v>
      </c>
      <c r="E139" s="121">
        <v>4.9000000000000004</v>
      </c>
    </row>
    <row r="140" spans="1:5" ht="15.75" customHeight="1" x14ac:dyDescent="0.2">
      <c r="A140" s="31" t="s">
        <v>272</v>
      </c>
      <c r="B140" s="42" t="e">
        <f>VLOOKUP(A140,Overall!$1:$1048576,22,FALSE)</f>
        <v>#N/A</v>
      </c>
      <c r="C140" s="121">
        <v>0.93</v>
      </c>
      <c r="D140" s="121">
        <v>10.08</v>
      </c>
      <c r="E140" s="121">
        <v>8.1</v>
      </c>
    </row>
    <row r="141" spans="1:5" ht="15.75" customHeight="1" x14ac:dyDescent="0.2">
      <c r="A141" s="31" t="s">
        <v>419</v>
      </c>
      <c r="B141" s="42" t="e">
        <f>VLOOKUP(A141,Overall!$1:$1048576,22,FALSE)</f>
        <v>#N/A</v>
      </c>
      <c r="C141" s="121">
        <v>1.69</v>
      </c>
      <c r="D141" s="121">
        <v>17</v>
      </c>
      <c r="E141" s="121">
        <v>8.5</v>
      </c>
    </row>
    <row r="142" spans="1:5" ht="15.75" customHeight="1" x14ac:dyDescent="0.2">
      <c r="A142" s="31" t="s">
        <v>374</v>
      </c>
      <c r="B142" s="42" t="e">
        <f>VLOOKUP(A142,Overall!$1:$1048576,22,FALSE)</f>
        <v>#N/A</v>
      </c>
      <c r="C142" s="121">
        <v>2.5299999999999998</v>
      </c>
      <c r="D142" s="121">
        <v>12.666666666666666</v>
      </c>
      <c r="E142" s="121">
        <v>5</v>
      </c>
    </row>
    <row r="143" spans="1:5" ht="15.75" customHeight="1" x14ac:dyDescent="0.2">
      <c r="A143" s="31" t="s">
        <v>278</v>
      </c>
      <c r="B143" s="42" t="e">
        <f>VLOOKUP(A143,Overall!$1:$1048576,22,FALSE)</f>
        <v>#N/A</v>
      </c>
      <c r="C143" s="121">
        <v>1.3</v>
      </c>
      <c r="D143" s="121">
        <v>8.045454545454545</v>
      </c>
      <c r="E143" s="121">
        <v>13.3</v>
      </c>
    </row>
    <row r="144" spans="1:5" ht="15.75" customHeight="1" x14ac:dyDescent="0.2">
      <c r="A144" s="31" t="s">
        <v>302</v>
      </c>
      <c r="B144" s="42" t="e">
        <f>VLOOKUP(A144,Overall!$1:$1048576,22,FALSE)</f>
        <v>#N/A</v>
      </c>
      <c r="C144" s="121">
        <v>1.33</v>
      </c>
      <c r="D144" s="121">
        <v>8.6666666666666661</v>
      </c>
      <c r="E144" s="121">
        <v>6.5</v>
      </c>
    </row>
    <row r="145" spans="1:5" ht="15.75" customHeight="1" x14ac:dyDescent="0.2">
      <c r="A145" s="31" t="s">
        <v>326</v>
      </c>
      <c r="B145" s="42" t="e">
        <f>VLOOKUP(A145,Overall!$1:$1048576,22,FALSE)</f>
        <v>#N/A</v>
      </c>
      <c r="C145" s="121">
        <v>0.85</v>
      </c>
      <c r="D145" s="121">
        <v>7</v>
      </c>
      <c r="E145" s="121">
        <v>13.5</v>
      </c>
    </row>
  </sheetData>
  <autoFilter ref="A1:E1" xr:uid="{00000000-0009-0000-0000-00000C000000}"/>
  <mergeCells count="4">
    <mergeCell ref="J21:K21"/>
    <mergeCell ref="L21:M21"/>
    <mergeCell ref="N21:O21"/>
    <mergeCell ref="P21:Q21"/>
  </mergeCells>
  <conditionalFormatting sqref="A2:A145">
    <cfRule type="expression" dxfId="71" priority="1" stopIfTrue="1">
      <formula>AL2&gt;=15</formula>
    </cfRule>
    <cfRule type="expression" dxfId="70" priority="2" stopIfTrue="1">
      <formula>AND(AL2&gt;=14,AL2&lt;15)</formula>
    </cfRule>
    <cfRule type="expression" dxfId="69" priority="3">
      <formula>AND(AL2&gt;=11,AL2&lt;14)</formula>
    </cfRule>
    <cfRule type="expression" dxfId="68" priority="4" stopIfTrue="1">
      <formula>AND(AL2&gt;=9,AL2&lt;11)</formula>
    </cfRule>
    <cfRule type="expression" dxfId="67" priority="5">
      <formula>AND(AL2&gt;=8,AL2&lt;9)</formula>
    </cfRule>
    <cfRule type="expression" dxfId="66" priority="6">
      <formula>AND(AL2&gt;=6,AL2&lt;8)</formula>
    </cfRule>
    <cfRule type="expression" dxfId="65" priority="7">
      <formula>AND(AL2&gt;=5,AL2&lt;6)</formula>
    </cfRule>
    <cfRule type="expression" dxfId="64" priority="8" stopIfTrue="1">
      <formula>AL2&lt;5</formula>
    </cfRule>
  </conditionalFormatting>
  <conditionalFormatting sqref="B2:B145">
    <cfRule type="colorScale" priority="9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B146:B1000">
    <cfRule type="colorScale" priority="10">
      <colorScale>
        <cfvo type="formula" val="0.1999"/>
        <cfvo type="formula" val="0.2"/>
        <cfvo type="formula" val="0.4"/>
        <color rgb="FFFACACA"/>
        <color rgb="FFD7F397"/>
        <color rgb="FF00B050"/>
      </colorScale>
    </cfRule>
  </conditionalFormatting>
  <conditionalFormatting sqref="G2">
    <cfRule type="expression" dxfId="63" priority="11" stopIfTrue="1">
      <formula>#REF!&gt;12.5</formula>
    </cfRule>
    <cfRule type="expression" dxfId="62" priority="12" stopIfTrue="1">
      <formula>AND(#REF!&gt;11.995,#REF!&lt;12.5)</formula>
    </cfRule>
    <cfRule type="expression" dxfId="61" priority="13" stopIfTrue="1">
      <formula>AND(#REF!&gt;11,#REF!&lt;11.995)</formula>
    </cfRule>
    <cfRule type="expression" dxfId="60" priority="14" stopIfTrue="1">
      <formula>AND(#REF!&gt;10,#REF!&lt;10.999)</formula>
    </cfRule>
    <cfRule type="expression" dxfId="59" priority="15" stopIfTrue="1">
      <formula>AND(#REF!&gt;9,#REF!&lt;9.999)</formula>
    </cfRule>
    <cfRule type="expression" dxfId="58" priority="16" stopIfTrue="1">
      <formula>AND(#REF!&gt;8,#REF!&lt;8.999)</formula>
    </cfRule>
    <cfRule type="expression" dxfId="57" priority="17" stopIfTrue="1">
      <formula>AND(#REF!&gt;=7,#REF!&lt;7.999)</formula>
    </cfRule>
    <cfRule type="expression" dxfId="56" priority="18">
      <formula>#REF!&lt;7</formula>
    </cfRule>
  </conditionalFormatting>
  <conditionalFormatting sqref="H2">
    <cfRule type="colorScale" priority="19">
      <colorScale>
        <cfvo type="formula" val="0.1999"/>
        <cfvo type="formula" val="0.2"/>
        <cfvo type="formula" val="0.4"/>
        <color rgb="FFFACACA"/>
        <color rgb="FFD7F397"/>
        <color rgb="FF00B050"/>
      </colorScale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F20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19.5" customWidth="1"/>
    <col min="3" max="3" width="12.1640625" customWidth="1"/>
    <col min="4" max="4" width="15.6640625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3.6640625" customWidth="1"/>
    <col min="41" max="41" width="15.5" customWidth="1"/>
    <col min="42" max="42" width="10.6640625" customWidth="1"/>
    <col min="43" max="43" width="11" customWidth="1"/>
    <col min="44" max="44" width="10.33203125" customWidth="1"/>
    <col min="45" max="45" width="15.83203125" customWidth="1"/>
    <col min="46" max="46" width="12.33203125" customWidth="1"/>
    <col min="47" max="47" width="13.5" customWidth="1"/>
    <col min="48" max="48" width="11.5" customWidth="1"/>
    <col min="49" max="49" width="12.5" customWidth="1"/>
    <col min="50" max="50" width="12" customWidth="1"/>
    <col min="51" max="51" width="11.33203125" customWidth="1"/>
    <col min="52" max="52" width="13.5" customWidth="1"/>
    <col min="53" max="53" width="13.6640625" customWidth="1"/>
    <col min="54" max="54" width="15.5" customWidth="1"/>
    <col min="55" max="55" width="10.6640625" customWidth="1"/>
    <col min="56" max="56" width="11" customWidth="1"/>
    <col min="57" max="57" width="10.33203125" customWidth="1"/>
    <col min="58" max="58" width="15.83203125" customWidth="1"/>
    <col min="59" max="59" width="12.33203125" customWidth="1"/>
    <col min="60" max="60" width="13.5" customWidth="1"/>
    <col min="61" max="61" width="11.5" customWidth="1"/>
    <col min="62" max="62" width="12.5" customWidth="1"/>
    <col min="63" max="63" width="12" customWidth="1"/>
    <col min="64" max="64" width="11.33203125" customWidth="1"/>
    <col min="65" max="65" width="13.5" customWidth="1"/>
    <col min="66" max="66" width="13.6640625" customWidth="1"/>
    <col min="67" max="67" width="15.5" customWidth="1"/>
    <col min="68" max="68" width="10.6640625" customWidth="1"/>
    <col min="69" max="69" width="11" customWidth="1"/>
    <col min="70" max="70" width="10.33203125" customWidth="1"/>
    <col min="71" max="71" width="15.83203125" customWidth="1"/>
    <col min="72" max="72" width="12.33203125" customWidth="1"/>
    <col min="73" max="73" width="13.5" customWidth="1"/>
    <col min="74" max="74" width="11.5" customWidth="1"/>
    <col min="75" max="75" width="12.5" customWidth="1"/>
    <col min="76" max="76" width="12" customWidth="1"/>
    <col min="77" max="77" width="11.33203125" customWidth="1"/>
    <col min="78" max="78" width="13.5" customWidth="1"/>
    <col min="79" max="79" width="13.6640625" customWidth="1"/>
    <col min="80" max="80" width="15.5" customWidth="1"/>
    <col min="81" max="81" width="10.6640625" customWidth="1"/>
    <col min="82" max="82" width="11" customWidth="1"/>
    <col min="83" max="83" width="10.33203125" customWidth="1"/>
    <col min="84" max="84" width="15.83203125" customWidth="1"/>
    <col min="85" max="85" width="12.33203125" customWidth="1"/>
    <col min="86" max="86" width="13.5" customWidth="1"/>
    <col min="87" max="87" width="11.5" customWidth="1"/>
    <col min="88" max="88" width="12.5" customWidth="1"/>
    <col min="89" max="89" width="12" customWidth="1"/>
    <col min="90" max="90" width="11.33203125" customWidth="1"/>
    <col min="91" max="91" width="13.5" customWidth="1"/>
    <col min="92" max="92" width="13.6640625" customWidth="1"/>
    <col min="93" max="93" width="15.5" customWidth="1"/>
    <col min="94" max="94" width="10.6640625" customWidth="1"/>
    <col min="95" max="95" width="11" customWidth="1"/>
    <col min="96" max="96" width="10.33203125" customWidth="1"/>
    <col min="97" max="97" width="15.83203125" customWidth="1"/>
    <col min="98" max="98" width="12.33203125" customWidth="1"/>
    <col min="99" max="99" width="13.5" customWidth="1"/>
    <col min="100" max="100" width="11.5" customWidth="1"/>
    <col min="101" max="101" width="12.5" customWidth="1"/>
    <col min="102" max="102" width="12" customWidth="1"/>
    <col min="103" max="103" width="11.33203125" customWidth="1"/>
    <col min="104" max="104" width="13.5" customWidth="1"/>
    <col min="105" max="105" width="4.5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ht="15" customHeight="1" x14ac:dyDescent="0.2">
      <c r="A1" s="278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280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304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328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354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420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30"/>
      <c r="DB1" s="30"/>
      <c r="DC1" s="30"/>
      <c r="DD1" s="30"/>
      <c r="DE1" s="30"/>
      <c r="DF1" s="30"/>
    </row>
    <row r="2" spans="1:110" ht="15" customHeight="1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181" t="s">
        <v>84</v>
      </c>
      <c r="AO2" s="182" t="s">
        <v>85</v>
      </c>
      <c r="AP2" s="182" t="s">
        <v>86</v>
      </c>
      <c r="AQ2" s="182" t="s">
        <v>87</v>
      </c>
      <c r="AR2" s="182" t="s">
        <v>88</v>
      </c>
      <c r="AS2" s="182" t="s">
        <v>89</v>
      </c>
      <c r="AT2" s="182" t="s">
        <v>73</v>
      </c>
      <c r="AU2" s="182" t="s">
        <v>74</v>
      </c>
      <c r="AV2" s="182" t="s">
        <v>8</v>
      </c>
      <c r="AW2" s="182" t="s">
        <v>10</v>
      </c>
      <c r="AX2" s="182" t="s">
        <v>72</v>
      </c>
      <c r="AY2" s="182" t="s">
        <v>90</v>
      </c>
      <c r="AZ2" s="183" t="s">
        <v>76</v>
      </c>
      <c r="BA2" s="181" t="s">
        <v>84</v>
      </c>
      <c r="BB2" s="182" t="s">
        <v>85</v>
      </c>
      <c r="BC2" s="182" t="s">
        <v>86</v>
      </c>
      <c r="BD2" s="182" t="s">
        <v>87</v>
      </c>
      <c r="BE2" s="182" t="s">
        <v>88</v>
      </c>
      <c r="BF2" s="182" t="s">
        <v>89</v>
      </c>
      <c r="BG2" s="182" t="s">
        <v>73</v>
      </c>
      <c r="BH2" s="182" t="s">
        <v>74</v>
      </c>
      <c r="BI2" s="182" t="s">
        <v>8</v>
      </c>
      <c r="BJ2" s="182" t="s">
        <v>10</v>
      </c>
      <c r="BK2" s="182" t="s">
        <v>72</v>
      </c>
      <c r="BL2" s="182" t="s">
        <v>90</v>
      </c>
      <c r="BM2" s="183" t="s">
        <v>76</v>
      </c>
      <c r="BN2" s="181" t="s">
        <v>84</v>
      </c>
      <c r="BO2" s="182" t="s">
        <v>85</v>
      </c>
      <c r="BP2" s="182" t="s">
        <v>86</v>
      </c>
      <c r="BQ2" s="182" t="s">
        <v>87</v>
      </c>
      <c r="BR2" s="182" t="s">
        <v>88</v>
      </c>
      <c r="BS2" s="182" t="s">
        <v>89</v>
      </c>
      <c r="BT2" s="182" t="s">
        <v>73</v>
      </c>
      <c r="BU2" s="182" t="s">
        <v>74</v>
      </c>
      <c r="BV2" s="182" t="s">
        <v>8</v>
      </c>
      <c r="BW2" s="182" t="s">
        <v>10</v>
      </c>
      <c r="BX2" s="182" t="s">
        <v>72</v>
      </c>
      <c r="BY2" s="182" t="s">
        <v>90</v>
      </c>
      <c r="BZ2" s="183" t="s">
        <v>76</v>
      </c>
      <c r="CA2" s="181" t="s">
        <v>84</v>
      </c>
      <c r="CB2" s="182" t="s">
        <v>85</v>
      </c>
      <c r="CC2" s="182" t="s">
        <v>86</v>
      </c>
      <c r="CD2" s="182" t="s">
        <v>87</v>
      </c>
      <c r="CE2" s="182" t="s">
        <v>88</v>
      </c>
      <c r="CF2" s="182" t="s">
        <v>89</v>
      </c>
      <c r="CG2" s="182" t="s">
        <v>73</v>
      </c>
      <c r="CH2" s="182" t="s">
        <v>74</v>
      </c>
      <c r="CI2" s="182" t="s">
        <v>8</v>
      </c>
      <c r="CJ2" s="182" t="s">
        <v>10</v>
      </c>
      <c r="CK2" s="182" t="s">
        <v>72</v>
      </c>
      <c r="CL2" s="182" t="s">
        <v>90</v>
      </c>
      <c r="CM2" s="183" t="s">
        <v>76</v>
      </c>
      <c r="CN2" s="181" t="s">
        <v>84</v>
      </c>
      <c r="CO2" s="182" t="s">
        <v>85</v>
      </c>
      <c r="CP2" s="182" t="s">
        <v>86</v>
      </c>
      <c r="CQ2" s="182" t="s">
        <v>87</v>
      </c>
      <c r="CR2" s="182" t="s">
        <v>88</v>
      </c>
      <c r="CS2" s="182" t="s">
        <v>89</v>
      </c>
      <c r="CT2" s="182" t="s">
        <v>73</v>
      </c>
      <c r="CU2" s="182" t="s">
        <v>74</v>
      </c>
      <c r="CV2" s="182" t="s">
        <v>8</v>
      </c>
      <c r="CW2" s="182" t="s">
        <v>10</v>
      </c>
      <c r="CX2" s="182" t="s">
        <v>72</v>
      </c>
      <c r="CY2" s="182" t="s">
        <v>90</v>
      </c>
      <c r="CZ2" s="183" t="s">
        <v>76</v>
      </c>
      <c r="DA2" s="30"/>
      <c r="DB2" s="30"/>
      <c r="DC2" s="30" t="s">
        <v>153</v>
      </c>
      <c r="DD2" s="30" t="s">
        <v>154</v>
      </c>
      <c r="DE2" s="30" t="s">
        <v>155</v>
      </c>
      <c r="DF2" s="30" t="s">
        <v>156</v>
      </c>
    </row>
    <row r="3" spans="1:110" ht="15" customHeight="1" x14ac:dyDescent="0.2">
      <c r="A3" s="29">
        <v>1</v>
      </c>
      <c r="B3" s="31" t="s">
        <v>400</v>
      </c>
      <c r="C3" s="132">
        <v>15.12142857142857</v>
      </c>
      <c r="D3" s="34" t="s">
        <v>267</v>
      </c>
      <c r="E3" s="35">
        <v>1</v>
      </c>
      <c r="F3" s="36">
        <v>37603</v>
      </c>
      <c r="G3" s="37">
        <v>22.805479452054794</v>
      </c>
      <c r="H3" s="37" t="s">
        <v>163</v>
      </c>
      <c r="I3" s="37">
        <v>21.386301369863013</v>
      </c>
      <c r="J3" s="35">
        <v>76</v>
      </c>
      <c r="K3" s="35">
        <v>245</v>
      </c>
      <c r="L3" s="35">
        <v>4.4400000000000004</v>
      </c>
      <c r="M3" s="59">
        <v>1</v>
      </c>
      <c r="N3" s="40">
        <v>0</v>
      </c>
      <c r="O3" s="41">
        <v>0</v>
      </c>
      <c r="P3" s="41">
        <v>0.2334259626836046</v>
      </c>
      <c r="Q3" s="41">
        <v>0.2122338627914836</v>
      </c>
      <c r="R3" s="41">
        <v>0.23485096626269245</v>
      </c>
      <c r="S3" s="42">
        <v>0.23485096626269245</v>
      </c>
      <c r="T3" s="43">
        <v>0.23485096626269245</v>
      </c>
      <c r="U3" s="44">
        <v>18.742465753424657</v>
      </c>
      <c r="V3" s="45">
        <v>2.65</v>
      </c>
      <c r="W3" s="45">
        <v>12.803571428571429</v>
      </c>
      <c r="X3" s="45">
        <v>8.6999999999999993</v>
      </c>
      <c r="Y3" s="45">
        <v>6.5</v>
      </c>
      <c r="Z3" s="45">
        <v>0</v>
      </c>
      <c r="AA3" s="45">
        <v>0</v>
      </c>
      <c r="AB3" s="137">
        <v>5.0999999999999997E-2</v>
      </c>
      <c r="AC3" s="45">
        <v>126.08522551994143</v>
      </c>
      <c r="AD3" s="47">
        <v>132.57254067626653</v>
      </c>
      <c r="AE3" s="48">
        <v>8</v>
      </c>
      <c r="AF3" s="49">
        <v>10</v>
      </c>
      <c r="AG3" s="49">
        <v>8</v>
      </c>
      <c r="AH3" s="49">
        <v>4</v>
      </c>
      <c r="AI3" s="49">
        <v>7</v>
      </c>
      <c r="AJ3" s="49">
        <v>9</v>
      </c>
      <c r="AK3" s="49">
        <v>10</v>
      </c>
      <c r="AL3" s="49">
        <v>10</v>
      </c>
      <c r="AM3" s="50">
        <v>1</v>
      </c>
      <c r="AN3" s="139"/>
      <c r="AO3" s="140">
        <v>1</v>
      </c>
      <c r="AP3" s="140"/>
      <c r="AQ3" s="140"/>
      <c r="AR3" s="140"/>
      <c r="AS3" s="140">
        <v>1</v>
      </c>
      <c r="AT3" s="140"/>
      <c r="AU3" s="140"/>
      <c r="AV3" s="142"/>
      <c r="AW3" s="142"/>
      <c r="AX3" s="142"/>
      <c r="AY3" s="142"/>
      <c r="AZ3" s="143"/>
      <c r="BA3" s="139"/>
      <c r="BB3" s="140">
        <v>1</v>
      </c>
      <c r="BC3" s="140"/>
      <c r="BD3" s="140"/>
      <c r="BE3" s="140"/>
      <c r="BF3" s="140">
        <v>1</v>
      </c>
      <c r="BG3" s="140"/>
      <c r="BH3" s="140"/>
      <c r="BI3" s="142"/>
      <c r="BJ3" s="142"/>
      <c r="BK3" s="142"/>
      <c r="BL3" s="142"/>
      <c r="BM3" s="143"/>
      <c r="BN3" s="139">
        <v>882</v>
      </c>
      <c r="BO3" s="140">
        <v>3778.5</v>
      </c>
      <c r="BP3" s="140">
        <v>71</v>
      </c>
      <c r="BQ3" s="140">
        <v>56</v>
      </c>
      <c r="BR3" s="140">
        <v>13</v>
      </c>
      <c r="BS3" s="140">
        <v>39</v>
      </c>
      <c r="BT3" s="140"/>
      <c r="BU3" s="140"/>
      <c r="BV3" s="142">
        <v>3.01</v>
      </c>
      <c r="BW3" s="142">
        <v>9.3000000000000007</v>
      </c>
      <c r="BX3" s="142">
        <v>8.8000000000000007</v>
      </c>
      <c r="BY3" s="142">
        <v>61.5</v>
      </c>
      <c r="BZ3" s="143">
        <v>3.4</v>
      </c>
      <c r="CA3" s="139">
        <v>942</v>
      </c>
      <c r="CB3" s="140">
        <v>4438.5</v>
      </c>
      <c r="CC3" s="140">
        <v>82</v>
      </c>
      <c r="CD3" s="140">
        <v>63</v>
      </c>
      <c r="CE3" s="140">
        <v>7</v>
      </c>
      <c r="CF3" s="140">
        <v>31.5</v>
      </c>
      <c r="CG3" s="140"/>
      <c r="CH3" s="140"/>
      <c r="CI3" s="142">
        <v>2.37</v>
      </c>
      <c r="CJ3" s="142">
        <v>7.6</v>
      </c>
      <c r="CK3" s="142">
        <v>9</v>
      </c>
      <c r="CL3" s="142">
        <v>76.5</v>
      </c>
      <c r="CM3" s="143">
        <v>4.5</v>
      </c>
      <c r="CN3" s="139">
        <v>717</v>
      </c>
      <c r="CO3" s="140">
        <v>3053</v>
      </c>
      <c r="CP3" s="140">
        <v>71</v>
      </c>
      <c r="CQ3" s="140">
        <v>56</v>
      </c>
      <c r="CR3" s="140">
        <v>6</v>
      </c>
      <c r="CS3" s="140">
        <v>21</v>
      </c>
      <c r="CT3" s="140"/>
      <c r="CU3" s="140"/>
      <c r="CV3" s="142">
        <v>2.65</v>
      </c>
      <c r="CW3" s="142">
        <v>8.6999999999999993</v>
      </c>
      <c r="CX3" s="142">
        <v>6.5</v>
      </c>
      <c r="CY3" s="142">
        <v>22.2</v>
      </c>
      <c r="CZ3" s="143">
        <v>5.0999999999999996</v>
      </c>
      <c r="DA3" s="30"/>
      <c r="DB3" s="30">
        <v>1</v>
      </c>
      <c r="DC3" s="42" t="s">
        <v>160</v>
      </c>
      <c r="DD3" s="30">
        <v>1</v>
      </c>
      <c r="DE3" s="87">
        <v>43709</v>
      </c>
      <c r="DF3" s="87">
        <v>45409</v>
      </c>
    </row>
    <row r="4" spans="1:110" ht="15" customHeight="1" x14ac:dyDescent="0.2">
      <c r="A4" s="29">
        <v>2</v>
      </c>
      <c r="B4" s="31" t="s">
        <v>402</v>
      </c>
      <c r="C4" s="132">
        <v>10.5</v>
      </c>
      <c r="D4" s="34" t="s">
        <v>421</v>
      </c>
      <c r="E4" s="35">
        <v>3</v>
      </c>
      <c r="F4" s="36">
        <v>37421</v>
      </c>
      <c r="G4" s="37">
        <v>23.304109589041097</v>
      </c>
      <c r="H4" s="37" t="s">
        <v>179</v>
      </c>
      <c r="I4" s="37">
        <v>21.884931506849316</v>
      </c>
      <c r="J4" s="35">
        <v>76</v>
      </c>
      <c r="K4" s="35">
        <v>250</v>
      </c>
      <c r="L4" s="35">
        <v>4.68</v>
      </c>
      <c r="M4" s="59">
        <v>2</v>
      </c>
      <c r="N4" s="40">
        <v>0</v>
      </c>
      <c r="O4" s="41">
        <v>0</v>
      </c>
      <c r="P4" s="41">
        <v>6.2751004016064265E-3</v>
      </c>
      <c r="Q4" s="41">
        <v>0.1516796742449949</v>
      </c>
      <c r="R4" s="41">
        <v>0.23113598673300167</v>
      </c>
      <c r="S4" s="42">
        <v>0.23113598673300167</v>
      </c>
      <c r="T4" s="43">
        <v>0.21957918739635157</v>
      </c>
      <c r="U4" s="44">
        <v>20.219178082191782</v>
      </c>
      <c r="V4" s="45">
        <v>2</v>
      </c>
      <c r="W4" s="45">
        <v>13.9375</v>
      </c>
      <c r="X4" s="45">
        <v>6.8</v>
      </c>
      <c r="Y4" s="45">
        <v>10.1</v>
      </c>
      <c r="Z4" s="45">
        <v>0</v>
      </c>
      <c r="AA4" s="45">
        <v>0</v>
      </c>
      <c r="AB4" s="137">
        <v>0.04</v>
      </c>
      <c r="AC4" s="45">
        <v>104.22852504553892</v>
      </c>
      <c r="AD4" s="47">
        <v>109.59127303969143</v>
      </c>
      <c r="AE4" s="48">
        <v>8</v>
      </c>
      <c r="AF4" s="49">
        <v>6</v>
      </c>
      <c r="AG4" s="49">
        <v>6</v>
      </c>
      <c r="AH4" s="49">
        <v>6</v>
      </c>
      <c r="AI4" s="49">
        <v>4</v>
      </c>
      <c r="AJ4" s="49">
        <v>5</v>
      </c>
      <c r="AK4" s="49">
        <v>5</v>
      </c>
      <c r="AL4" s="49">
        <v>7</v>
      </c>
      <c r="AM4" s="50">
        <v>0</v>
      </c>
      <c r="AN4" s="146"/>
      <c r="AO4" s="147">
        <v>1</v>
      </c>
      <c r="AP4" s="147"/>
      <c r="AQ4" s="147"/>
      <c r="AR4" s="147"/>
      <c r="AS4" s="147">
        <v>1</v>
      </c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>
        <v>1</v>
      </c>
      <c r="BG4" s="147"/>
      <c r="BH4" s="147"/>
      <c r="BI4" s="149"/>
      <c r="BJ4" s="149"/>
      <c r="BK4" s="149"/>
      <c r="BL4" s="149"/>
      <c r="BM4" s="150"/>
      <c r="BN4" s="146">
        <v>15</v>
      </c>
      <c r="BO4" s="147">
        <v>2390.3999999999996</v>
      </c>
      <c r="BP4" s="147">
        <v>4</v>
      </c>
      <c r="BQ4" s="147">
        <v>2</v>
      </c>
      <c r="BR4" s="147">
        <v>0</v>
      </c>
      <c r="BS4" s="147">
        <v>13.200000000000001</v>
      </c>
      <c r="BT4" s="147"/>
      <c r="BU4" s="147"/>
      <c r="BV4" s="149">
        <v>0.32</v>
      </c>
      <c r="BW4" s="149">
        <v>7.5</v>
      </c>
      <c r="BX4" s="149">
        <v>0.5</v>
      </c>
      <c r="BY4" s="149">
        <v>0</v>
      </c>
      <c r="BZ4" s="150">
        <v>50</v>
      </c>
      <c r="CA4" s="146">
        <v>447</v>
      </c>
      <c r="CB4" s="147">
        <v>2947</v>
      </c>
      <c r="CC4" s="147">
        <v>46</v>
      </c>
      <c r="CD4" s="147">
        <v>31</v>
      </c>
      <c r="CE4" s="147">
        <v>4</v>
      </c>
      <c r="CF4" s="147">
        <v>21</v>
      </c>
      <c r="CG4" s="147"/>
      <c r="CH4" s="147"/>
      <c r="CI4" s="149">
        <v>1.39</v>
      </c>
      <c r="CJ4" s="149">
        <v>4.2</v>
      </c>
      <c r="CK4" s="149">
        <v>10.5</v>
      </c>
      <c r="CL4" s="149">
        <v>66.7</v>
      </c>
      <c r="CM4" s="150">
        <v>11.4</v>
      </c>
      <c r="CN4" s="146">
        <v>669</v>
      </c>
      <c r="CO4" s="147">
        <v>2894.3999999999996</v>
      </c>
      <c r="CP4" s="147">
        <v>73</v>
      </c>
      <c r="CQ4" s="147">
        <v>48</v>
      </c>
      <c r="CR4" s="147">
        <v>6</v>
      </c>
      <c r="CS4" s="147">
        <v>27.599999999999998</v>
      </c>
      <c r="CT4" s="147"/>
      <c r="CU4" s="147"/>
      <c r="CV4" s="149">
        <v>2</v>
      </c>
      <c r="CW4" s="149">
        <v>6.8</v>
      </c>
      <c r="CX4" s="149">
        <v>10.1</v>
      </c>
      <c r="CY4" s="149">
        <v>35.700000000000003</v>
      </c>
      <c r="CZ4" s="150">
        <v>4</v>
      </c>
      <c r="DA4" s="30"/>
      <c r="DB4" s="30">
        <v>2</v>
      </c>
      <c r="DC4" s="42" t="s">
        <v>164</v>
      </c>
      <c r="DD4" s="30">
        <v>1</v>
      </c>
      <c r="DE4" s="87">
        <v>44074</v>
      </c>
      <c r="DF4" s="30"/>
    </row>
    <row r="5" spans="1:110" ht="15" customHeight="1" x14ac:dyDescent="0.2">
      <c r="A5" s="29">
        <v>3</v>
      </c>
      <c r="B5" s="31" t="s">
        <v>405</v>
      </c>
      <c r="C5" s="132">
        <v>10.278571428571428</v>
      </c>
      <c r="D5" s="34" t="s">
        <v>375</v>
      </c>
      <c r="E5" s="35">
        <v>3</v>
      </c>
      <c r="F5" s="36">
        <v>37707</v>
      </c>
      <c r="G5" s="37">
        <v>22.520547945205479</v>
      </c>
      <c r="H5" s="37" t="s">
        <v>163</v>
      </c>
      <c r="I5" s="37">
        <v>21.101369863013698</v>
      </c>
      <c r="J5" s="35">
        <v>76</v>
      </c>
      <c r="K5" s="35">
        <v>245</v>
      </c>
      <c r="L5" s="35">
        <v>4.6900000000000004</v>
      </c>
      <c r="M5" s="59">
        <v>4</v>
      </c>
      <c r="N5" s="40">
        <v>0</v>
      </c>
      <c r="O5" s="41">
        <v>0</v>
      </c>
      <c r="P5" s="41">
        <v>0</v>
      </c>
      <c r="Q5" s="41">
        <v>0.19533490535976036</v>
      </c>
      <c r="R5" s="41">
        <v>0.16850323664574787</v>
      </c>
      <c r="S5" s="42">
        <v>0.18191907100275412</v>
      </c>
      <c r="T5" s="43">
        <v>0.17282311745261641</v>
      </c>
      <c r="U5" s="44">
        <v>19.435616438356163</v>
      </c>
      <c r="V5" s="45">
        <v>1.85</v>
      </c>
      <c r="W5" s="45">
        <v>15.155555555555555</v>
      </c>
      <c r="X5" s="45">
        <v>7.7</v>
      </c>
      <c r="Y5" s="45">
        <v>9.8000000000000007</v>
      </c>
      <c r="Z5" s="45">
        <v>0</v>
      </c>
      <c r="AA5" s="45">
        <v>0</v>
      </c>
      <c r="AB5" s="137">
        <v>0</v>
      </c>
      <c r="AC5" s="45">
        <v>101.27557303291525</v>
      </c>
      <c r="AD5" s="47">
        <v>106.48638625224861</v>
      </c>
      <c r="AE5" s="48">
        <v>5</v>
      </c>
      <c r="AF5" s="49">
        <v>8</v>
      </c>
      <c r="AG5" s="49">
        <v>5</v>
      </c>
      <c r="AH5" s="49">
        <v>7</v>
      </c>
      <c r="AI5" s="49">
        <v>6</v>
      </c>
      <c r="AJ5" s="49">
        <v>5</v>
      </c>
      <c r="AK5" s="49">
        <v>4</v>
      </c>
      <c r="AL5" s="49">
        <v>5</v>
      </c>
      <c r="AM5" s="50">
        <v>1</v>
      </c>
      <c r="AN5" s="146"/>
      <c r="AO5" s="147">
        <v>1</v>
      </c>
      <c r="AP5" s="147"/>
      <c r="AQ5" s="147"/>
      <c r="AR5" s="147"/>
      <c r="AS5" s="147">
        <v>1</v>
      </c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>
        <v>1</v>
      </c>
      <c r="BG5" s="147"/>
      <c r="BH5" s="147"/>
      <c r="BI5" s="149"/>
      <c r="BJ5" s="149"/>
      <c r="BK5" s="149"/>
      <c r="BL5" s="149"/>
      <c r="BM5" s="150"/>
      <c r="BN5" s="146"/>
      <c r="BO5" s="147">
        <v>1</v>
      </c>
      <c r="BP5" s="147"/>
      <c r="BQ5" s="147"/>
      <c r="BR5" s="147"/>
      <c r="BS5" s="147">
        <v>1</v>
      </c>
      <c r="BT5" s="147"/>
      <c r="BU5" s="147"/>
      <c r="BV5" s="149"/>
      <c r="BW5" s="149"/>
      <c r="BX5" s="149"/>
      <c r="BY5" s="149"/>
      <c r="BZ5" s="150"/>
      <c r="CA5" s="146">
        <v>613</v>
      </c>
      <c r="CB5" s="147">
        <v>3138.2000000000003</v>
      </c>
      <c r="CC5" s="147">
        <v>72</v>
      </c>
      <c r="CD5" s="147">
        <v>54</v>
      </c>
      <c r="CE5" s="147">
        <v>5</v>
      </c>
      <c r="CF5" s="147">
        <v>22.099999999999998</v>
      </c>
      <c r="CG5" s="147"/>
      <c r="CH5" s="147"/>
      <c r="CI5" s="149">
        <v>1.76</v>
      </c>
      <c r="CJ5" s="149">
        <v>5.3</v>
      </c>
      <c r="CK5" s="149">
        <v>8.1999999999999993</v>
      </c>
      <c r="CL5" s="149">
        <v>53.3</v>
      </c>
      <c r="CM5" s="150">
        <v>6.9</v>
      </c>
      <c r="CN5" s="146">
        <v>682</v>
      </c>
      <c r="CO5" s="147">
        <v>4047.4000000000005</v>
      </c>
      <c r="CP5" s="147">
        <v>67</v>
      </c>
      <c r="CQ5" s="147">
        <v>45</v>
      </c>
      <c r="CR5" s="147">
        <v>2</v>
      </c>
      <c r="CS5" s="147">
        <v>25.2</v>
      </c>
      <c r="CT5" s="147"/>
      <c r="CU5" s="147"/>
      <c r="CV5" s="149">
        <v>1.85</v>
      </c>
      <c r="CW5" s="149">
        <v>7.7</v>
      </c>
      <c r="CX5" s="149">
        <v>9.8000000000000007</v>
      </c>
      <c r="CY5" s="149">
        <v>53.8</v>
      </c>
      <c r="CZ5" s="150">
        <v>0</v>
      </c>
      <c r="DA5" s="175"/>
      <c r="DB5" s="5">
        <v>3</v>
      </c>
      <c r="DC5" s="42" t="s">
        <v>167</v>
      </c>
      <c r="DD5" s="30">
        <v>0.95</v>
      </c>
      <c r="DE5" s="87">
        <v>44444</v>
      </c>
      <c r="DF5" s="30"/>
    </row>
    <row r="6" spans="1:110" ht="15" customHeight="1" x14ac:dyDescent="0.2">
      <c r="A6" s="29">
        <v>4</v>
      </c>
      <c r="B6" s="31" t="s">
        <v>380</v>
      </c>
      <c r="C6" s="132">
        <v>9.4857142857142858</v>
      </c>
      <c r="D6" s="34" t="s">
        <v>169</v>
      </c>
      <c r="E6" s="35">
        <v>2</v>
      </c>
      <c r="F6" s="36">
        <v>36782</v>
      </c>
      <c r="G6" s="37">
        <v>25.054794520547944</v>
      </c>
      <c r="H6" s="37" t="s">
        <v>198</v>
      </c>
      <c r="I6" s="37">
        <v>23.635616438356163</v>
      </c>
      <c r="J6" s="35">
        <v>76</v>
      </c>
      <c r="K6" s="35">
        <v>245</v>
      </c>
      <c r="L6" s="35">
        <v>4.75</v>
      </c>
      <c r="M6" s="59">
        <v>4</v>
      </c>
      <c r="N6" s="40">
        <v>5.6960583276372745E-3</v>
      </c>
      <c r="O6" s="41">
        <v>5.4601145292315884E-2</v>
      </c>
      <c r="P6" s="41">
        <v>0.14698462883858598</v>
      </c>
      <c r="Q6" s="41">
        <v>5.4570259208731237E-2</v>
      </c>
      <c r="R6" s="41">
        <v>0.36015417971573116</v>
      </c>
      <c r="S6" s="42">
        <v>0.36015417971573116</v>
      </c>
      <c r="T6" s="43">
        <v>0.36015417971573116</v>
      </c>
      <c r="U6" s="44">
        <v>22.967123287671232</v>
      </c>
      <c r="V6" s="45">
        <v>2.62</v>
      </c>
      <c r="W6" s="45">
        <v>14.238095238095237</v>
      </c>
      <c r="X6" s="45">
        <v>9</v>
      </c>
      <c r="Y6" s="45">
        <v>8.6999999999999993</v>
      </c>
      <c r="Z6" s="45">
        <v>0</v>
      </c>
      <c r="AA6" s="45">
        <v>0</v>
      </c>
      <c r="AB6" s="137">
        <v>0.16</v>
      </c>
      <c r="AC6" s="45">
        <v>96.25463279133831</v>
      </c>
      <c r="AD6" s="47">
        <v>101.20710946415034</v>
      </c>
      <c r="AE6" s="48">
        <v>10</v>
      </c>
      <c r="AF6" s="49">
        <v>1</v>
      </c>
      <c r="AG6" s="49">
        <v>8</v>
      </c>
      <c r="AH6" s="49">
        <v>7</v>
      </c>
      <c r="AI6" s="49">
        <v>8</v>
      </c>
      <c r="AJ6" s="49">
        <v>5</v>
      </c>
      <c r="AK6" s="49">
        <v>2</v>
      </c>
      <c r="AL6" s="49">
        <v>5</v>
      </c>
      <c r="AM6" s="50">
        <v>0</v>
      </c>
      <c r="AN6" s="146">
        <v>10</v>
      </c>
      <c r="AO6" s="147">
        <v>1755.6000000000001</v>
      </c>
      <c r="AP6" s="147">
        <v>3</v>
      </c>
      <c r="AQ6" s="147">
        <v>1</v>
      </c>
      <c r="AR6" s="147">
        <v>0</v>
      </c>
      <c r="AS6" s="147">
        <v>13.299999999999999</v>
      </c>
      <c r="AT6" s="147"/>
      <c r="AU6" s="147"/>
      <c r="AV6" s="149">
        <v>0.24</v>
      </c>
      <c r="AW6" s="149">
        <v>6</v>
      </c>
      <c r="AX6" s="149">
        <v>12.7</v>
      </c>
      <c r="AY6" s="149">
        <v>0</v>
      </c>
      <c r="AZ6" s="150">
        <v>0</v>
      </c>
      <c r="BA6" s="146">
        <v>82</v>
      </c>
      <c r="BB6" s="147">
        <v>1501.8000000000002</v>
      </c>
      <c r="BC6" s="147">
        <v>27</v>
      </c>
      <c r="BD6" s="147">
        <v>12</v>
      </c>
      <c r="BE6" s="147">
        <v>0</v>
      </c>
      <c r="BF6" s="147">
        <v>9</v>
      </c>
      <c r="BG6" s="147"/>
      <c r="BH6" s="147"/>
      <c r="BI6" s="149">
        <v>0.81</v>
      </c>
      <c r="BJ6" s="149">
        <v>5.0999999999999996</v>
      </c>
      <c r="BK6" s="149">
        <v>7.7</v>
      </c>
      <c r="BL6" s="149">
        <v>22.2</v>
      </c>
      <c r="BM6" s="150">
        <v>25</v>
      </c>
      <c r="BN6" s="146">
        <v>437</v>
      </c>
      <c r="BO6" s="147">
        <v>2973.1</v>
      </c>
      <c r="BP6" s="147">
        <v>48</v>
      </c>
      <c r="BQ6" s="147">
        <v>38</v>
      </c>
      <c r="BR6" s="147">
        <v>2</v>
      </c>
      <c r="BS6" s="147">
        <v>19.5</v>
      </c>
      <c r="BT6" s="147"/>
      <c r="BU6" s="147"/>
      <c r="BV6" s="149">
        <v>2.14</v>
      </c>
      <c r="BW6" s="149">
        <v>5.9</v>
      </c>
      <c r="BX6" s="149">
        <v>6.3</v>
      </c>
      <c r="BY6" s="149">
        <v>66.7</v>
      </c>
      <c r="BZ6" s="150">
        <v>9.5</v>
      </c>
      <c r="CA6" s="146">
        <v>36</v>
      </c>
      <c r="CB6" s="147">
        <v>659.7</v>
      </c>
      <c r="CC6" s="147">
        <v>4</v>
      </c>
      <c r="CD6" s="147">
        <v>3</v>
      </c>
      <c r="CE6" s="147">
        <v>0</v>
      </c>
      <c r="CF6" s="147">
        <v>5.0999999999999996</v>
      </c>
      <c r="CG6" s="147"/>
      <c r="CH6" s="147"/>
      <c r="CI6" s="149">
        <v>1</v>
      </c>
      <c r="CJ6" s="149">
        <v>9</v>
      </c>
      <c r="CK6" s="149">
        <v>4.8</v>
      </c>
      <c r="CL6" s="149">
        <v>100</v>
      </c>
      <c r="CM6" s="150">
        <v>0</v>
      </c>
      <c r="CN6" s="146">
        <v>299</v>
      </c>
      <c r="CO6" s="147">
        <v>830.19999999999993</v>
      </c>
      <c r="CP6" s="147">
        <v>34</v>
      </c>
      <c r="CQ6" s="147">
        <v>21</v>
      </c>
      <c r="CR6" s="147">
        <v>3</v>
      </c>
      <c r="CS6" s="147">
        <v>4.2</v>
      </c>
      <c r="CT6" s="147"/>
      <c r="CU6" s="147"/>
      <c r="CV6" s="149">
        <v>2.62</v>
      </c>
      <c r="CW6" s="149">
        <v>6.1</v>
      </c>
      <c r="CX6" s="149">
        <v>8.6999999999999993</v>
      </c>
      <c r="CY6" s="149">
        <v>33.299999999999997</v>
      </c>
      <c r="CZ6" s="150">
        <v>16</v>
      </c>
      <c r="DA6" s="175"/>
      <c r="DB6" s="5">
        <v>4</v>
      </c>
      <c r="DC6" s="42" t="s">
        <v>170</v>
      </c>
      <c r="DD6" s="30">
        <v>0.95</v>
      </c>
      <c r="DE6" s="87">
        <v>44801</v>
      </c>
      <c r="DF6" s="30"/>
    </row>
    <row r="7" spans="1:110" ht="15" customHeight="1" x14ac:dyDescent="0.2">
      <c r="A7" s="29">
        <v>5</v>
      </c>
      <c r="B7" s="31" t="s">
        <v>415</v>
      </c>
      <c r="C7" s="132">
        <v>8.0714285714285712</v>
      </c>
      <c r="D7" s="34" t="s">
        <v>249</v>
      </c>
      <c r="E7" s="35">
        <v>2</v>
      </c>
      <c r="F7" s="36">
        <v>36689</v>
      </c>
      <c r="G7" s="37">
        <v>25.30958904109589</v>
      </c>
      <c r="H7" s="37" t="s">
        <v>159</v>
      </c>
      <c r="I7" s="37">
        <v>23.890410958904109</v>
      </c>
      <c r="J7" s="35">
        <v>76</v>
      </c>
      <c r="K7" s="35">
        <v>247</v>
      </c>
      <c r="L7" s="35">
        <v>4.6500000000000004</v>
      </c>
      <c r="M7" s="59">
        <v>4</v>
      </c>
      <c r="N7" s="40">
        <v>0</v>
      </c>
      <c r="O7" s="41">
        <v>0</v>
      </c>
      <c r="P7" s="41">
        <v>1.6627286251859632E-2</v>
      </c>
      <c r="Q7" s="41">
        <v>0.10469584053224683</v>
      </c>
      <c r="R7" s="41">
        <v>0.12486064659977701</v>
      </c>
      <c r="S7" s="42">
        <v>0.12486064659977701</v>
      </c>
      <c r="T7" s="43">
        <v>0.12486064659977701</v>
      </c>
      <c r="U7" s="44" t="s">
        <v>540</v>
      </c>
      <c r="V7" s="45">
        <v>2.04</v>
      </c>
      <c r="W7" s="45">
        <v>14.048780487804878</v>
      </c>
      <c r="X7" s="45">
        <v>6.9</v>
      </c>
      <c r="Y7" s="45">
        <v>8.1999999999999993</v>
      </c>
      <c r="Z7" s="45">
        <v>0</v>
      </c>
      <c r="AA7" s="45">
        <v>0</v>
      </c>
      <c r="AB7" s="137">
        <v>0</v>
      </c>
      <c r="AC7" s="45">
        <v>105.66110236105105</v>
      </c>
      <c r="AD7" s="47">
        <v>111.09755907478753</v>
      </c>
      <c r="AE7" s="48">
        <v>2</v>
      </c>
      <c r="AF7" s="49">
        <v>0</v>
      </c>
      <c r="AG7" s="49">
        <v>6</v>
      </c>
      <c r="AH7" s="49">
        <v>6</v>
      </c>
      <c r="AI7" s="49">
        <v>4</v>
      </c>
      <c r="AJ7" s="49">
        <v>5</v>
      </c>
      <c r="AK7" s="49">
        <v>6</v>
      </c>
      <c r="AL7" s="49">
        <v>5</v>
      </c>
      <c r="AM7" s="50">
        <v>1</v>
      </c>
      <c r="AN7" s="146"/>
      <c r="AO7" s="147">
        <v>1</v>
      </c>
      <c r="AP7" s="147"/>
      <c r="AQ7" s="147"/>
      <c r="AR7" s="147"/>
      <c r="AS7" s="147">
        <v>1</v>
      </c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>
        <v>1</v>
      </c>
      <c r="BG7" s="147"/>
      <c r="BH7" s="147"/>
      <c r="BI7" s="149"/>
      <c r="BJ7" s="149"/>
      <c r="BK7" s="149"/>
      <c r="BL7" s="149"/>
      <c r="BM7" s="150"/>
      <c r="BN7" s="146">
        <v>76</v>
      </c>
      <c r="BO7" s="147">
        <v>4570.7999999999993</v>
      </c>
      <c r="BP7" s="147">
        <v>8</v>
      </c>
      <c r="BQ7" s="147">
        <v>5</v>
      </c>
      <c r="BR7" s="147">
        <v>0</v>
      </c>
      <c r="BS7" s="147">
        <v>42</v>
      </c>
      <c r="BT7" s="147"/>
      <c r="BU7" s="147"/>
      <c r="BV7" s="149">
        <v>1.1299999999999999</v>
      </c>
      <c r="BW7" s="149">
        <v>7.2</v>
      </c>
      <c r="BX7" s="149">
        <v>10.3</v>
      </c>
      <c r="BY7" s="149">
        <v>0</v>
      </c>
      <c r="BZ7" s="150">
        <v>0</v>
      </c>
      <c r="CA7" s="146">
        <v>406</v>
      </c>
      <c r="CB7" s="147">
        <v>3877.9</v>
      </c>
      <c r="CC7" s="147">
        <v>49</v>
      </c>
      <c r="CD7" s="147">
        <v>36</v>
      </c>
      <c r="CE7" s="147">
        <v>5</v>
      </c>
      <c r="CF7" s="147">
        <v>41.6</v>
      </c>
      <c r="CG7" s="147"/>
      <c r="CH7" s="147"/>
      <c r="CI7" s="149">
        <v>1.31</v>
      </c>
      <c r="CJ7" s="149">
        <v>5.9</v>
      </c>
      <c r="CK7" s="149">
        <v>7.8</v>
      </c>
      <c r="CL7" s="149">
        <v>44.4</v>
      </c>
      <c r="CM7" s="150">
        <v>5.3</v>
      </c>
      <c r="CN7" s="146">
        <v>576</v>
      </c>
      <c r="CO7" s="147">
        <v>3229.2000000000003</v>
      </c>
      <c r="CP7" s="147">
        <v>51</v>
      </c>
      <c r="CQ7" s="147">
        <v>41</v>
      </c>
      <c r="CR7" s="147">
        <v>5</v>
      </c>
      <c r="CS7" s="147">
        <v>24</v>
      </c>
      <c r="CT7" s="147"/>
      <c r="CU7" s="147"/>
      <c r="CV7" s="149">
        <v>2.04</v>
      </c>
      <c r="CW7" s="149">
        <v>6.9</v>
      </c>
      <c r="CX7" s="149">
        <v>8.1999999999999993</v>
      </c>
      <c r="CY7" s="149">
        <v>60</v>
      </c>
      <c r="CZ7" s="150">
        <v>0</v>
      </c>
      <c r="DA7" s="175"/>
      <c r="DB7" s="5">
        <v>5</v>
      </c>
      <c r="DC7" s="42" t="s">
        <v>173</v>
      </c>
      <c r="DD7" s="30">
        <v>0.95</v>
      </c>
      <c r="DE7" s="87">
        <v>45165</v>
      </c>
      <c r="DF7" s="30"/>
    </row>
    <row r="8" spans="1:110" ht="15" customHeight="1" x14ac:dyDescent="0.2">
      <c r="A8" s="29">
        <v>6</v>
      </c>
      <c r="B8" s="31" t="s">
        <v>407</v>
      </c>
      <c r="C8" s="132">
        <v>7.7357142857142858</v>
      </c>
      <c r="D8" s="34" t="s">
        <v>239</v>
      </c>
      <c r="E8" s="35">
        <v>4</v>
      </c>
      <c r="F8" s="36">
        <v>37056</v>
      </c>
      <c r="G8" s="37">
        <v>24.304109589041097</v>
      </c>
      <c r="H8" s="37" t="s">
        <v>179</v>
      </c>
      <c r="I8" s="37">
        <v>22.884931506849316</v>
      </c>
      <c r="J8" s="35">
        <v>74</v>
      </c>
      <c r="K8" s="35">
        <v>241</v>
      </c>
      <c r="L8" s="35">
        <v>4.6100000000000003</v>
      </c>
      <c r="M8" s="59">
        <v>7</v>
      </c>
      <c r="N8" s="40">
        <v>0</v>
      </c>
      <c r="O8" s="41">
        <v>5.1638176638176644E-2</v>
      </c>
      <c r="P8" s="41">
        <v>0.18657287046949075</v>
      </c>
      <c r="Q8" s="41">
        <v>7.5320512820512817E-2</v>
      </c>
      <c r="R8" s="41">
        <v>0.15390734961140687</v>
      </c>
      <c r="S8" s="42">
        <v>0.17024011004044881</v>
      </c>
      <c r="T8" s="43">
        <v>0.16172810453842637</v>
      </c>
      <c r="U8" s="44">
        <v>20.241095890410961</v>
      </c>
      <c r="V8" s="45">
        <v>1.96</v>
      </c>
      <c r="W8" s="45">
        <v>12.897435897435898</v>
      </c>
      <c r="X8" s="45">
        <v>8.1</v>
      </c>
      <c r="Y8" s="45">
        <v>7.9</v>
      </c>
      <c r="Z8" s="45">
        <v>0</v>
      </c>
      <c r="AA8" s="45">
        <v>0</v>
      </c>
      <c r="AB8" s="137">
        <v>9.3000000000000013E-2</v>
      </c>
      <c r="AC8" s="45">
        <v>106.71939061316043</v>
      </c>
      <c r="AD8" s="47">
        <v>107.81021388786768</v>
      </c>
      <c r="AE8" s="48">
        <v>4</v>
      </c>
      <c r="AF8" s="49">
        <v>6</v>
      </c>
      <c r="AG8" s="49">
        <v>5</v>
      </c>
      <c r="AH8" s="49">
        <v>4</v>
      </c>
      <c r="AI8" s="49">
        <v>7</v>
      </c>
      <c r="AJ8" s="49">
        <v>5</v>
      </c>
      <c r="AK8" s="49">
        <v>5</v>
      </c>
      <c r="AL8" s="49">
        <v>1</v>
      </c>
      <c r="AM8" s="50">
        <v>1</v>
      </c>
      <c r="AN8" s="146"/>
      <c r="AO8" s="147">
        <v>1</v>
      </c>
      <c r="AP8" s="147"/>
      <c r="AQ8" s="147"/>
      <c r="AR8" s="147"/>
      <c r="AS8" s="147">
        <v>1</v>
      </c>
      <c r="AT8" s="147"/>
      <c r="AU8" s="147"/>
      <c r="AV8" s="149"/>
      <c r="AW8" s="149"/>
      <c r="AX8" s="149"/>
      <c r="AY8" s="149"/>
      <c r="AZ8" s="150"/>
      <c r="BA8" s="146">
        <v>29</v>
      </c>
      <c r="BB8" s="147">
        <v>561.59999999999991</v>
      </c>
      <c r="BC8" s="147">
        <v>2</v>
      </c>
      <c r="BD8" s="147">
        <v>1</v>
      </c>
      <c r="BE8" s="147">
        <v>0</v>
      </c>
      <c r="BF8" s="147">
        <v>2.4000000000000004</v>
      </c>
      <c r="BG8" s="147"/>
      <c r="BH8" s="147"/>
      <c r="BI8" s="149">
        <v>2.64</v>
      </c>
      <c r="BJ8" s="149">
        <v>5</v>
      </c>
      <c r="BK8" s="149">
        <v>25</v>
      </c>
      <c r="BL8" s="149">
        <v>0</v>
      </c>
      <c r="BM8" s="150">
        <v>0</v>
      </c>
      <c r="BN8" s="146">
        <v>488</v>
      </c>
      <c r="BO8" s="147">
        <v>2615.6</v>
      </c>
      <c r="BP8" s="147">
        <v>41</v>
      </c>
      <c r="BQ8" s="147">
        <v>30</v>
      </c>
      <c r="BR8" s="147">
        <v>5</v>
      </c>
      <c r="BS8" s="147">
        <v>22.099999999999998</v>
      </c>
      <c r="BT8" s="147"/>
      <c r="BU8" s="147"/>
      <c r="BV8" s="149">
        <v>3.67</v>
      </c>
      <c r="BW8" s="149">
        <v>11.8</v>
      </c>
      <c r="BX8" s="149">
        <v>6.8</v>
      </c>
      <c r="BY8" s="149">
        <v>50</v>
      </c>
      <c r="BZ8" s="150">
        <v>3.2</v>
      </c>
      <c r="CA8" s="146">
        <v>235</v>
      </c>
      <c r="CB8" s="147">
        <v>3120</v>
      </c>
      <c r="CC8" s="147">
        <v>28</v>
      </c>
      <c r="CD8" s="147">
        <v>24</v>
      </c>
      <c r="CE8" s="147">
        <v>2</v>
      </c>
      <c r="CF8" s="147">
        <v>21.6</v>
      </c>
      <c r="CG8" s="147"/>
      <c r="CH8" s="147"/>
      <c r="CI8" s="149">
        <v>1.63</v>
      </c>
      <c r="CJ8" s="149">
        <v>8.1</v>
      </c>
      <c r="CK8" s="149">
        <v>3.8</v>
      </c>
      <c r="CL8" s="149">
        <v>66.7</v>
      </c>
      <c r="CM8" s="150">
        <v>7.7</v>
      </c>
      <c r="CN8" s="146">
        <v>503</v>
      </c>
      <c r="CO8" s="147">
        <v>3268.2000000000003</v>
      </c>
      <c r="CP8" s="147">
        <v>52</v>
      </c>
      <c r="CQ8" s="147">
        <v>39</v>
      </c>
      <c r="CR8" s="147">
        <v>2</v>
      </c>
      <c r="CS8" s="147">
        <v>23.400000000000002</v>
      </c>
      <c r="CT8" s="147"/>
      <c r="CU8" s="147"/>
      <c r="CV8" s="149">
        <v>1.96</v>
      </c>
      <c r="CW8" s="149">
        <v>8.1</v>
      </c>
      <c r="CX8" s="149">
        <v>7.9</v>
      </c>
      <c r="CY8" s="149">
        <v>50</v>
      </c>
      <c r="CZ8" s="150">
        <v>9.3000000000000007</v>
      </c>
      <c r="DA8" s="175"/>
      <c r="DB8" s="5">
        <v>6</v>
      </c>
      <c r="DC8" s="42" t="s">
        <v>176</v>
      </c>
      <c r="DD8" s="30">
        <v>0.85</v>
      </c>
      <c r="DE8" s="30"/>
      <c r="DF8" s="30"/>
    </row>
    <row r="9" spans="1:110" ht="15" customHeight="1" x14ac:dyDescent="0.2">
      <c r="A9" s="29">
        <v>7</v>
      </c>
      <c r="B9" s="31" t="s">
        <v>416</v>
      </c>
      <c r="C9" s="132">
        <v>6.0428571428571427</v>
      </c>
      <c r="D9" s="34" t="s">
        <v>222</v>
      </c>
      <c r="E9" s="35">
        <v>2</v>
      </c>
      <c r="F9" s="36">
        <v>36948</v>
      </c>
      <c r="G9" s="37">
        <v>24.6</v>
      </c>
      <c r="H9" s="37" t="s">
        <v>179</v>
      </c>
      <c r="I9" s="37">
        <v>23.18082191780822</v>
      </c>
      <c r="J9" s="35">
        <v>78</v>
      </c>
      <c r="K9" s="35">
        <v>259</v>
      </c>
      <c r="L9" s="35">
        <v>4.57</v>
      </c>
      <c r="M9" s="59">
        <v>4</v>
      </c>
      <c r="N9" s="40">
        <v>0</v>
      </c>
      <c r="O9" s="41">
        <v>4.3749999999999997E-2</v>
      </c>
      <c r="P9" s="41">
        <v>6.0736284199971353E-2</v>
      </c>
      <c r="Q9" s="41">
        <v>0.11809180918091809</v>
      </c>
      <c r="R9" s="41">
        <v>0.12200357781753131</v>
      </c>
      <c r="S9" s="42">
        <v>0.12200357781753131</v>
      </c>
      <c r="T9" s="43">
        <v>0.12200357781753131</v>
      </c>
      <c r="U9" s="44" t="s">
        <v>540</v>
      </c>
      <c r="V9" s="45">
        <v>1.58</v>
      </c>
      <c r="W9" s="45">
        <v>10.029411764705882</v>
      </c>
      <c r="X9" s="45">
        <v>5</v>
      </c>
      <c r="Y9" s="45">
        <v>7.2</v>
      </c>
      <c r="Z9" s="45">
        <v>0</v>
      </c>
      <c r="AA9" s="45">
        <v>0</v>
      </c>
      <c r="AB9" s="137">
        <v>5.5999999999999994E-2</v>
      </c>
      <c r="AC9" s="45">
        <v>118.75856998709484</v>
      </c>
      <c r="AD9" s="47">
        <v>129.83023849236713</v>
      </c>
      <c r="AE9" s="48">
        <v>2</v>
      </c>
      <c r="AF9" s="49">
        <v>0</v>
      </c>
      <c r="AG9" s="49">
        <v>3</v>
      </c>
      <c r="AH9" s="49">
        <v>1</v>
      </c>
      <c r="AI9" s="49">
        <v>2</v>
      </c>
      <c r="AJ9" s="49">
        <v>6</v>
      </c>
      <c r="AK9" s="49">
        <v>9</v>
      </c>
      <c r="AL9" s="49">
        <v>5</v>
      </c>
      <c r="AM9" s="50">
        <v>0.25</v>
      </c>
      <c r="AN9" s="146"/>
      <c r="AO9" s="147">
        <v>1</v>
      </c>
      <c r="AP9" s="147"/>
      <c r="AQ9" s="147"/>
      <c r="AR9" s="147"/>
      <c r="AS9" s="147">
        <v>1</v>
      </c>
      <c r="AT9" s="147"/>
      <c r="AU9" s="147"/>
      <c r="AV9" s="149"/>
      <c r="AW9" s="149"/>
      <c r="AX9" s="149"/>
      <c r="AY9" s="149"/>
      <c r="AZ9" s="150"/>
      <c r="BA9" s="146">
        <v>56</v>
      </c>
      <c r="BB9" s="147">
        <v>1280</v>
      </c>
      <c r="BC9" s="147">
        <v>4</v>
      </c>
      <c r="BD9" s="147">
        <v>4</v>
      </c>
      <c r="BE9" s="147">
        <v>0</v>
      </c>
      <c r="BF9" s="147">
        <v>9.5</v>
      </c>
      <c r="BG9" s="147"/>
      <c r="BH9" s="147"/>
      <c r="BI9" s="149">
        <v>1.44</v>
      </c>
      <c r="BJ9" s="149">
        <v>5.3</v>
      </c>
      <c r="BK9" s="149">
        <v>8.8000000000000007</v>
      </c>
      <c r="BL9" s="149">
        <v>0</v>
      </c>
      <c r="BM9" s="150">
        <v>0</v>
      </c>
      <c r="BN9" s="146">
        <v>212</v>
      </c>
      <c r="BO9" s="147">
        <v>3490.5</v>
      </c>
      <c r="BP9" s="147">
        <v>27</v>
      </c>
      <c r="BQ9" s="147">
        <v>18</v>
      </c>
      <c r="BR9" s="147">
        <v>1</v>
      </c>
      <c r="BS9" s="147">
        <v>24.7</v>
      </c>
      <c r="BT9" s="147"/>
      <c r="BU9" s="147"/>
      <c r="BV9" s="149">
        <v>0.84</v>
      </c>
      <c r="BW9" s="149">
        <v>5.4</v>
      </c>
      <c r="BX9" s="149">
        <v>9</v>
      </c>
      <c r="BY9" s="149">
        <v>0</v>
      </c>
      <c r="BZ9" s="150">
        <v>10</v>
      </c>
      <c r="CA9" s="146">
        <v>328</v>
      </c>
      <c r="CB9" s="147">
        <v>2777.5</v>
      </c>
      <c r="CC9" s="147">
        <v>24</v>
      </c>
      <c r="CD9" s="147">
        <v>20</v>
      </c>
      <c r="CE9" s="147">
        <v>4</v>
      </c>
      <c r="CF9" s="147">
        <v>24.200000000000003</v>
      </c>
      <c r="CG9" s="147"/>
      <c r="CH9" s="147"/>
      <c r="CI9" s="149">
        <v>1.58</v>
      </c>
      <c r="CJ9" s="149">
        <v>4.7</v>
      </c>
      <c r="CK9" s="149">
        <v>13.1</v>
      </c>
      <c r="CL9" s="149">
        <v>60</v>
      </c>
      <c r="CM9" s="150">
        <v>9.1</v>
      </c>
      <c r="CN9" s="146">
        <v>341</v>
      </c>
      <c r="CO9" s="147">
        <v>2795</v>
      </c>
      <c r="CP9" s="147">
        <v>45</v>
      </c>
      <c r="CQ9" s="147">
        <v>34</v>
      </c>
      <c r="CR9" s="147">
        <v>7</v>
      </c>
      <c r="CS9" s="147">
        <v>29.9</v>
      </c>
      <c r="CT9" s="147"/>
      <c r="CU9" s="147"/>
      <c r="CV9" s="149">
        <v>1.26</v>
      </c>
      <c r="CW9" s="149">
        <v>5</v>
      </c>
      <c r="CX9" s="149">
        <v>7.2</v>
      </c>
      <c r="CY9" s="149">
        <v>75</v>
      </c>
      <c r="CZ9" s="150">
        <v>5.6</v>
      </c>
      <c r="DA9" s="175"/>
      <c r="DB9" s="5">
        <v>7</v>
      </c>
      <c r="DC9" s="42" t="s">
        <v>180</v>
      </c>
      <c r="DD9" s="30">
        <v>0.76</v>
      </c>
      <c r="DE9" s="30"/>
      <c r="DF9" s="30"/>
    </row>
    <row r="10" spans="1:110" ht="15" customHeight="1" x14ac:dyDescent="0.2">
      <c r="A10" s="29">
        <v>8</v>
      </c>
      <c r="B10" s="31" t="s">
        <v>422</v>
      </c>
      <c r="C10" s="132">
        <v>5.7214285714285706</v>
      </c>
      <c r="D10" s="34" t="s">
        <v>423</v>
      </c>
      <c r="E10" s="35">
        <v>3</v>
      </c>
      <c r="F10" s="36">
        <v>36832</v>
      </c>
      <c r="G10" s="37">
        <v>24.917808219178081</v>
      </c>
      <c r="H10" s="37" t="s">
        <v>198</v>
      </c>
      <c r="I10" s="37">
        <v>23.4986301369863</v>
      </c>
      <c r="J10" s="35">
        <v>78</v>
      </c>
      <c r="K10" s="35">
        <v>249</v>
      </c>
      <c r="L10" s="35">
        <v>4.62</v>
      </c>
      <c r="M10" s="59">
        <v>4</v>
      </c>
      <c r="N10" s="40">
        <v>5.7610323770019584E-3</v>
      </c>
      <c r="O10" s="41">
        <v>6.5849498195089048E-2</v>
      </c>
      <c r="P10" s="41">
        <v>3.0249253851738322E-2</v>
      </c>
      <c r="Q10" s="41">
        <v>6.2667176155903712E-2</v>
      </c>
      <c r="R10" s="41">
        <v>0.13879991458466795</v>
      </c>
      <c r="S10" s="42">
        <v>0.13879991458466795</v>
      </c>
      <c r="T10" s="43">
        <v>0.13185991885543455</v>
      </c>
      <c r="U10" s="44" t="s">
        <v>540</v>
      </c>
      <c r="V10" s="45">
        <v>1.61</v>
      </c>
      <c r="W10" s="45">
        <v>10.25</v>
      </c>
      <c r="X10" s="45">
        <v>6.4</v>
      </c>
      <c r="Y10" s="45">
        <v>6.8</v>
      </c>
      <c r="Z10" s="45">
        <v>0</v>
      </c>
      <c r="AA10" s="45">
        <v>0</v>
      </c>
      <c r="AB10" s="137">
        <v>2.1000000000000001E-2</v>
      </c>
      <c r="AC10" s="45">
        <v>109.31038918062856</v>
      </c>
      <c r="AD10" s="47">
        <v>119.50121914196724</v>
      </c>
      <c r="AE10" s="48">
        <v>3</v>
      </c>
      <c r="AF10" s="49">
        <v>0</v>
      </c>
      <c r="AG10" s="49">
        <v>3</v>
      </c>
      <c r="AH10" s="49">
        <v>1</v>
      </c>
      <c r="AI10" s="49">
        <v>4</v>
      </c>
      <c r="AJ10" s="49">
        <v>5</v>
      </c>
      <c r="AK10" s="49">
        <v>8</v>
      </c>
      <c r="AL10" s="49">
        <v>5</v>
      </c>
      <c r="AM10" s="50">
        <v>0</v>
      </c>
      <c r="AN10" s="146">
        <v>15</v>
      </c>
      <c r="AO10" s="147">
        <v>2603.7000000000003</v>
      </c>
      <c r="AP10" s="147">
        <v>2</v>
      </c>
      <c r="AQ10" s="147">
        <v>1</v>
      </c>
      <c r="AR10" s="147">
        <v>0</v>
      </c>
      <c r="AS10" s="147">
        <v>22.5</v>
      </c>
      <c r="AT10" s="147"/>
      <c r="AU10" s="147"/>
      <c r="AV10" s="149">
        <v>0.28999999999999998</v>
      </c>
      <c r="AW10" s="149">
        <v>11</v>
      </c>
      <c r="AX10" s="149">
        <v>6</v>
      </c>
      <c r="AY10" s="149">
        <v>0</v>
      </c>
      <c r="AZ10" s="150">
        <v>0</v>
      </c>
      <c r="BA10" s="146">
        <v>166</v>
      </c>
      <c r="BB10" s="147">
        <v>2520.9</v>
      </c>
      <c r="BC10" s="147">
        <v>12</v>
      </c>
      <c r="BD10" s="147">
        <v>9</v>
      </c>
      <c r="BE10" s="147">
        <v>1</v>
      </c>
      <c r="BF10" s="147">
        <v>28.8</v>
      </c>
      <c r="BG10" s="147"/>
      <c r="BH10" s="147"/>
      <c r="BI10" s="149">
        <v>1.46</v>
      </c>
      <c r="BJ10" s="149">
        <v>8.6999999999999993</v>
      </c>
      <c r="BK10" s="149">
        <v>12</v>
      </c>
      <c r="BL10" s="149">
        <v>50</v>
      </c>
      <c r="BM10" s="150">
        <v>0</v>
      </c>
      <c r="BN10" s="146">
        <v>75</v>
      </c>
      <c r="BO10" s="147">
        <v>2479.4</v>
      </c>
      <c r="BP10" s="147">
        <v>12</v>
      </c>
      <c r="BQ10" s="147">
        <v>10</v>
      </c>
      <c r="BR10" s="147">
        <v>2</v>
      </c>
      <c r="BS10" s="147">
        <v>26.4</v>
      </c>
      <c r="BT10" s="147"/>
      <c r="BU10" s="147"/>
      <c r="BV10" s="149">
        <v>1</v>
      </c>
      <c r="BW10" s="149">
        <v>4.8</v>
      </c>
      <c r="BX10" s="149">
        <v>3.3</v>
      </c>
      <c r="BY10" s="149">
        <v>100</v>
      </c>
      <c r="BZ10" s="150">
        <v>0</v>
      </c>
      <c r="CA10" s="146">
        <v>246</v>
      </c>
      <c r="CB10" s="147">
        <v>3925.5</v>
      </c>
      <c r="CC10" s="147">
        <v>29</v>
      </c>
      <c r="CD10" s="147">
        <v>24</v>
      </c>
      <c r="CE10" s="147">
        <v>4</v>
      </c>
      <c r="CF10" s="147">
        <v>33</v>
      </c>
      <c r="CG10" s="147"/>
      <c r="CH10" s="147"/>
      <c r="CI10" s="149">
        <v>1.39</v>
      </c>
      <c r="CJ10" s="149">
        <v>4.0999999999999996</v>
      </c>
      <c r="CK10" s="149">
        <v>8.1999999999999993</v>
      </c>
      <c r="CL10" s="149">
        <v>60</v>
      </c>
      <c r="CM10" s="150">
        <v>0</v>
      </c>
      <c r="CN10" s="146">
        <v>520</v>
      </c>
      <c r="CO10" s="147">
        <v>3746.3999999999996</v>
      </c>
      <c r="CP10" s="147">
        <v>65</v>
      </c>
      <c r="CQ10" s="147">
        <v>47</v>
      </c>
      <c r="CR10" s="147">
        <v>8</v>
      </c>
      <c r="CS10" s="147">
        <v>27.599999999999998</v>
      </c>
      <c r="CT10" s="147"/>
      <c r="CU10" s="147"/>
      <c r="CV10" s="149">
        <v>1.61</v>
      </c>
      <c r="CW10" s="149">
        <v>6.4</v>
      </c>
      <c r="CX10" s="149">
        <v>6.8</v>
      </c>
      <c r="CY10" s="149">
        <v>40</v>
      </c>
      <c r="CZ10" s="150">
        <v>2.1</v>
      </c>
      <c r="DA10" s="175"/>
      <c r="DB10" s="5">
        <v>8</v>
      </c>
      <c r="DC10" s="42" t="s">
        <v>183</v>
      </c>
      <c r="DD10" s="30">
        <v>0.76</v>
      </c>
      <c r="DE10" s="87"/>
      <c r="DF10" s="30"/>
    </row>
    <row r="11" spans="1:110" ht="15" customHeight="1" x14ac:dyDescent="0.2">
      <c r="A11" s="29">
        <v>9</v>
      </c>
      <c r="B11" s="31" t="s">
        <v>413</v>
      </c>
      <c r="C11" s="132">
        <v>5.6642857142857137</v>
      </c>
      <c r="D11" s="34" t="s">
        <v>220</v>
      </c>
      <c r="E11" s="35">
        <v>1</v>
      </c>
      <c r="F11" s="36">
        <v>37117</v>
      </c>
      <c r="G11" s="37">
        <v>24.136986301369863</v>
      </c>
      <c r="H11" s="37" t="s">
        <v>198</v>
      </c>
      <c r="I11" s="37">
        <v>22.717808219178082</v>
      </c>
      <c r="J11" s="35">
        <v>77</v>
      </c>
      <c r="K11" s="35">
        <v>215</v>
      </c>
      <c r="L11" s="35">
        <v>4.4800000000000004</v>
      </c>
      <c r="M11" s="59">
        <v>0</v>
      </c>
      <c r="N11" s="40">
        <v>0.18144116122343182</v>
      </c>
      <c r="O11" s="41">
        <v>2.9142381348875937E-2</v>
      </c>
      <c r="P11" s="41">
        <v>5.4932211313697986E-2</v>
      </c>
      <c r="Q11" s="41">
        <v>0.10514684915882519</v>
      </c>
      <c r="R11" s="41">
        <v>0.11223021582733812</v>
      </c>
      <c r="S11" s="42">
        <v>0.14683568852538498</v>
      </c>
      <c r="T11" s="43">
        <v>0.14683568852538498</v>
      </c>
      <c r="U11" s="44">
        <v>18.06027397260274</v>
      </c>
      <c r="V11" s="45">
        <v>1.27</v>
      </c>
      <c r="W11" s="45">
        <v>8.4324324324324316</v>
      </c>
      <c r="X11" s="45">
        <v>5.9</v>
      </c>
      <c r="Y11" s="45">
        <v>6.3</v>
      </c>
      <c r="Z11" s="45">
        <v>0</v>
      </c>
      <c r="AA11" s="45">
        <v>0</v>
      </c>
      <c r="AB11" s="137">
        <v>5.0999999999999997E-2</v>
      </c>
      <c r="AC11" s="45">
        <v>106.74717723206149</v>
      </c>
      <c r="AD11" s="47">
        <v>114.46203917337034</v>
      </c>
      <c r="AE11" s="48">
        <v>4</v>
      </c>
      <c r="AF11" s="49">
        <v>10</v>
      </c>
      <c r="AG11" s="49">
        <v>1</v>
      </c>
      <c r="AH11" s="49">
        <v>0</v>
      </c>
      <c r="AI11" s="49">
        <v>3</v>
      </c>
      <c r="AJ11" s="49">
        <v>8</v>
      </c>
      <c r="AK11" s="49">
        <v>7</v>
      </c>
      <c r="AL11" s="49">
        <v>0</v>
      </c>
      <c r="AM11" s="50">
        <v>1</v>
      </c>
      <c r="AN11" s="146">
        <v>385</v>
      </c>
      <c r="AO11" s="147">
        <v>2121.9</v>
      </c>
      <c r="AP11" s="147">
        <v>58</v>
      </c>
      <c r="AQ11" s="147">
        <v>28</v>
      </c>
      <c r="AR11" s="147">
        <v>3</v>
      </c>
      <c r="AS11" s="147">
        <v>13.2</v>
      </c>
      <c r="AT11" s="147"/>
      <c r="AU11" s="147"/>
      <c r="AV11" s="149">
        <v>1.3</v>
      </c>
      <c r="AW11" s="149">
        <v>3.4</v>
      </c>
      <c r="AX11" s="149">
        <v>13.2</v>
      </c>
      <c r="AY11" s="149">
        <v>39.299999999999997</v>
      </c>
      <c r="AZ11" s="150">
        <v>12.5</v>
      </c>
      <c r="BA11" s="146">
        <v>70</v>
      </c>
      <c r="BB11" s="147">
        <v>2402</v>
      </c>
      <c r="BC11" s="147">
        <v>12</v>
      </c>
      <c r="BD11" s="147">
        <v>7</v>
      </c>
      <c r="BE11" s="147">
        <v>0</v>
      </c>
      <c r="BF11" s="147">
        <v>20</v>
      </c>
      <c r="BG11" s="147"/>
      <c r="BH11" s="147"/>
      <c r="BI11" s="149">
        <v>0.59</v>
      </c>
      <c r="BJ11" s="149">
        <v>6.7</v>
      </c>
      <c r="BK11" s="149">
        <v>7.1</v>
      </c>
      <c r="BL11" s="149">
        <v>0</v>
      </c>
      <c r="BM11" s="150">
        <v>22.2</v>
      </c>
      <c r="BN11" s="146">
        <v>141</v>
      </c>
      <c r="BO11" s="147">
        <v>2566.8000000000002</v>
      </c>
      <c r="BP11" s="147">
        <v>22</v>
      </c>
      <c r="BQ11" s="147">
        <v>20</v>
      </c>
      <c r="BR11" s="147">
        <v>1</v>
      </c>
      <c r="BS11" s="147">
        <v>20.399999999999999</v>
      </c>
      <c r="BT11" s="147"/>
      <c r="BU11" s="147"/>
      <c r="BV11" s="149">
        <v>1.36</v>
      </c>
      <c r="BW11" s="149">
        <v>3.5</v>
      </c>
      <c r="BX11" s="149">
        <v>6</v>
      </c>
      <c r="BY11" s="149">
        <v>50</v>
      </c>
      <c r="BZ11" s="150">
        <v>0</v>
      </c>
      <c r="CA11" s="146">
        <v>295</v>
      </c>
      <c r="CB11" s="147">
        <v>2805.6000000000004</v>
      </c>
      <c r="CC11" s="147">
        <v>40</v>
      </c>
      <c r="CD11" s="147">
        <v>26</v>
      </c>
      <c r="CE11" s="147">
        <v>5</v>
      </c>
      <c r="CF11" s="147">
        <v>24</v>
      </c>
      <c r="CG11" s="147"/>
      <c r="CH11" s="147"/>
      <c r="CI11" s="149">
        <v>1</v>
      </c>
      <c r="CJ11" s="149">
        <v>5.9</v>
      </c>
      <c r="CK11" s="149">
        <v>8.9</v>
      </c>
      <c r="CL11" s="149">
        <v>50</v>
      </c>
      <c r="CM11" s="150">
        <v>10.3</v>
      </c>
      <c r="CN11" s="146">
        <v>312</v>
      </c>
      <c r="CO11" s="147">
        <v>2780</v>
      </c>
      <c r="CP11" s="147">
        <v>46</v>
      </c>
      <c r="CQ11" s="147">
        <v>37</v>
      </c>
      <c r="CR11" s="147">
        <v>2</v>
      </c>
      <c r="CS11" s="147">
        <v>18</v>
      </c>
      <c r="CT11" s="147"/>
      <c r="CU11" s="147"/>
      <c r="CV11" s="149">
        <v>1.27</v>
      </c>
      <c r="CW11" s="149">
        <v>4.0999999999999996</v>
      </c>
      <c r="CX11" s="149">
        <v>6.3</v>
      </c>
      <c r="CY11" s="149">
        <v>20</v>
      </c>
      <c r="CZ11" s="150">
        <v>5.0999999999999996</v>
      </c>
      <c r="DA11" s="30"/>
      <c r="DB11" s="5">
        <v>9</v>
      </c>
      <c r="DC11" s="42" t="s">
        <v>186</v>
      </c>
      <c r="DD11" s="30">
        <v>0.7</v>
      </c>
      <c r="DE11" s="87"/>
      <c r="DF11" s="30"/>
    </row>
    <row r="12" spans="1:110" ht="15" customHeight="1" x14ac:dyDescent="0.2">
      <c r="A12" s="29">
        <v>10</v>
      </c>
      <c r="B12" s="31" t="s">
        <v>424</v>
      </c>
      <c r="C12" s="132">
        <v>5.2142857142857144</v>
      </c>
      <c r="D12" s="34" t="s">
        <v>425</v>
      </c>
      <c r="E12" s="35">
        <v>2</v>
      </c>
      <c r="F12" s="36">
        <v>37151</v>
      </c>
      <c r="G12" s="37">
        <v>24.043835616438358</v>
      </c>
      <c r="H12" s="37" t="s">
        <v>179</v>
      </c>
      <c r="I12" s="37">
        <v>22.624657534246577</v>
      </c>
      <c r="J12" s="35">
        <v>77</v>
      </c>
      <c r="K12" s="35">
        <v>271</v>
      </c>
      <c r="L12" s="35">
        <v>4.6399999999999997</v>
      </c>
      <c r="M12" s="59">
        <v>3</v>
      </c>
      <c r="N12" s="40">
        <v>0</v>
      </c>
      <c r="O12" s="41">
        <v>0</v>
      </c>
      <c r="P12" s="41">
        <v>2.2940674349125056E-2</v>
      </c>
      <c r="Q12" s="41">
        <v>6.2468221108447734E-2</v>
      </c>
      <c r="R12" s="41">
        <v>6.3932980599647263E-2</v>
      </c>
      <c r="S12" s="42">
        <v>6.3932980599647263E-2</v>
      </c>
      <c r="T12" s="43">
        <v>6.3932980599647263E-2</v>
      </c>
      <c r="U12" s="44" t="s">
        <v>540</v>
      </c>
      <c r="V12" s="45">
        <v>0.84</v>
      </c>
      <c r="W12" s="45">
        <v>9.0526315789473681</v>
      </c>
      <c r="X12" s="45">
        <v>6.9</v>
      </c>
      <c r="Y12" s="45">
        <v>6</v>
      </c>
      <c r="Z12" s="45">
        <v>0</v>
      </c>
      <c r="AA12" s="45">
        <v>0</v>
      </c>
      <c r="AB12" s="137">
        <v>0</v>
      </c>
      <c r="AC12" s="45">
        <v>116.93038087938176</v>
      </c>
      <c r="AD12" s="47">
        <v>125.38120617163261</v>
      </c>
      <c r="AE12" s="48">
        <v>0</v>
      </c>
      <c r="AF12" s="49">
        <v>0</v>
      </c>
      <c r="AG12" s="49">
        <v>0</v>
      </c>
      <c r="AH12" s="49">
        <v>0</v>
      </c>
      <c r="AI12" s="49">
        <v>4</v>
      </c>
      <c r="AJ12" s="49">
        <v>5</v>
      </c>
      <c r="AK12" s="49">
        <v>9</v>
      </c>
      <c r="AL12" s="49">
        <v>6</v>
      </c>
      <c r="AM12" s="5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/>
      <c r="BB12" s="147">
        <v>1</v>
      </c>
      <c r="BC12" s="147"/>
      <c r="BD12" s="147"/>
      <c r="BE12" s="147"/>
      <c r="BF12" s="147"/>
      <c r="BG12" s="147"/>
      <c r="BH12" s="147"/>
      <c r="BI12" s="149"/>
      <c r="BJ12" s="149"/>
      <c r="BK12" s="149"/>
      <c r="BL12" s="149"/>
      <c r="BM12" s="150"/>
      <c r="BN12" s="146">
        <v>43</v>
      </c>
      <c r="BO12" s="147">
        <v>1874.3999999999999</v>
      </c>
      <c r="BP12" s="147">
        <v>5</v>
      </c>
      <c r="BQ12" s="147">
        <v>3</v>
      </c>
      <c r="BR12" s="147">
        <v>1</v>
      </c>
      <c r="BS12" s="147">
        <v>13.200000000000001</v>
      </c>
      <c r="BT12" s="147"/>
      <c r="BU12" s="147"/>
      <c r="BV12" s="149">
        <v>1.48</v>
      </c>
      <c r="BW12" s="149">
        <v>1.7</v>
      </c>
      <c r="BX12" s="149">
        <v>12.2</v>
      </c>
      <c r="BY12" s="149">
        <v>100</v>
      </c>
      <c r="BZ12" s="150">
        <v>25</v>
      </c>
      <c r="CA12" s="146">
        <v>172</v>
      </c>
      <c r="CB12" s="147">
        <v>2753.4</v>
      </c>
      <c r="CC12" s="147">
        <v>30</v>
      </c>
      <c r="CD12" s="147">
        <v>19</v>
      </c>
      <c r="CE12" s="147">
        <v>1</v>
      </c>
      <c r="CF12" s="147">
        <v>15.6</v>
      </c>
      <c r="CG12" s="147"/>
      <c r="CH12" s="147"/>
      <c r="CI12" s="149">
        <v>0.79</v>
      </c>
      <c r="CJ12" s="149">
        <v>6.9</v>
      </c>
      <c r="CK12" s="149">
        <v>6.4</v>
      </c>
      <c r="CL12" s="149">
        <v>33.299999999999997</v>
      </c>
      <c r="CM12" s="150">
        <v>9.5</v>
      </c>
      <c r="CN12" s="146">
        <v>203</v>
      </c>
      <c r="CO12" s="147">
        <v>3175.2000000000003</v>
      </c>
      <c r="CP12" s="147">
        <v>24</v>
      </c>
      <c r="CQ12" s="147">
        <v>19</v>
      </c>
      <c r="CR12" s="147">
        <v>3</v>
      </c>
      <c r="CS12" s="147">
        <v>22.799999999999997</v>
      </c>
      <c r="CT12" s="147"/>
      <c r="CU12" s="147"/>
      <c r="CV12" s="149">
        <v>0.84</v>
      </c>
      <c r="CW12" s="149">
        <v>5.5</v>
      </c>
      <c r="CX12" s="149">
        <v>6</v>
      </c>
      <c r="CY12" s="149">
        <v>25</v>
      </c>
      <c r="CZ12" s="150">
        <v>0</v>
      </c>
      <c r="DA12" s="30"/>
      <c r="DB12" s="5">
        <v>10</v>
      </c>
      <c r="DC12" s="42" t="s">
        <v>189</v>
      </c>
      <c r="DD12" s="30">
        <v>0.7</v>
      </c>
      <c r="DE12" s="30"/>
      <c r="DF12" s="30"/>
    </row>
    <row r="13" spans="1:110" ht="15" customHeight="1" x14ac:dyDescent="0.2">
      <c r="A13" s="29">
        <v>11</v>
      </c>
      <c r="B13" s="31" t="s">
        <v>418</v>
      </c>
      <c r="C13" s="132">
        <v>4.9071428571428566</v>
      </c>
      <c r="D13" s="34" t="s">
        <v>357</v>
      </c>
      <c r="E13" s="35">
        <v>5</v>
      </c>
      <c r="F13" s="36">
        <v>36511</v>
      </c>
      <c r="G13" s="37">
        <v>25.797260273972604</v>
      </c>
      <c r="H13" s="37" t="s">
        <v>198</v>
      </c>
      <c r="I13" s="37">
        <v>24.378082191780823</v>
      </c>
      <c r="J13" s="35">
        <v>77</v>
      </c>
      <c r="K13" s="35">
        <v>252</v>
      </c>
      <c r="L13" s="35">
        <v>4.68</v>
      </c>
      <c r="M13" s="59">
        <v>0</v>
      </c>
      <c r="N13" s="40">
        <v>0</v>
      </c>
      <c r="O13" s="41">
        <v>0</v>
      </c>
      <c r="P13" s="41">
        <v>2.799813345776948E-2</v>
      </c>
      <c r="Q13" s="41">
        <v>9.1060624768489945E-2</v>
      </c>
      <c r="R13" s="41">
        <v>0.10735826296743065</v>
      </c>
      <c r="S13" s="42">
        <v>0.10735826296743065</v>
      </c>
      <c r="T13" s="43">
        <v>0.10199034981905911</v>
      </c>
      <c r="U13" s="44" t="s">
        <v>540</v>
      </c>
      <c r="V13" s="45">
        <v>2.02</v>
      </c>
      <c r="W13" s="45">
        <v>11.125</v>
      </c>
      <c r="X13" s="45">
        <v>15</v>
      </c>
      <c r="Y13" s="45">
        <v>6.3</v>
      </c>
      <c r="Z13" s="45">
        <v>0</v>
      </c>
      <c r="AA13" s="45">
        <v>0</v>
      </c>
      <c r="AB13" s="137">
        <v>0</v>
      </c>
      <c r="AC13" s="45">
        <v>105.06235324590324</v>
      </c>
      <c r="AD13" s="47">
        <v>112.65544911539962</v>
      </c>
      <c r="AE13" s="48">
        <v>1</v>
      </c>
      <c r="AF13" s="49">
        <v>0</v>
      </c>
      <c r="AG13" s="49">
        <v>6</v>
      </c>
      <c r="AH13" s="49">
        <v>2</v>
      </c>
      <c r="AI13" s="49">
        <v>10</v>
      </c>
      <c r="AJ13" s="49">
        <v>5</v>
      </c>
      <c r="AK13" s="49">
        <v>7</v>
      </c>
      <c r="AL13" s="49">
        <v>0</v>
      </c>
      <c r="AM13" s="50">
        <v>0.25</v>
      </c>
      <c r="AN13" s="146"/>
      <c r="AO13" s="147">
        <v>1</v>
      </c>
      <c r="AP13" s="147"/>
      <c r="AQ13" s="147"/>
      <c r="AR13" s="147"/>
      <c r="AS13" s="147">
        <v>1</v>
      </c>
      <c r="AT13" s="147"/>
      <c r="AU13" s="147"/>
      <c r="AV13" s="149"/>
      <c r="AW13" s="149"/>
      <c r="AX13" s="149"/>
      <c r="AY13" s="149"/>
      <c r="AZ13" s="150"/>
      <c r="BA13" s="146">
        <v>0</v>
      </c>
      <c r="BB13" s="147">
        <v>1</v>
      </c>
      <c r="BC13" s="147">
        <v>1</v>
      </c>
      <c r="BD13" s="147">
        <v>0</v>
      </c>
      <c r="BE13" s="147">
        <v>0</v>
      </c>
      <c r="BF13" s="147">
        <v>1</v>
      </c>
      <c r="BG13" s="147"/>
      <c r="BH13" s="147"/>
      <c r="BI13" s="149">
        <v>0</v>
      </c>
      <c r="BJ13" s="149">
        <v>0</v>
      </c>
      <c r="BK13" s="149">
        <v>27</v>
      </c>
      <c r="BL13" s="149">
        <v>0</v>
      </c>
      <c r="BM13" s="150">
        <v>0</v>
      </c>
      <c r="BN13" s="146">
        <v>6</v>
      </c>
      <c r="BO13" s="147">
        <v>214.3</v>
      </c>
      <c r="BP13" s="147">
        <v>1</v>
      </c>
      <c r="BQ13" s="147">
        <v>1</v>
      </c>
      <c r="BR13" s="147">
        <v>0</v>
      </c>
      <c r="BS13" s="147">
        <v>1.7</v>
      </c>
      <c r="BT13" s="147"/>
      <c r="BU13" s="147"/>
      <c r="BV13" s="149">
        <v>3</v>
      </c>
      <c r="BW13" s="149">
        <v>5</v>
      </c>
      <c r="BX13" s="149">
        <v>1</v>
      </c>
      <c r="BY13" s="149">
        <v>0</v>
      </c>
      <c r="BZ13" s="150">
        <v>0</v>
      </c>
      <c r="CA13" s="146">
        <v>295</v>
      </c>
      <c r="CB13" s="147">
        <v>3239.6</v>
      </c>
      <c r="CC13" s="147">
        <v>21</v>
      </c>
      <c r="CD13" s="147">
        <v>13</v>
      </c>
      <c r="CE13" s="147">
        <v>6</v>
      </c>
      <c r="CF13" s="147">
        <v>28.6</v>
      </c>
      <c r="CG13" s="147"/>
      <c r="CH13" s="147"/>
      <c r="CI13" s="149">
        <v>2.02</v>
      </c>
      <c r="CJ13" s="149">
        <v>15</v>
      </c>
      <c r="CK13" s="149">
        <v>11.1</v>
      </c>
      <c r="CL13" s="149">
        <v>40</v>
      </c>
      <c r="CM13" s="150">
        <v>13.3</v>
      </c>
      <c r="CN13" s="146">
        <v>89</v>
      </c>
      <c r="CO13" s="147">
        <v>829</v>
      </c>
      <c r="CP13" s="147">
        <v>12</v>
      </c>
      <c r="CQ13" s="147">
        <v>8</v>
      </c>
      <c r="CR13" s="147">
        <v>1</v>
      </c>
      <c r="CS13" s="147">
        <v>6</v>
      </c>
      <c r="CT13" s="147"/>
      <c r="CU13" s="147"/>
      <c r="CV13" s="149">
        <v>0.85</v>
      </c>
      <c r="CW13" s="149">
        <v>8.6</v>
      </c>
      <c r="CX13" s="149">
        <v>6.3</v>
      </c>
      <c r="CY13" s="149">
        <v>0</v>
      </c>
      <c r="CZ13" s="150">
        <v>0</v>
      </c>
      <c r="DA13" s="30"/>
      <c r="DB13" s="30">
        <v>11</v>
      </c>
      <c r="DC13" s="42" t="s">
        <v>192</v>
      </c>
      <c r="DD13" s="30">
        <v>0.6</v>
      </c>
      <c r="DE13" s="30"/>
      <c r="DF13" s="30"/>
    </row>
    <row r="14" spans="1:110" ht="15" customHeight="1" x14ac:dyDescent="0.2">
      <c r="A14" s="29">
        <v>12</v>
      </c>
      <c r="B14" s="31" t="s">
        <v>426</v>
      </c>
      <c r="C14" s="132">
        <v>4.8214285714285712</v>
      </c>
      <c r="D14" s="34" t="s">
        <v>427</v>
      </c>
      <c r="E14" s="35">
        <v>5</v>
      </c>
      <c r="F14" s="36">
        <v>36234</v>
      </c>
      <c r="G14" s="37">
        <v>26.556164383561644</v>
      </c>
      <c r="H14" s="37" t="s">
        <v>159</v>
      </c>
      <c r="I14" s="37">
        <v>25.136986301369863</v>
      </c>
      <c r="J14" s="35">
        <v>77</v>
      </c>
      <c r="K14" s="35">
        <v>244</v>
      </c>
      <c r="L14" s="35">
        <v>4.6100000000000003</v>
      </c>
      <c r="M14" s="59">
        <v>6</v>
      </c>
      <c r="N14" s="40">
        <v>0</v>
      </c>
      <c r="O14" s="41">
        <v>0</v>
      </c>
      <c r="P14" s="41">
        <v>0</v>
      </c>
      <c r="Q14" s="41">
        <v>0.11934673366834171</v>
      </c>
      <c r="R14" s="41">
        <v>0.13223882831407968</v>
      </c>
      <c r="S14" s="42">
        <v>0.13223882831407968</v>
      </c>
      <c r="T14" s="43">
        <v>0.1256268868983757</v>
      </c>
      <c r="U14" s="44" t="s">
        <v>540</v>
      </c>
      <c r="V14" s="45">
        <v>1.36</v>
      </c>
      <c r="W14" s="45">
        <v>13.411764705882353</v>
      </c>
      <c r="X14" s="45">
        <v>6.3</v>
      </c>
      <c r="Y14" s="45">
        <v>6.9</v>
      </c>
      <c r="Z14" s="45">
        <v>0</v>
      </c>
      <c r="AA14" s="45">
        <v>0</v>
      </c>
      <c r="AB14" s="137">
        <v>0</v>
      </c>
      <c r="AC14" s="45">
        <v>108.04784775772259</v>
      </c>
      <c r="AD14" s="47">
        <v>115.8567121241709</v>
      </c>
      <c r="AE14" s="48">
        <v>2</v>
      </c>
      <c r="AF14" s="49">
        <v>0</v>
      </c>
      <c r="AG14" s="49">
        <v>1</v>
      </c>
      <c r="AH14" s="49">
        <v>6</v>
      </c>
      <c r="AI14" s="49">
        <v>3</v>
      </c>
      <c r="AJ14" s="49">
        <v>5</v>
      </c>
      <c r="AK14" s="49">
        <v>7</v>
      </c>
      <c r="AL14" s="49">
        <v>2</v>
      </c>
      <c r="AM14" s="50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/>
      <c r="BB14" s="147">
        <v>1</v>
      </c>
      <c r="BC14" s="147"/>
      <c r="BD14" s="147"/>
      <c r="BE14" s="147"/>
      <c r="BF14" s="147"/>
      <c r="BG14" s="147"/>
      <c r="BH14" s="147"/>
      <c r="BI14" s="149"/>
      <c r="BJ14" s="149"/>
      <c r="BK14" s="149"/>
      <c r="BL14" s="149"/>
      <c r="BM14" s="150"/>
      <c r="BN14" s="146"/>
      <c r="BO14" s="147">
        <v>1</v>
      </c>
      <c r="BP14" s="147"/>
      <c r="BQ14" s="147"/>
      <c r="BR14" s="147"/>
      <c r="BS14" s="147"/>
      <c r="BT14" s="147"/>
      <c r="BU14" s="147"/>
      <c r="BV14" s="149"/>
      <c r="BW14" s="149"/>
      <c r="BX14" s="149"/>
      <c r="BY14" s="149"/>
      <c r="BZ14" s="150"/>
      <c r="CA14" s="146">
        <v>456</v>
      </c>
      <c r="CB14" s="147">
        <v>3820.7999999999997</v>
      </c>
      <c r="CC14" s="147">
        <v>51</v>
      </c>
      <c r="CD14" s="147">
        <v>34</v>
      </c>
      <c r="CE14" s="147">
        <v>2</v>
      </c>
      <c r="CF14" s="147">
        <v>26.400000000000002</v>
      </c>
      <c r="CG14" s="147"/>
      <c r="CH14" s="147"/>
      <c r="CI14" s="149">
        <v>1.1200000000000001</v>
      </c>
      <c r="CJ14" s="149">
        <v>5.2</v>
      </c>
      <c r="CK14" s="149">
        <v>10</v>
      </c>
      <c r="CL14" s="149">
        <v>42.9</v>
      </c>
      <c r="CM14" s="150">
        <v>10.5</v>
      </c>
      <c r="CN14" s="146">
        <v>530</v>
      </c>
      <c r="CO14" s="147">
        <v>4007.9</v>
      </c>
      <c r="CP14" s="147">
        <v>55</v>
      </c>
      <c r="CQ14" s="147">
        <v>45</v>
      </c>
      <c r="CR14" s="147">
        <v>4</v>
      </c>
      <c r="CS14" s="147">
        <v>36.4</v>
      </c>
      <c r="CT14" s="147"/>
      <c r="CU14" s="147"/>
      <c r="CV14" s="149">
        <v>1.36</v>
      </c>
      <c r="CW14" s="149">
        <v>6.3</v>
      </c>
      <c r="CX14" s="149">
        <v>6.9</v>
      </c>
      <c r="CY14" s="149">
        <v>44.4</v>
      </c>
      <c r="CZ14" s="150">
        <v>0</v>
      </c>
      <c r="DA14" s="30"/>
      <c r="DB14" s="30">
        <v>12</v>
      </c>
      <c r="DC14" s="42" t="s">
        <v>369</v>
      </c>
      <c r="DD14" s="30">
        <v>0.5</v>
      </c>
      <c r="DE14" s="30"/>
      <c r="DF14" s="30"/>
    </row>
    <row r="15" spans="1:110" ht="15" customHeight="1" x14ac:dyDescent="0.2">
      <c r="A15" s="29">
        <v>13</v>
      </c>
      <c r="B15" s="31" t="s">
        <v>414</v>
      </c>
      <c r="C15" s="132">
        <v>4.4285714285714288</v>
      </c>
      <c r="D15" s="34" t="s">
        <v>428</v>
      </c>
      <c r="E15" s="35">
        <v>3</v>
      </c>
      <c r="F15" s="36">
        <v>37133</v>
      </c>
      <c r="G15" s="37">
        <v>24.093150684931508</v>
      </c>
      <c r="H15" s="37" t="s">
        <v>198</v>
      </c>
      <c r="I15" s="37">
        <v>22.673972602739727</v>
      </c>
      <c r="J15" s="35">
        <v>77</v>
      </c>
      <c r="K15" s="35">
        <v>250</v>
      </c>
      <c r="L15" s="35">
        <v>4.8499999999999996</v>
      </c>
      <c r="M15" s="59">
        <v>0</v>
      </c>
      <c r="N15" s="40">
        <v>1.1519078473722102E-2</v>
      </c>
      <c r="O15" s="41">
        <v>4.1045582199179087E-2</v>
      </c>
      <c r="P15" s="41">
        <v>6.2967335694608412E-2</v>
      </c>
      <c r="Q15" s="41">
        <v>0.13395016932752782</v>
      </c>
      <c r="R15" s="41">
        <v>0.14449107743568387</v>
      </c>
      <c r="S15" s="42">
        <v>0.14449107743568387</v>
      </c>
      <c r="T15" s="43">
        <v>0.13726652356389968</v>
      </c>
      <c r="U15" s="44" t="s">
        <v>540</v>
      </c>
      <c r="V15" s="45">
        <v>1.77</v>
      </c>
      <c r="W15" s="45">
        <v>16.703703703703702</v>
      </c>
      <c r="X15" s="45">
        <v>7.6</v>
      </c>
      <c r="Y15" s="45">
        <v>10.8</v>
      </c>
      <c r="Z15" s="45">
        <v>0</v>
      </c>
      <c r="AA15" s="45">
        <v>0</v>
      </c>
      <c r="AB15" s="137">
        <v>3.6000000000000004E-2</v>
      </c>
      <c r="AC15" s="45">
        <v>90.365581981853012</v>
      </c>
      <c r="AD15" s="47">
        <v>96.896508675309704</v>
      </c>
      <c r="AE15" s="48">
        <v>3</v>
      </c>
      <c r="AF15" s="49">
        <v>0</v>
      </c>
      <c r="AG15" s="49">
        <v>4</v>
      </c>
      <c r="AH15" s="49">
        <v>9</v>
      </c>
      <c r="AI15" s="49">
        <v>6</v>
      </c>
      <c r="AJ15" s="49">
        <v>5</v>
      </c>
      <c r="AK15" s="49">
        <v>1</v>
      </c>
      <c r="AL15" s="49">
        <v>0</v>
      </c>
      <c r="AM15" s="50">
        <v>0.25</v>
      </c>
      <c r="AN15" s="146">
        <v>32</v>
      </c>
      <c r="AO15" s="147">
        <v>2778</v>
      </c>
      <c r="AP15" s="147">
        <v>3</v>
      </c>
      <c r="AQ15" s="147">
        <v>2</v>
      </c>
      <c r="AR15" s="147">
        <v>0</v>
      </c>
      <c r="AS15" s="147">
        <v>25.200000000000003</v>
      </c>
      <c r="AT15" s="147"/>
      <c r="AU15" s="147"/>
      <c r="AV15" s="149">
        <v>1.28</v>
      </c>
      <c r="AW15" s="149">
        <v>2.5</v>
      </c>
      <c r="AX15" s="149">
        <v>13</v>
      </c>
      <c r="AY15" s="149">
        <v>0</v>
      </c>
      <c r="AZ15" s="150">
        <v>0</v>
      </c>
      <c r="BA15" s="146">
        <v>57</v>
      </c>
      <c r="BB15" s="147">
        <v>1388.7</v>
      </c>
      <c r="BC15" s="147">
        <v>7</v>
      </c>
      <c r="BD15" s="147">
        <v>5</v>
      </c>
      <c r="BE15" s="147">
        <v>0</v>
      </c>
      <c r="BF15" s="147">
        <v>7.2</v>
      </c>
      <c r="BG15" s="147"/>
      <c r="BH15" s="147"/>
      <c r="BI15" s="149">
        <v>0.89</v>
      </c>
      <c r="BJ15" s="149">
        <v>5.6</v>
      </c>
      <c r="BK15" s="149">
        <v>7.4</v>
      </c>
      <c r="BL15" s="149">
        <v>50</v>
      </c>
      <c r="BM15" s="150">
        <v>0</v>
      </c>
      <c r="BN15" s="146">
        <v>128</v>
      </c>
      <c r="BO15" s="147">
        <v>2032.8000000000002</v>
      </c>
      <c r="BP15" s="147">
        <v>15</v>
      </c>
      <c r="BQ15" s="147">
        <v>13</v>
      </c>
      <c r="BR15" s="147">
        <v>1</v>
      </c>
      <c r="BS15" s="147">
        <v>14.3</v>
      </c>
      <c r="BT15" s="147"/>
      <c r="BU15" s="147"/>
      <c r="BV15" s="149">
        <v>0.59</v>
      </c>
      <c r="BW15" s="149">
        <v>2</v>
      </c>
      <c r="BX15" s="149">
        <v>9.1</v>
      </c>
      <c r="BY15" s="149">
        <v>33.299999999999997</v>
      </c>
      <c r="BZ15" s="150">
        <v>0</v>
      </c>
      <c r="CA15" s="146">
        <v>443</v>
      </c>
      <c r="CB15" s="147">
        <v>3307.2000000000003</v>
      </c>
      <c r="CC15" s="147">
        <v>43</v>
      </c>
      <c r="CD15" s="147">
        <v>35</v>
      </c>
      <c r="CE15" s="147">
        <v>6</v>
      </c>
      <c r="CF15" s="147">
        <v>32.5</v>
      </c>
      <c r="CG15" s="147"/>
      <c r="CH15" s="147"/>
      <c r="CI15" s="149">
        <v>1.58</v>
      </c>
      <c r="CJ15" s="149">
        <v>3.4</v>
      </c>
      <c r="CK15" s="149">
        <v>9.5</v>
      </c>
      <c r="CL15" s="149">
        <v>60</v>
      </c>
      <c r="CM15" s="150">
        <v>2.8</v>
      </c>
      <c r="CN15" s="146">
        <v>451</v>
      </c>
      <c r="CO15" s="147">
        <v>3121.2999999999997</v>
      </c>
      <c r="CP15" s="147">
        <v>38</v>
      </c>
      <c r="CQ15" s="147">
        <v>27</v>
      </c>
      <c r="CR15" s="147">
        <v>3</v>
      </c>
      <c r="CS15" s="147">
        <v>23.400000000000002</v>
      </c>
      <c r="CT15" s="147"/>
      <c r="CU15" s="147"/>
      <c r="CV15" s="149">
        <v>1.77</v>
      </c>
      <c r="CW15" s="149">
        <v>7.6</v>
      </c>
      <c r="CX15" s="149">
        <v>10.8</v>
      </c>
      <c r="CY15" s="149">
        <v>40</v>
      </c>
      <c r="CZ15" s="150">
        <v>3.6</v>
      </c>
      <c r="DA15" s="30"/>
      <c r="DB15" s="42"/>
      <c r="DC15" s="30"/>
      <c r="DD15" s="30"/>
      <c r="DE15" s="30"/>
      <c r="DF15" s="30"/>
    </row>
    <row r="16" spans="1:110" ht="15" customHeight="1" x14ac:dyDescent="0.2">
      <c r="A16" s="29">
        <v>14</v>
      </c>
      <c r="B16" s="31" t="s">
        <v>429</v>
      </c>
      <c r="C16" s="132">
        <v>4.1714285714285717</v>
      </c>
      <c r="D16" s="34" t="s">
        <v>194</v>
      </c>
      <c r="E16" s="35">
        <v>5</v>
      </c>
      <c r="F16" s="36">
        <v>36558</v>
      </c>
      <c r="G16" s="37">
        <v>25.668493150684931</v>
      </c>
      <c r="H16" s="37" t="s">
        <v>159</v>
      </c>
      <c r="I16" s="37">
        <v>24.24931506849315</v>
      </c>
      <c r="J16" s="35">
        <v>75</v>
      </c>
      <c r="K16" s="35">
        <v>231</v>
      </c>
      <c r="L16" s="35">
        <v>4.47</v>
      </c>
      <c r="M16" s="59">
        <v>7</v>
      </c>
      <c r="N16" s="40">
        <v>0</v>
      </c>
      <c r="O16" s="41">
        <v>3.3112582781456956E-2</v>
      </c>
      <c r="P16" s="41">
        <v>8.2222222222222224E-2</v>
      </c>
      <c r="Q16" s="41">
        <v>5.5331364146940128E-2</v>
      </c>
      <c r="R16" s="41">
        <v>4.0345262341189021E-2</v>
      </c>
      <c r="S16" s="42">
        <v>6.1283742281705619E-2</v>
      </c>
      <c r="T16" s="43">
        <v>5.8219555167620334E-2</v>
      </c>
      <c r="U16" s="44" t="s">
        <v>540</v>
      </c>
      <c r="V16" s="45">
        <v>1.65</v>
      </c>
      <c r="W16" s="45">
        <v>9.1724137931034484</v>
      </c>
      <c r="X16" s="45">
        <v>9.4</v>
      </c>
      <c r="Y16" s="45">
        <v>8.1</v>
      </c>
      <c r="Z16" s="45">
        <v>0</v>
      </c>
      <c r="AA16" s="45">
        <v>0</v>
      </c>
      <c r="AB16" s="137">
        <v>5.9000000000000004E-2</v>
      </c>
      <c r="AC16" s="45">
        <v>115.72092141953797</v>
      </c>
      <c r="AD16" s="47">
        <v>119.28141145905379</v>
      </c>
      <c r="AE16" s="48">
        <v>0</v>
      </c>
      <c r="AF16" s="49">
        <v>0</v>
      </c>
      <c r="AG16" s="49">
        <v>3</v>
      </c>
      <c r="AH16" s="49">
        <v>0</v>
      </c>
      <c r="AI16" s="49">
        <v>8</v>
      </c>
      <c r="AJ16" s="49">
        <v>8</v>
      </c>
      <c r="AK16" s="49">
        <v>8</v>
      </c>
      <c r="AL16" s="49">
        <v>1</v>
      </c>
      <c r="AM16" s="50">
        <v>0</v>
      </c>
      <c r="AN16" s="146">
        <v>0</v>
      </c>
      <c r="AO16" s="147">
        <v>1947.2</v>
      </c>
      <c r="AP16" s="147">
        <v>2</v>
      </c>
      <c r="AQ16" s="147">
        <v>0</v>
      </c>
      <c r="AR16" s="147">
        <v>0</v>
      </c>
      <c r="AS16" s="147">
        <v>14.4</v>
      </c>
      <c r="AT16" s="147"/>
      <c r="AU16" s="147"/>
      <c r="AV16" s="149">
        <v>0</v>
      </c>
      <c r="AW16" s="149">
        <v>0</v>
      </c>
      <c r="AX16" s="149">
        <v>6</v>
      </c>
      <c r="AY16" s="149">
        <v>0</v>
      </c>
      <c r="AZ16" s="150">
        <v>0</v>
      </c>
      <c r="BA16" s="146">
        <v>15</v>
      </c>
      <c r="BB16" s="147">
        <v>453</v>
      </c>
      <c r="BC16" s="147">
        <v>2</v>
      </c>
      <c r="BD16" s="147">
        <v>1</v>
      </c>
      <c r="BE16" s="147">
        <v>0</v>
      </c>
      <c r="BF16" s="147">
        <v>2</v>
      </c>
      <c r="BG16" s="147"/>
      <c r="BH16" s="147"/>
      <c r="BI16" s="149">
        <v>3.75</v>
      </c>
      <c r="BJ16" s="149">
        <v>16</v>
      </c>
      <c r="BK16" s="149">
        <v>-1</v>
      </c>
      <c r="BL16" s="149">
        <v>0</v>
      </c>
      <c r="BM16" s="150">
        <v>50</v>
      </c>
      <c r="BN16" s="146">
        <v>222</v>
      </c>
      <c r="BO16" s="147">
        <v>2700</v>
      </c>
      <c r="BP16" s="147">
        <v>31</v>
      </c>
      <c r="BQ16" s="147">
        <v>20</v>
      </c>
      <c r="BR16" s="147">
        <v>1</v>
      </c>
      <c r="BS16" s="147">
        <v>15.600000000000001</v>
      </c>
      <c r="BT16" s="147"/>
      <c r="BU16" s="147"/>
      <c r="BV16" s="149">
        <v>1.2</v>
      </c>
      <c r="BW16" s="149">
        <v>3</v>
      </c>
      <c r="BX16" s="149">
        <v>9.6999999999999993</v>
      </c>
      <c r="BY16" s="149">
        <v>80</v>
      </c>
      <c r="BZ16" s="150">
        <v>13</v>
      </c>
      <c r="CA16" s="146">
        <v>266</v>
      </c>
      <c r="CB16" s="147">
        <v>4807.4000000000005</v>
      </c>
      <c r="CC16" s="147">
        <v>43</v>
      </c>
      <c r="CD16" s="147">
        <v>29</v>
      </c>
      <c r="CE16" s="147">
        <v>1</v>
      </c>
      <c r="CF16" s="147">
        <v>32.5</v>
      </c>
      <c r="CG16" s="147"/>
      <c r="CH16" s="147"/>
      <c r="CI16" s="149">
        <v>1.31</v>
      </c>
      <c r="CJ16" s="149">
        <v>6</v>
      </c>
      <c r="CK16" s="149">
        <v>5.0999999999999996</v>
      </c>
      <c r="CL16" s="149">
        <v>57.1</v>
      </c>
      <c r="CM16" s="150">
        <v>19.399999999999999</v>
      </c>
      <c r="CN16" s="146">
        <v>208</v>
      </c>
      <c r="CO16" s="147">
        <v>5155.5</v>
      </c>
      <c r="CP16" s="147">
        <v>24</v>
      </c>
      <c r="CQ16" s="147">
        <v>16</v>
      </c>
      <c r="CR16" s="147">
        <v>2</v>
      </c>
      <c r="CS16" s="147">
        <v>37.5</v>
      </c>
      <c r="CT16" s="147"/>
      <c r="CU16" s="147"/>
      <c r="CV16" s="149">
        <v>1.65</v>
      </c>
      <c r="CW16" s="149">
        <v>9.4</v>
      </c>
      <c r="CX16" s="149">
        <v>8.1</v>
      </c>
      <c r="CY16" s="149">
        <v>50</v>
      </c>
      <c r="CZ16" s="150">
        <v>5.9</v>
      </c>
      <c r="DA16" s="30"/>
      <c r="DB16" s="42"/>
      <c r="DC16" s="30"/>
      <c r="DD16" s="30"/>
      <c r="DE16" s="30"/>
      <c r="DF16" s="30"/>
    </row>
    <row r="17" spans="1:104" ht="15" customHeight="1" x14ac:dyDescent="0.2">
      <c r="A17" s="29">
        <v>15</v>
      </c>
      <c r="B17" s="31" t="s">
        <v>430</v>
      </c>
      <c r="C17" s="132">
        <v>4.1357142857142861</v>
      </c>
      <c r="D17" s="34" t="s">
        <v>182</v>
      </c>
      <c r="E17" s="35">
        <v>2</v>
      </c>
      <c r="F17" s="36">
        <v>37379</v>
      </c>
      <c r="G17" s="37">
        <v>23.419178082191781</v>
      </c>
      <c r="H17" s="37" t="s">
        <v>159</v>
      </c>
      <c r="I17" s="37">
        <v>22</v>
      </c>
      <c r="J17" s="35">
        <v>78</v>
      </c>
      <c r="K17" s="35">
        <v>251</v>
      </c>
      <c r="L17" s="35">
        <v>4.84</v>
      </c>
      <c r="M17" s="59">
        <v>4</v>
      </c>
      <c r="N17" s="40">
        <v>0</v>
      </c>
      <c r="O17" s="41">
        <v>0</v>
      </c>
      <c r="P17" s="41">
        <v>7.6923076923076927E-2</v>
      </c>
      <c r="Q17" s="41">
        <v>9.1536338546458137E-2</v>
      </c>
      <c r="R17" s="41">
        <v>7.7678989237248475E-2</v>
      </c>
      <c r="S17" s="42">
        <v>8.4607663891853313E-2</v>
      </c>
      <c r="T17" s="43">
        <v>8.4607663891853313E-2</v>
      </c>
      <c r="U17" s="44" t="s">
        <v>540</v>
      </c>
      <c r="V17" s="45">
        <v>1.19</v>
      </c>
      <c r="W17" s="45">
        <v>11.318181818181818</v>
      </c>
      <c r="X17" s="45">
        <v>4.9000000000000004</v>
      </c>
      <c r="Y17" s="45">
        <v>8.1999999999999993</v>
      </c>
      <c r="Z17" s="45">
        <v>0</v>
      </c>
      <c r="AA17" s="45">
        <v>0</v>
      </c>
      <c r="AB17" s="137">
        <v>8.3000000000000004E-2</v>
      </c>
      <c r="AC17" s="45">
        <v>91.479181588002419</v>
      </c>
      <c r="AD17" s="47">
        <v>100.00763703998398</v>
      </c>
      <c r="AE17" s="48">
        <v>0</v>
      </c>
      <c r="AF17" s="49">
        <v>0</v>
      </c>
      <c r="AG17" s="49">
        <v>0</v>
      </c>
      <c r="AH17" s="49">
        <v>2</v>
      </c>
      <c r="AI17" s="49">
        <v>1</v>
      </c>
      <c r="AJ17" s="49">
        <v>5</v>
      </c>
      <c r="AK17" s="49">
        <v>2</v>
      </c>
      <c r="AL17" s="49">
        <v>5</v>
      </c>
      <c r="AM17" s="50">
        <v>1</v>
      </c>
      <c r="AN17" s="146"/>
      <c r="AO17" s="147">
        <v>1</v>
      </c>
      <c r="AP17" s="147"/>
      <c r="AQ17" s="147"/>
      <c r="AR17" s="147"/>
      <c r="AS17" s="147">
        <v>1</v>
      </c>
      <c r="AT17" s="147"/>
      <c r="AU17" s="147"/>
      <c r="AV17" s="149"/>
      <c r="AW17" s="149"/>
      <c r="AX17" s="149"/>
      <c r="AY17" s="149"/>
      <c r="AZ17" s="150"/>
      <c r="BA17" s="146">
        <v>0</v>
      </c>
      <c r="BB17" s="147">
        <v>1</v>
      </c>
      <c r="BC17" s="147"/>
      <c r="BD17" s="147"/>
      <c r="BE17" s="147"/>
      <c r="BF17" s="147">
        <v>1</v>
      </c>
      <c r="BG17" s="147"/>
      <c r="BH17" s="147"/>
      <c r="BI17" s="149"/>
      <c r="BJ17" s="149"/>
      <c r="BK17" s="149"/>
      <c r="BL17" s="149"/>
      <c r="BM17" s="150"/>
      <c r="BN17" s="146">
        <v>162</v>
      </c>
      <c r="BO17" s="147">
        <v>2106</v>
      </c>
      <c r="BP17" s="147">
        <v>22</v>
      </c>
      <c r="BQ17" s="147">
        <v>14</v>
      </c>
      <c r="BR17" s="147">
        <v>1</v>
      </c>
      <c r="BS17" s="147">
        <v>9.6000000000000014</v>
      </c>
      <c r="BT17" s="147"/>
      <c r="BU17" s="147"/>
      <c r="BV17" s="149">
        <v>1.46</v>
      </c>
      <c r="BW17" s="149">
        <v>5.3</v>
      </c>
      <c r="BX17" s="149">
        <v>7.7</v>
      </c>
      <c r="BY17" s="149">
        <v>75</v>
      </c>
      <c r="BZ17" s="150">
        <v>6.7</v>
      </c>
      <c r="CA17" s="146">
        <v>199</v>
      </c>
      <c r="CB17" s="147">
        <v>2174</v>
      </c>
      <c r="CC17" s="147">
        <v>49</v>
      </c>
      <c r="CD17" s="147">
        <v>28</v>
      </c>
      <c r="CE17" s="147">
        <v>3</v>
      </c>
      <c r="CF17" s="147">
        <v>13</v>
      </c>
      <c r="CG17" s="147"/>
      <c r="CH17" s="147"/>
      <c r="CI17" s="149">
        <v>0.56999999999999995</v>
      </c>
      <c r="CJ17" s="149">
        <v>3</v>
      </c>
      <c r="CK17" s="149">
        <v>7.4</v>
      </c>
      <c r="CL17" s="149">
        <v>46.2</v>
      </c>
      <c r="CM17" s="150">
        <v>3.4</v>
      </c>
      <c r="CN17" s="146">
        <v>249</v>
      </c>
      <c r="CO17" s="147">
        <v>3205.5</v>
      </c>
      <c r="CP17" s="147">
        <v>32</v>
      </c>
      <c r="CQ17" s="147">
        <v>22</v>
      </c>
      <c r="CR17" s="147">
        <v>1</v>
      </c>
      <c r="CS17" s="147">
        <v>24</v>
      </c>
      <c r="CT17" s="147"/>
      <c r="CU17" s="147"/>
      <c r="CV17" s="149">
        <v>1.19</v>
      </c>
      <c r="CW17" s="149">
        <v>4.9000000000000004</v>
      </c>
      <c r="CX17" s="149">
        <v>8.1999999999999993</v>
      </c>
      <c r="CY17" s="149">
        <v>42.9</v>
      </c>
      <c r="CZ17" s="150">
        <v>8.3000000000000007</v>
      </c>
    </row>
    <row r="18" spans="1:104" ht="15" customHeight="1" x14ac:dyDescent="0.2">
      <c r="A18" s="29">
        <v>16</v>
      </c>
      <c r="B18" s="31" t="s">
        <v>406</v>
      </c>
      <c r="C18" s="132">
        <v>4.1142857142857139</v>
      </c>
      <c r="D18" s="34" t="s">
        <v>352</v>
      </c>
      <c r="E18" s="35">
        <v>2</v>
      </c>
      <c r="F18" s="36">
        <v>36521</v>
      </c>
      <c r="G18" s="37">
        <v>25.769863013698629</v>
      </c>
      <c r="H18" s="37" t="s">
        <v>198</v>
      </c>
      <c r="I18" s="37">
        <v>24.350684931506848</v>
      </c>
      <c r="J18" s="35">
        <v>78</v>
      </c>
      <c r="K18" s="35">
        <v>260</v>
      </c>
      <c r="L18" s="35">
        <v>4.7699999999999996</v>
      </c>
      <c r="M18" s="59">
        <v>0</v>
      </c>
      <c r="N18" s="40">
        <v>1.2337149624950651E-2</v>
      </c>
      <c r="O18" s="41">
        <v>3.3484011384563874E-3</v>
      </c>
      <c r="P18" s="41">
        <v>0.11946818613485279</v>
      </c>
      <c r="Q18" s="41">
        <v>0.2098285907287005</v>
      </c>
      <c r="R18" s="41">
        <v>0.13888888888888887</v>
      </c>
      <c r="S18" s="42">
        <v>0.17435873980879468</v>
      </c>
      <c r="T18" s="43">
        <v>0.17435873980879468</v>
      </c>
      <c r="U18" s="44">
        <v>22.684931506849313</v>
      </c>
      <c r="V18" s="45">
        <v>2.2200000000000002</v>
      </c>
      <c r="W18" s="45">
        <v>9.56</v>
      </c>
      <c r="X18" s="45">
        <v>5.9</v>
      </c>
      <c r="Y18" s="45">
        <v>6.3</v>
      </c>
      <c r="Z18" s="45">
        <v>0</v>
      </c>
      <c r="AA18" s="45">
        <v>0</v>
      </c>
      <c r="AB18" s="137">
        <v>0.26500000000000001</v>
      </c>
      <c r="AC18" s="45">
        <v>100.44534793690495</v>
      </c>
      <c r="AD18" s="47">
        <v>109.80970450818226</v>
      </c>
      <c r="AE18" s="48">
        <v>5</v>
      </c>
      <c r="AF18" s="49">
        <v>1</v>
      </c>
      <c r="AG18" s="49">
        <v>7</v>
      </c>
      <c r="AH18" s="49">
        <v>0</v>
      </c>
      <c r="AI18" s="49">
        <v>3</v>
      </c>
      <c r="AJ18" s="49">
        <v>5</v>
      </c>
      <c r="AK18" s="49">
        <v>5</v>
      </c>
      <c r="AL18" s="49">
        <v>0</v>
      </c>
      <c r="AM18" s="50">
        <v>0</v>
      </c>
      <c r="AN18" s="146">
        <v>25</v>
      </c>
      <c r="AO18" s="147">
        <v>2026.4</v>
      </c>
      <c r="AP18" s="147">
        <v>5</v>
      </c>
      <c r="AQ18" s="147">
        <v>4</v>
      </c>
      <c r="AR18" s="147">
        <v>1</v>
      </c>
      <c r="AS18" s="147">
        <v>19.2</v>
      </c>
      <c r="AT18" s="147"/>
      <c r="AU18" s="147"/>
      <c r="AV18" s="149">
        <v>1.47</v>
      </c>
      <c r="AW18" s="149">
        <v>1.3</v>
      </c>
      <c r="AX18" s="149">
        <v>4.5999999999999996</v>
      </c>
      <c r="AY18" s="149">
        <v>0</v>
      </c>
      <c r="AZ18" s="150">
        <v>0</v>
      </c>
      <c r="BA18" s="146">
        <v>4</v>
      </c>
      <c r="BB18" s="147">
        <v>1194.5999999999999</v>
      </c>
      <c r="BC18" s="147">
        <v>4</v>
      </c>
      <c r="BD18" s="147">
        <v>1</v>
      </c>
      <c r="BE18" s="147">
        <v>1</v>
      </c>
      <c r="BF18" s="147">
        <v>6</v>
      </c>
      <c r="BG18" s="147"/>
      <c r="BH18" s="147"/>
      <c r="BI18" s="149">
        <v>0.08</v>
      </c>
      <c r="BJ18" s="149">
        <v>0</v>
      </c>
      <c r="BK18" s="149">
        <v>8.3000000000000007</v>
      </c>
      <c r="BL18" s="149">
        <v>50</v>
      </c>
      <c r="BM18" s="150">
        <v>66.7</v>
      </c>
      <c r="BN18" s="146">
        <v>296</v>
      </c>
      <c r="BO18" s="147">
        <v>2106</v>
      </c>
      <c r="BP18" s="147">
        <v>29</v>
      </c>
      <c r="BQ18" s="147">
        <v>23</v>
      </c>
      <c r="BR18" s="147">
        <v>1</v>
      </c>
      <c r="BS18" s="147">
        <v>11.700000000000001</v>
      </c>
      <c r="BT18" s="147"/>
      <c r="BU18" s="147"/>
      <c r="BV18" s="149">
        <v>2.0299999999999998</v>
      </c>
      <c r="BW18" s="149">
        <v>7.1</v>
      </c>
      <c r="BX18" s="149">
        <v>7.7</v>
      </c>
      <c r="BY18" s="149">
        <v>66.7</v>
      </c>
      <c r="BZ18" s="150">
        <v>0</v>
      </c>
      <c r="CA18" s="146">
        <v>497</v>
      </c>
      <c r="CB18" s="147">
        <v>2368.6</v>
      </c>
      <c r="CC18" s="147">
        <v>60</v>
      </c>
      <c r="CD18" s="147">
        <v>42</v>
      </c>
      <c r="CE18" s="147">
        <v>2</v>
      </c>
      <c r="CF18" s="147">
        <v>11.700000000000001</v>
      </c>
      <c r="CG18" s="147"/>
      <c r="CH18" s="147"/>
      <c r="CI18" s="149">
        <v>2.2200000000000002</v>
      </c>
      <c r="CJ18" s="149">
        <v>5.9</v>
      </c>
      <c r="CK18" s="149">
        <v>7.5</v>
      </c>
      <c r="CL18" s="149">
        <v>41.7</v>
      </c>
      <c r="CM18" s="150">
        <v>6.7</v>
      </c>
      <c r="CN18" s="146">
        <v>239</v>
      </c>
      <c r="CO18" s="147">
        <v>1720.8000000000002</v>
      </c>
      <c r="CP18" s="147">
        <v>46</v>
      </c>
      <c r="CQ18" s="147">
        <v>25</v>
      </c>
      <c r="CR18" s="147">
        <v>2</v>
      </c>
      <c r="CS18" s="147">
        <v>14.399999999999999</v>
      </c>
      <c r="CT18" s="147"/>
      <c r="CU18" s="147"/>
      <c r="CV18" s="149">
        <v>0.99</v>
      </c>
      <c r="CW18" s="149">
        <v>5.2</v>
      </c>
      <c r="CX18" s="149">
        <v>6.3</v>
      </c>
      <c r="CY18" s="149">
        <v>28.6</v>
      </c>
      <c r="CZ18" s="150">
        <v>26.5</v>
      </c>
    </row>
    <row r="19" spans="1:104" ht="15" customHeight="1" x14ac:dyDescent="0.2">
      <c r="A19" s="29">
        <v>17</v>
      </c>
      <c r="B19" s="31" t="s">
        <v>431</v>
      </c>
      <c r="C19" s="132">
        <v>3.5714285714285712</v>
      </c>
      <c r="D19" s="34" t="s">
        <v>255</v>
      </c>
      <c r="E19" s="35">
        <v>1</v>
      </c>
      <c r="F19" s="184">
        <v>36510</v>
      </c>
      <c r="G19" s="37">
        <v>25.8</v>
      </c>
      <c r="H19" s="37" t="s">
        <v>198</v>
      </c>
      <c r="I19" s="37">
        <v>24.38082191780822</v>
      </c>
      <c r="J19" s="35">
        <v>76</v>
      </c>
      <c r="K19" s="35">
        <v>260</v>
      </c>
      <c r="L19" s="35">
        <v>4.74</v>
      </c>
      <c r="M19" s="59">
        <v>0</v>
      </c>
      <c r="N19" s="40">
        <v>0</v>
      </c>
      <c r="O19" s="41">
        <v>0</v>
      </c>
      <c r="P19" s="41">
        <v>1.0023533513466399E-2</v>
      </c>
      <c r="Q19" s="41">
        <v>7.3495897903372839E-2</v>
      </c>
      <c r="R19" s="41">
        <v>7.0162481536189064E-2</v>
      </c>
      <c r="S19" s="42">
        <v>7.1829189719780945E-2</v>
      </c>
      <c r="T19" s="43">
        <v>7.1829189719780945E-2</v>
      </c>
      <c r="U19" s="44" t="s">
        <v>540</v>
      </c>
      <c r="V19" s="45">
        <v>1.44</v>
      </c>
      <c r="W19" s="45">
        <v>14.333333333333334</v>
      </c>
      <c r="X19" s="45">
        <v>8.6</v>
      </c>
      <c r="Y19" s="45">
        <v>5.3</v>
      </c>
      <c r="Z19" s="45">
        <v>0</v>
      </c>
      <c r="AA19" s="45">
        <v>0</v>
      </c>
      <c r="AB19" s="137">
        <v>9.5000000000000001E-2</v>
      </c>
      <c r="AC19" s="45">
        <v>103.0125118099843</v>
      </c>
      <c r="AD19" s="47">
        <v>108.31269370203584</v>
      </c>
      <c r="AE19" s="48">
        <v>0</v>
      </c>
      <c r="AF19" s="49">
        <v>0</v>
      </c>
      <c r="AG19" s="49">
        <v>2</v>
      </c>
      <c r="AH19" s="49">
        <v>7</v>
      </c>
      <c r="AI19" s="49">
        <v>7</v>
      </c>
      <c r="AJ19" s="49">
        <v>5</v>
      </c>
      <c r="AK19" s="49">
        <v>5</v>
      </c>
      <c r="AL19" s="49">
        <v>0</v>
      </c>
      <c r="AM19" s="50">
        <v>0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/>
      <c r="BB19" s="147">
        <v>1</v>
      </c>
      <c r="BC19" s="147"/>
      <c r="BD19" s="147"/>
      <c r="BE19" s="147"/>
      <c r="BF19" s="147"/>
      <c r="BG19" s="147"/>
      <c r="BH19" s="147"/>
      <c r="BI19" s="149"/>
      <c r="BJ19" s="149"/>
      <c r="BK19" s="149"/>
      <c r="BL19" s="149"/>
      <c r="BM19" s="150"/>
      <c r="BN19" s="146">
        <v>23</v>
      </c>
      <c r="BO19" s="147">
        <v>2294.6</v>
      </c>
      <c r="BP19" s="147">
        <v>3</v>
      </c>
      <c r="BQ19" s="147">
        <v>3</v>
      </c>
      <c r="BR19" s="147">
        <v>0</v>
      </c>
      <c r="BS19" s="147">
        <v>17.600000000000001</v>
      </c>
      <c r="BT19" s="147"/>
      <c r="BU19" s="147"/>
      <c r="BV19" s="149">
        <v>0.82</v>
      </c>
      <c r="BW19" s="149">
        <v>6</v>
      </c>
      <c r="BX19" s="149">
        <v>1.7</v>
      </c>
      <c r="BY19" s="149">
        <v>0</v>
      </c>
      <c r="BZ19" s="150">
        <v>0</v>
      </c>
      <c r="CA19" s="146">
        <v>129</v>
      </c>
      <c r="CB19" s="147">
        <v>1755.2</v>
      </c>
      <c r="CC19" s="147">
        <v>14</v>
      </c>
      <c r="CD19" s="147">
        <v>9</v>
      </c>
      <c r="CE19" s="147">
        <v>1</v>
      </c>
      <c r="CF19" s="147">
        <v>12</v>
      </c>
      <c r="CG19" s="147"/>
      <c r="CH19" s="147"/>
      <c r="CI19" s="149">
        <v>1.36</v>
      </c>
      <c r="CJ19" s="149">
        <v>6.6</v>
      </c>
      <c r="CK19" s="149">
        <v>7.6</v>
      </c>
      <c r="CL19" s="149">
        <v>75</v>
      </c>
      <c r="CM19" s="150">
        <v>10</v>
      </c>
      <c r="CN19" s="146">
        <v>247</v>
      </c>
      <c r="CO19" s="147">
        <v>3520.4</v>
      </c>
      <c r="CP19" s="147">
        <v>25</v>
      </c>
      <c r="CQ19" s="147">
        <v>19</v>
      </c>
      <c r="CR19" s="147">
        <v>1</v>
      </c>
      <c r="CS19" s="147">
        <v>23.400000000000002</v>
      </c>
      <c r="CT19" s="147"/>
      <c r="CU19" s="147"/>
      <c r="CV19" s="149">
        <v>1.44</v>
      </c>
      <c r="CW19" s="149">
        <v>8.6</v>
      </c>
      <c r="CX19" s="149">
        <v>5.3</v>
      </c>
      <c r="CY19" s="149">
        <v>50</v>
      </c>
      <c r="CZ19" s="150">
        <v>9.5</v>
      </c>
    </row>
    <row r="20" spans="1:104" ht="15" customHeight="1" x14ac:dyDescent="0.2">
      <c r="A20" s="61">
        <v>18</v>
      </c>
      <c r="B20" s="63" t="s">
        <v>404</v>
      </c>
      <c r="C20" s="155">
        <v>3.2357142857142853</v>
      </c>
      <c r="D20" s="66" t="s">
        <v>330</v>
      </c>
      <c r="E20" s="67">
        <v>7</v>
      </c>
      <c r="F20" s="68">
        <v>36623</v>
      </c>
      <c r="G20" s="69">
        <v>25.490410958904111</v>
      </c>
      <c r="H20" s="69" t="s">
        <v>179</v>
      </c>
      <c r="I20" s="69">
        <v>24.07123287671233</v>
      </c>
      <c r="J20" s="67">
        <v>75</v>
      </c>
      <c r="K20" s="67">
        <v>241</v>
      </c>
      <c r="L20" s="67">
        <v>4.78</v>
      </c>
      <c r="M20" s="167">
        <v>0</v>
      </c>
      <c r="N20" s="72">
        <v>0</v>
      </c>
      <c r="O20" s="73">
        <v>0</v>
      </c>
      <c r="P20" s="73">
        <v>5.8835522674977422E-2</v>
      </c>
      <c r="Q20" s="73">
        <v>0.11480443198504874</v>
      </c>
      <c r="R20" s="73">
        <v>0.20826536160957043</v>
      </c>
      <c r="S20" s="74">
        <v>0.20826536160957043</v>
      </c>
      <c r="T20" s="75">
        <v>0.15828167482327354</v>
      </c>
      <c r="U20" s="76">
        <v>23.402739726027399</v>
      </c>
      <c r="V20" s="77">
        <v>1.72</v>
      </c>
      <c r="W20" s="77">
        <v>11.96875</v>
      </c>
      <c r="X20" s="77">
        <v>5.9</v>
      </c>
      <c r="Y20" s="77">
        <v>8.9</v>
      </c>
      <c r="Z20" s="77">
        <v>0</v>
      </c>
      <c r="AA20" s="77">
        <v>0</v>
      </c>
      <c r="AB20" s="160">
        <v>5.9000000000000004E-2</v>
      </c>
      <c r="AC20" s="77">
        <v>92.328430240907892</v>
      </c>
      <c r="AD20" s="79">
        <v>95.169182390167748</v>
      </c>
      <c r="AE20" s="80">
        <v>4</v>
      </c>
      <c r="AF20" s="81">
        <v>1</v>
      </c>
      <c r="AG20" s="81">
        <v>4</v>
      </c>
      <c r="AH20" s="81">
        <v>3</v>
      </c>
      <c r="AI20" s="81">
        <v>3</v>
      </c>
      <c r="AJ20" s="81">
        <v>5</v>
      </c>
      <c r="AK20" s="81">
        <v>0</v>
      </c>
      <c r="AL20" s="81">
        <v>0</v>
      </c>
      <c r="AM20" s="82">
        <v>0</v>
      </c>
      <c r="AN20" s="162"/>
      <c r="AO20" s="163">
        <v>1</v>
      </c>
      <c r="AP20" s="163"/>
      <c r="AQ20" s="163"/>
      <c r="AR20" s="163"/>
      <c r="AS20" s="163">
        <v>1</v>
      </c>
      <c r="AT20" s="163"/>
      <c r="AU20" s="163"/>
      <c r="AV20" s="165"/>
      <c r="AW20" s="165"/>
      <c r="AX20" s="165"/>
      <c r="AY20" s="165"/>
      <c r="AZ20" s="166"/>
      <c r="BA20" s="162"/>
      <c r="BB20" s="163">
        <v>1</v>
      </c>
      <c r="BC20" s="163"/>
      <c r="BD20" s="163"/>
      <c r="BE20" s="163"/>
      <c r="BF20" s="163">
        <v>1</v>
      </c>
      <c r="BG20" s="163"/>
      <c r="BH20" s="163"/>
      <c r="BI20" s="165"/>
      <c r="BJ20" s="165"/>
      <c r="BK20" s="165"/>
      <c r="BL20" s="165"/>
      <c r="BM20" s="166"/>
      <c r="BN20" s="162">
        <v>202</v>
      </c>
      <c r="BO20" s="163">
        <v>3433.3</v>
      </c>
      <c r="BP20" s="163">
        <v>20</v>
      </c>
      <c r="BQ20" s="163">
        <v>13</v>
      </c>
      <c r="BR20" s="163">
        <v>1</v>
      </c>
      <c r="BS20" s="163">
        <v>26</v>
      </c>
      <c r="BT20" s="163"/>
      <c r="BU20" s="163"/>
      <c r="BV20" s="165">
        <v>1.73</v>
      </c>
      <c r="BW20" s="165">
        <v>5.6</v>
      </c>
      <c r="BX20" s="165">
        <v>11.9</v>
      </c>
      <c r="BY20" s="165">
        <v>40</v>
      </c>
      <c r="BZ20" s="166">
        <v>7.1</v>
      </c>
      <c r="CA20" s="162">
        <v>86</v>
      </c>
      <c r="CB20" s="163">
        <v>749.09999999999991</v>
      </c>
      <c r="CC20" s="163">
        <v>10</v>
      </c>
      <c r="CD20" s="163">
        <v>9</v>
      </c>
      <c r="CE20" s="163">
        <v>1</v>
      </c>
      <c r="CF20" s="163">
        <v>7.5</v>
      </c>
      <c r="CG20" s="163"/>
      <c r="CH20" s="163"/>
      <c r="CI20" s="165">
        <v>1.72</v>
      </c>
      <c r="CJ20" s="165">
        <v>3</v>
      </c>
      <c r="CK20" s="165">
        <v>6.9</v>
      </c>
      <c r="CL20" s="165">
        <v>50</v>
      </c>
      <c r="CM20" s="166">
        <v>0</v>
      </c>
      <c r="CN20" s="162">
        <v>766</v>
      </c>
      <c r="CO20" s="163">
        <v>3678</v>
      </c>
      <c r="CP20" s="163">
        <v>105</v>
      </c>
      <c r="CQ20" s="163">
        <v>64</v>
      </c>
      <c r="CR20" s="163">
        <v>6</v>
      </c>
      <c r="CS20" s="163">
        <v>24</v>
      </c>
      <c r="CT20" s="163"/>
      <c r="CU20" s="163"/>
      <c r="CV20" s="165">
        <v>1.58</v>
      </c>
      <c r="CW20" s="165">
        <v>5.9</v>
      </c>
      <c r="CX20" s="165">
        <v>8.9</v>
      </c>
      <c r="CY20" s="165">
        <v>50</v>
      </c>
      <c r="CZ20" s="166">
        <v>5.9</v>
      </c>
    </row>
  </sheetData>
  <autoFilter ref="A2:CZ2" xr:uid="{00000000-0009-0000-0000-00000D000000}"/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0">
    <cfRule type="expression" dxfId="55" priority="1" stopIfTrue="1">
      <formula>C3&gt;=15</formula>
    </cfRule>
    <cfRule type="expression" dxfId="54" priority="2" stopIfTrue="1">
      <formula>AND(C3&gt;=14,C3&lt;15)</formula>
    </cfRule>
    <cfRule type="expression" dxfId="53" priority="3">
      <formula>AND(C3&gt;=11,C3&lt;14)</formula>
    </cfRule>
    <cfRule type="expression" dxfId="52" priority="4" stopIfTrue="1">
      <formula>AND(C3&gt;=9,C3&lt;11)</formula>
    </cfRule>
    <cfRule type="expression" dxfId="51" priority="5">
      <formula>AND(C3&gt;=8,C3&lt;9)</formula>
    </cfRule>
    <cfRule type="expression" dxfId="50" priority="6">
      <formula>AND(C3&gt;=6,C3&lt;8)</formula>
    </cfRule>
    <cfRule type="expression" dxfId="49" priority="7">
      <formula>AND(C3&gt;=5,C3&lt;6)</formula>
    </cfRule>
    <cfRule type="expression" dxfId="48" priority="8" stopIfTrue="1">
      <formula>C3&lt;5</formula>
    </cfRule>
  </conditionalFormatting>
  <conditionalFormatting sqref="C3:C20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0">
    <cfRule type="containsText" dxfId="47" priority="10" operator="containsText" text="SR">
      <formula>NOT(ISERROR(SEARCH(("SR"),(H3))))</formula>
    </cfRule>
  </conditionalFormatting>
  <conditionalFormatting sqref="N3:R20">
    <cfRule type="cellIs" dxfId="46" priority="11" stopIfTrue="1" operator="between">
      <formula>0.15</formula>
      <formula>0.2099</formula>
    </cfRule>
    <cfRule type="cellIs" dxfId="45" priority="12" stopIfTrue="1" operator="equal">
      <formula>0</formula>
    </cfRule>
    <cfRule type="colorScale" priority="13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0"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F26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83203125" customWidth="1"/>
    <col min="2" max="2" width="20.6640625" customWidth="1"/>
    <col min="3" max="3" width="12" customWidth="1"/>
    <col min="4" max="4" width="15.83203125" customWidth="1"/>
    <col min="5" max="5" width="11.33203125" customWidth="1"/>
    <col min="6" max="6" width="11.5" customWidth="1"/>
    <col min="7" max="7" width="7.6640625" customWidth="1"/>
    <col min="8" max="8" width="8.5" customWidth="1"/>
    <col min="9" max="9" width="13" customWidth="1"/>
    <col min="10" max="10" width="10.5" customWidth="1"/>
    <col min="11" max="11" width="11" customWidth="1"/>
    <col min="12" max="12" width="11.5" customWidth="1"/>
    <col min="13" max="13" width="8.83203125" customWidth="1"/>
    <col min="14" max="20" width="9.83203125" customWidth="1"/>
    <col min="21" max="21" width="12.83203125" customWidth="1"/>
    <col min="22" max="22" width="8.5" customWidth="1"/>
    <col min="23" max="24" width="9.5" customWidth="1"/>
    <col min="25" max="25" width="9.33203125" customWidth="1"/>
    <col min="26" max="26" width="9.5" customWidth="1"/>
    <col min="27" max="28" width="10.83203125" customWidth="1"/>
    <col min="29" max="29" width="10.1640625" customWidth="1"/>
    <col min="30" max="30" width="8.832031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10" customWidth="1"/>
    <col min="38" max="38" width="7.6640625" customWidth="1"/>
    <col min="39" max="39" width="9.5" customWidth="1"/>
    <col min="40" max="40" width="11.5" customWidth="1"/>
    <col min="41" max="41" width="13.5" customWidth="1"/>
    <col min="42" max="42" width="8" customWidth="1"/>
    <col min="43" max="43" width="8.5" customWidth="1"/>
    <col min="44" max="44" width="7.6640625" customWidth="1"/>
    <col min="45" max="45" width="13.5" customWidth="1"/>
    <col min="46" max="46" width="9.5" customWidth="1"/>
    <col min="47" max="47" width="10.83203125" customWidth="1"/>
    <col min="48" max="48" width="8.5" customWidth="1"/>
    <col min="49" max="49" width="9.5" customWidth="1"/>
    <col min="50" max="50" width="9.33203125" customWidth="1"/>
    <col min="51" max="51" width="8.5" customWidth="1"/>
    <col min="52" max="52" width="10.83203125" customWidth="1"/>
    <col min="53" max="53" width="11.5" customWidth="1"/>
    <col min="54" max="54" width="13.5" customWidth="1"/>
    <col min="55" max="55" width="8" customWidth="1"/>
    <col min="56" max="56" width="8.5" customWidth="1"/>
    <col min="57" max="57" width="7.6640625" customWidth="1"/>
    <col min="58" max="58" width="13.5" customWidth="1"/>
    <col min="59" max="59" width="9.5" customWidth="1"/>
    <col min="60" max="60" width="10.83203125" customWidth="1"/>
    <col min="61" max="61" width="8.5" customWidth="1"/>
    <col min="62" max="62" width="9.5" customWidth="1"/>
    <col min="63" max="63" width="9.33203125" customWidth="1"/>
    <col min="64" max="64" width="8.5" customWidth="1"/>
    <col min="65" max="65" width="10.83203125" customWidth="1"/>
    <col min="66" max="66" width="11.5" customWidth="1"/>
    <col min="67" max="67" width="13.5" customWidth="1"/>
    <col min="68" max="68" width="8" customWidth="1"/>
    <col min="69" max="69" width="8.5" customWidth="1"/>
    <col min="70" max="70" width="7.6640625" customWidth="1"/>
    <col min="71" max="71" width="13.5" customWidth="1"/>
    <col min="72" max="72" width="9.5" customWidth="1"/>
    <col min="73" max="73" width="10.83203125" customWidth="1"/>
    <col min="74" max="74" width="8.5" customWidth="1"/>
    <col min="75" max="75" width="9.5" customWidth="1"/>
    <col min="76" max="76" width="9.33203125" customWidth="1"/>
    <col min="77" max="77" width="8.5" customWidth="1"/>
    <col min="78" max="78" width="10.83203125" customWidth="1"/>
    <col min="79" max="79" width="11.5" customWidth="1"/>
    <col min="80" max="80" width="13.5" customWidth="1"/>
    <col min="81" max="81" width="8" customWidth="1"/>
    <col min="82" max="82" width="8.5" customWidth="1"/>
    <col min="83" max="83" width="7.6640625" customWidth="1"/>
    <col min="84" max="84" width="13.5" customWidth="1"/>
    <col min="85" max="85" width="9.5" customWidth="1"/>
    <col min="86" max="86" width="10.83203125" customWidth="1"/>
    <col min="87" max="87" width="8.5" customWidth="1"/>
    <col min="88" max="88" width="9.5" customWidth="1"/>
    <col min="89" max="89" width="9.33203125" customWidth="1"/>
    <col min="90" max="90" width="8.5" customWidth="1"/>
    <col min="91" max="91" width="10.83203125" customWidth="1"/>
    <col min="92" max="92" width="11.5" customWidth="1"/>
    <col min="93" max="93" width="13.5" customWidth="1"/>
    <col min="94" max="94" width="8" customWidth="1"/>
    <col min="95" max="95" width="8.5" customWidth="1"/>
    <col min="96" max="96" width="7.6640625" customWidth="1"/>
    <col min="97" max="97" width="13.5" customWidth="1"/>
    <col min="98" max="98" width="9.5" customWidth="1"/>
    <col min="99" max="99" width="10.83203125" customWidth="1"/>
    <col min="100" max="100" width="8.5" customWidth="1"/>
    <col min="101" max="101" width="9.5" customWidth="1"/>
    <col min="102" max="102" width="9.33203125" customWidth="1"/>
    <col min="103" max="103" width="8.5" customWidth="1"/>
    <col min="104" max="104" width="10.83203125" customWidth="1"/>
    <col min="105" max="105" width="4.5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x14ac:dyDescent="0.2">
      <c r="A1" s="263"/>
      <c r="B1" s="264"/>
      <c r="C1" s="266"/>
      <c r="D1" s="267" t="s">
        <v>50</v>
      </c>
      <c r="E1" s="264"/>
      <c r="F1" s="264"/>
      <c r="G1" s="264"/>
      <c r="H1" s="264"/>
      <c r="I1" s="264"/>
      <c r="J1" s="264"/>
      <c r="K1" s="264"/>
      <c r="L1" s="264"/>
      <c r="M1" s="266"/>
      <c r="N1" s="268" t="s">
        <v>51</v>
      </c>
      <c r="O1" s="264"/>
      <c r="P1" s="264"/>
      <c r="Q1" s="264"/>
      <c r="R1" s="264"/>
      <c r="S1" s="264"/>
      <c r="T1" s="266"/>
      <c r="U1" s="269" t="s">
        <v>52</v>
      </c>
      <c r="V1" s="264"/>
      <c r="W1" s="264"/>
      <c r="X1" s="264"/>
      <c r="Y1" s="264"/>
      <c r="Z1" s="264"/>
      <c r="AA1" s="264"/>
      <c r="AB1" s="264"/>
      <c r="AC1" s="264"/>
      <c r="AD1" s="266"/>
      <c r="AE1" s="270" t="s">
        <v>53</v>
      </c>
      <c r="AF1" s="264"/>
      <c r="AG1" s="264"/>
      <c r="AH1" s="264"/>
      <c r="AI1" s="264"/>
      <c r="AJ1" s="264"/>
      <c r="AK1" s="264"/>
      <c r="AL1" s="264"/>
      <c r="AM1" s="266"/>
      <c r="AN1" s="260" t="s">
        <v>304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328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354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420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432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30"/>
      <c r="DB1" s="30"/>
      <c r="DC1" s="30"/>
      <c r="DD1" s="30"/>
      <c r="DE1" s="30"/>
      <c r="DF1" s="30"/>
    </row>
    <row r="2" spans="1:110" x14ac:dyDescent="0.2">
      <c r="A2" s="10" t="s">
        <v>59</v>
      </c>
      <c r="B2" s="11" t="s">
        <v>62</v>
      </c>
      <c r="C2" s="12" t="s">
        <v>2</v>
      </c>
      <c r="D2" s="13" t="s">
        <v>65</v>
      </c>
      <c r="E2" s="14" t="s">
        <v>24</v>
      </c>
      <c r="F2" s="14" t="s">
        <v>28</v>
      </c>
      <c r="G2" s="14" t="s">
        <v>30</v>
      </c>
      <c r="H2" s="14" t="s">
        <v>61</v>
      </c>
      <c r="I2" s="14" t="s">
        <v>34</v>
      </c>
      <c r="J2" s="14" t="s">
        <v>66</v>
      </c>
      <c r="K2" s="14" t="s">
        <v>67</v>
      </c>
      <c r="L2" s="14" t="s">
        <v>68</v>
      </c>
      <c r="M2" s="16" t="s">
        <v>69</v>
      </c>
      <c r="N2" s="17" t="s">
        <v>36</v>
      </c>
      <c r="O2" s="18" t="s">
        <v>38</v>
      </c>
      <c r="P2" s="18" t="s">
        <v>40</v>
      </c>
      <c r="Q2" s="18" t="s">
        <v>42</v>
      </c>
      <c r="R2" s="18" t="s">
        <v>44</v>
      </c>
      <c r="S2" s="18" t="s">
        <v>18</v>
      </c>
      <c r="T2" s="19" t="s">
        <v>20</v>
      </c>
      <c r="U2" s="20" t="s">
        <v>4</v>
      </c>
      <c r="V2" s="21" t="s">
        <v>8</v>
      </c>
      <c r="W2" s="21" t="s">
        <v>71</v>
      </c>
      <c r="X2" s="21" t="s">
        <v>10</v>
      </c>
      <c r="Y2" s="21" t="s">
        <v>72</v>
      </c>
      <c r="Z2" s="21" t="s">
        <v>73</v>
      </c>
      <c r="AA2" s="21" t="s">
        <v>74</v>
      </c>
      <c r="AB2" s="21" t="s">
        <v>76</v>
      </c>
      <c r="AC2" s="21" t="s">
        <v>77</v>
      </c>
      <c r="AD2" s="22" t="s">
        <v>14</v>
      </c>
      <c r="AE2" s="23" t="s">
        <v>78</v>
      </c>
      <c r="AF2" s="24" t="s">
        <v>79</v>
      </c>
      <c r="AG2" s="24" t="s">
        <v>80</v>
      </c>
      <c r="AH2" s="24" t="s">
        <v>81</v>
      </c>
      <c r="AI2" s="24" t="s">
        <v>82</v>
      </c>
      <c r="AJ2" s="24" t="s">
        <v>152</v>
      </c>
      <c r="AK2" s="24" t="s">
        <v>83</v>
      </c>
      <c r="AL2" s="24" t="s">
        <v>26</v>
      </c>
      <c r="AM2" s="25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1"/>
      <c r="DB2" s="31"/>
      <c r="DC2" s="31" t="s">
        <v>153</v>
      </c>
      <c r="DD2" s="31" t="s">
        <v>154</v>
      </c>
      <c r="DE2" s="31" t="s">
        <v>155</v>
      </c>
      <c r="DF2" s="31" t="s">
        <v>156</v>
      </c>
    </row>
    <row r="3" spans="1:110" x14ac:dyDescent="0.2">
      <c r="A3" s="29">
        <v>1</v>
      </c>
      <c r="B3" s="31" t="s">
        <v>433</v>
      </c>
      <c r="C3" s="132">
        <v>12.87857142857143</v>
      </c>
      <c r="D3" s="34" t="s">
        <v>222</v>
      </c>
      <c r="E3" s="35">
        <v>2</v>
      </c>
      <c r="F3" s="36">
        <v>37400</v>
      </c>
      <c r="G3" s="37">
        <v>23.361643835616437</v>
      </c>
      <c r="H3" s="37" t="s">
        <v>159</v>
      </c>
      <c r="I3" s="37">
        <v>22.942465753424656</v>
      </c>
      <c r="J3" s="35">
        <v>77</v>
      </c>
      <c r="K3" s="35">
        <v>256</v>
      </c>
      <c r="L3" s="35">
        <v>4.68</v>
      </c>
      <c r="M3" s="59">
        <v>1</v>
      </c>
      <c r="N3" s="40">
        <v>0</v>
      </c>
      <c r="O3" s="41">
        <v>1.7762498209425583E-2</v>
      </c>
      <c r="P3" s="41">
        <v>4.0594059405940595E-2</v>
      </c>
      <c r="Q3" s="41">
        <v>0.16356589147286821</v>
      </c>
      <c r="R3" s="41">
        <v>0.33735600658255621</v>
      </c>
      <c r="S3" s="42">
        <v>0.33735600658255621</v>
      </c>
      <c r="T3" s="43">
        <v>0.33735600658255621</v>
      </c>
      <c r="U3" s="44">
        <v>21.276712328767122</v>
      </c>
      <c r="V3" s="45">
        <v>2.77</v>
      </c>
      <c r="W3" s="45">
        <v>11.826923076923077</v>
      </c>
      <c r="X3" s="45">
        <v>7.7</v>
      </c>
      <c r="Y3" s="45">
        <v>6.9</v>
      </c>
      <c r="Z3" s="45">
        <v>0</v>
      </c>
      <c r="AA3" s="45">
        <v>0</v>
      </c>
      <c r="AB3" s="137">
        <v>2.7999999999999997E-2</v>
      </c>
      <c r="AC3" s="45">
        <v>106.73000964663186</v>
      </c>
      <c r="AD3" s="47">
        <v>114.4436308473901</v>
      </c>
      <c r="AE3" s="48">
        <v>10</v>
      </c>
      <c r="AF3" s="49">
        <v>3</v>
      </c>
      <c r="AG3" s="49">
        <v>9</v>
      </c>
      <c r="AH3" s="49">
        <v>3</v>
      </c>
      <c r="AI3" s="49">
        <v>6</v>
      </c>
      <c r="AJ3" s="49">
        <v>5</v>
      </c>
      <c r="AK3" s="49">
        <v>7</v>
      </c>
      <c r="AL3" s="49">
        <v>10</v>
      </c>
      <c r="AM3" s="50">
        <v>0.5</v>
      </c>
      <c r="AN3" s="139"/>
      <c r="AO3" s="140">
        <v>1</v>
      </c>
      <c r="AP3" s="140"/>
      <c r="AQ3" s="140"/>
      <c r="AR3" s="140"/>
      <c r="AS3" s="140"/>
      <c r="AT3" s="140"/>
      <c r="AU3" s="140"/>
      <c r="AV3" s="142"/>
      <c r="AW3" s="142"/>
      <c r="AX3" s="142"/>
      <c r="AY3" s="142"/>
      <c r="AZ3" s="143"/>
      <c r="BA3" s="139">
        <v>62</v>
      </c>
      <c r="BB3" s="140">
        <v>3490.5</v>
      </c>
      <c r="BC3" s="140">
        <v>9</v>
      </c>
      <c r="BD3" s="140">
        <v>6</v>
      </c>
      <c r="BE3" s="140">
        <v>1</v>
      </c>
      <c r="BF3" s="140"/>
      <c r="BG3" s="140"/>
      <c r="BH3" s="140"/>
      <c r="BI3" s="142">
        <v>0.67</v>
      </c>
      <c r="BJ3" s="142">
        <v>2</v>
      </c>
      <c r="BK3" s="142">
        <v>12.9</v>
      </c>
      <c r="BL3" s="142">
        <v>100</v>
      </c>
      <c r="BM3" s="143">
        <v>0</v>
      </c>
      <c r="BN3" s="139">
        <v>123</v>
      </c>
      <c r="BO3" s="140">
        <v>3030</v>
      </c>
      <c r="BP3" s="140">
        <v>15</v>
      </c>
      <c r="BQ3" s="140">
        <v>10</v>
      </c>
      <c r="BR3" s="140">
        <v>3</v>
      </c>
      <c r="BS3" s="140"/>
      <c r="BT3" s="140"/>
      <c r="BU3" s="140"/>
      <c r="BV3" s="142">
        <v>1.32</v>
      </c>
      <c r="BW3" s="142">
        <v>4.7</v>
      </c>
      <c r="BX3" s="142">
        <v>8.1</v>
      </c>
      <c r="BY3" s="142">
        <v>75</v>
      </c>
      <c r="BZ3" s="143">
        <v>16.7</v>
      </c>
      <c r="CA3" s="139">
        <v>422</v>
      </c>
      <c r="CB3" s="140">
        <v>2580</v>
      </c>
      <c r="CC3" s="140">
        <v>49</v>
      </c>
      <c r="CD3" s="140">
        <v>34</v>
      </c>
      <c r="CE3" s="140">
        <v>7</v>
      </c>
      <c r="CF3" s="140"/>
      <c r="CG3" s="140"/>
      <c r="CH3" s="140"/>
      <c r="CI3" s="142">
        <v>1.41</v>
      </c>
      <c r="CJ3" s="142">
        <v>7.7</v>
      </c>
      <c r="CK3" s="142">
        <v>7.9</v>
      </c>
      <c r="CL3" s="142">
        <v>50</v>
      </c>
      <c r="CM3" s="143">
        <v>15</v>
      </c>
      <c r="CN3" s="139">
        <v>1230</v>
      </c>
      <c r="CO3" s="140">
        <v>3646</v>
      </c>
      <c r="CP3" s="140">
        <v>135</v>
      </c>
      <c r="CQ3" s="140">
        <v>104</v>
      </c>
      <c r="CR3" s="140">
        <v>8</v>
      </c>
      <c r="CS3" s="140">
        <v>24</v>
      </c>
      <c r="CT3" s="140"/>
      <c r="CU3" s="140"/>
      <c r="CV3" s="142">
        <v>2.77</v>
      </c>
      <c r="CW3" s="142">
        <v>6.7</v>
      </c>
      <c r="CX3" s="142">
        <v>6.9</v>
      </c>
      <c r="CY3" s="142">
        <v>61.9</v>
      </c>
      <c r="CZ3" s="143">
        <v>2.8</v>
      </c>
      <c r="DA3" s="30"/>
      <c r="DB3" s="30">
        <v>1</v>
      </c>
      <c r="DC3" s="42" t="s">
        <v>160</v>
      </c>
      <c r="DD3" s="30">
        <v>1</v>
      </c>
      <c r="DE3" s="87">
        <v>44075</v>
      </c>
      <c r="DF3" s="87">
        <v>45774</v>
      </c>
    </row>
    <row r="4" spans="1:110" x14ac:dyDescent="0.2">
      <c r="A4" s="29">
        <v>2</v>
      </c>
      <c r="B4" s="31" t="s">
        <v>434</v>
      </c>
      <c r="C4" s="132">
        <v>12.757142857142858</v>
      </c>
      <c r="D4" s="34" t="s">
        <v>182</v>
      </c>
      <c r="E4" s="35">
        <v>2</v>
      </c>
      <c r="F4" s="36">
        <v>38086</v>
      </c>
      <c r="G4" s="37">
        <v>21.482191780821918</v>
      </c>
      <c r="H4" s="37" t="s">
        <v>163</v>
      </c>
      <c r="I4" s="37">
        <v>21.063013698630137</v>
      </c>
      <c r="J4" s="35">
        <v>77</v>
      </c>
      <c r="K4" s="35">
        <v>248</v>
      </c>
      <c r="L4" s="35">
        <v>4.67</v>
      </c>
      <c r="M4" s="59">
        <v>1</v>
      </c>
      <c r="N4" s="40">
        <v>0</v>
      </c>
      <c r="O4" s="41">
        <v>0</v>
      </c>
      <c r="P4" s="41">
        <v>7.6658221269408175E-2</v>
      </c>
      <c r="Q4" s="41">
        <v>0.20246451411636252</v>
      </c>
      <c r="R4" s="41">
        <v>0.45081332300542215</v>
      </c>
      <c r="S4" s="42">
        <v>0.45081332300542215</v>
      </c>
      <c r="T4" s="43">
        <v>0.45081332300542215</v>
      </c>
      <c r="U4" s="44">
        <v>19.397260273972602</v>
      </c>
      <c r="V4" s="45">
        <v>2.67</v>
      </c>
      <c r="W4" s="45">
        <v>10.392857142857142</v>
      </c>
      <c r="X4" s="45">
        <v>5.2</v>
      </c>
      <c r="Y4" s="45">
        <v>7.1</v>
      </c>
      <c r="Z4" s="45">
        <v>0</v>
      </c>
      <c r="AA4" s="45">
        <v>0</v>
      </c>
      <c r="AB4" s="137">
        <v>3.4000000000000002E-2</v>
      </c>
      <c r="AC4" s="45">
        <v>104.28315315415686</v>
      </c>
      <c r="AD4" s="47">
        <v>111.81993445601452</v>
      </c>
      <c r="AE4" s="48">
        <v>10</v>
      </c>
      <c r="AF4" s="49">
        <v>8</v>
      </c>
      <c r="AG4" s="49">
        <v>8</v>
      </c>
      <c r="AH4" s="49">
        <v>1</v>
      </c>
      <c r="AI4" s="49">
        <v>2</v>
      </c>
      <c r="AJ4" s="49">
        <v>5</v>
      </c>
      <c r="AK4" s="49">
        <v>6</v>
      </c>
      <c r="AL4" s="49">
        <v>10</v>
      </c>
      <c r="AM4" s="50">
        <v>0.75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236</v>
      </c>
      <c r="BO4" s="147">
        <v>3078.6</v>
      </c>
      <c r="BP4" s="147">
        <v>26</v>
      </c>
      <c r="BQ4" s="147">
        <v>15</v>
      </c>
      <c r="BR4" s="147">
        <v>2</v>
      </c>
      <c r="BS4" s="147"/>
      <c r="BT4" s="147"/>
      <c r="BU4" s="147"/>
      <c r="BV4" s="149">
        <v>1.4</v>
      </c>
      <c r="BW4" s="149">
        <v>6.7</v>
      </c>
      <c r="BX4" s="149">
        <v>10.8</v>
      </c>
      <c r="BY4" s="149">
        <v>75</v>
      </c>
      <c r="BZ4" s="150">
        <v>11.8</v>
      </c>
      <c r="CA4" s="146">
        <v>649</v>
      </c>
      <c r="CB4" s="147">
        <v>3205.5</v>
      </c>
      <c r="CC4" s="147">
        <v>62</v>
      </c>
      <c r="CD4" s="147">
        <v>45</v>
      </c>
      <c r="CE4" s="147">
        <v>4</v>
      </c>
      <c r="CF4" s="147"/>
      <c r="CG4" s="147"/>
      <c r="CH4" s="147"/>
      <c r="CI4" s="149">
        <v>2.38</v>
      </c>
      <c r="CJ4" s="149">
        <v>5.2</v>
      </c>
      <c r="CK4" s="149">
        <v>9.6</v>
      </c>
      <c r="CL4" s="149">
        <v>45.5</v>
      </c>
      <c r="CM4" s="150">
        <v>10</v>
      </c>
      <c r="CN4" s="146">
        <v>582</v>
      </c>
      <c r="CO4" s="147">
        <v>1291</v>
      </c>
      <c r="CP4" s="147">
        <v>82</v>
      </c>
      <c r="CQ4" s="147">
        <v>56</v>
      </c>
      <c r="CR4" s="147">
        <v>5</v>
      </c>
      <c r="CS4" s="147">
        <v>9</v>
      </c>
      <c r="CT4" s="147"/>
      <c r="CU4" s="147"/>
      <c r="CV4" s="149">
        <v>2.67</v>
      </c>
      <c r="CW4" s="149">
        <v>5.2</v>
      </c>
      <c r="CX4" s="149">
        <v>7.1</v>
      </c>
      <c r="CY4" s="149">
        <v>20</v>
      </c>
      <c r="CZ4" s="150">
        <v>3.4</v>
      </c>
      <c r="DA4" s="30"/>
      <c r="DB4" s="30">
        <v>2</v>
      </c>
      <c r="DC4" s="42" t="s">
        <v>164</v>
      </c>
      <c r="DD4" s="30">
        <v>1</v>
      </c>
      <c r="DE4" s="87">
        <v>44439</v>
      </c>
      <c r="DF4" s="30"/>
    </row>
    <row r="5" spans="1:110" x14ac:dyDescent="0.2">
      <c r="A5" s="29">
        <v>3</v>
      </c>
      <c r="B5" s="31" t="s">
        <v>435</v>
      </c>
      <c r="C5" s="132">
        <v>12.049999999999999</v>
      </c>
      <c r="D5" s="34" t="s">
        <v>314</v>
      </c>
      <c r="E5" s="35">
        <v>9</v>
      </c>
      <c r="F5" s="36">
        <v>38188</v>
      </c>
      <c r="G5" s="37">
        <v>21.202739726027396</v>
      </c>
      <c r="H5" s="37" t="s">
        <v>163</v>
      </c>
      <c r="I5" s="37">
        <v>20.783561643835615</v>
      </c>
      <c r="J5" s="35">
        <v>75</v>
      </c>
      <c r="K5" s="35">
        <v>238</v>
      </c>
      <c r="L5" s="35">
        <v>4.71</v>
      </c>
      <c r="M5" s="59">
        <v>3</v>
      </c>
      <c r="N5" s="40">
        <v>0</v>
      </c>
      <c r="O5" s="41">
        <v>0</v>
      </c>
      <c r="P5" s="41">
        <v>7.7403777872461305E-2</v>
      </c>
      <c r="Q5" s="41">
        <v>0.29998073959938365</v>
      </c>
      <c r="R5" s="41">
        <v>0.49712276214833762</v>
      </c>
      <c r="S5" s="42">
        <v>0.49712276214833762</v>
      </c>
      <c r="T5" s="43">
        <v>0.34798593350383633</v>
      </c>
      <c r="U5" s="44">
        <v>19.117808219178084</v>
      </c>
      <c r="V5" s="45">
        <v>3.76</v>
      </c>
      <c r="W5" s="45">
        <v>13.290598290598291</v>
      </c>
      <c r="X5" s="45">
        <v>9.1999999999999993</v>
      </c>
      <c r="Y5" s="45">
        <v>7.5</v>
      </c>
      <c r="Z5" s="45">
        <v>0</v>
      </c>
      <c r="AA5" s="45">
        <v>0</v>
      </c>
      <c r="AB5" s="137">
        <v>3.3000000000000002E-2</v>
      </c>
      <c r="AC5" s="45">
        <v>96.721567050758424</v>
      </c>
      <c r="AD5" s="47">
        <v>99.697486805511105</v>
      </c>
      <c r="AE5" s="48">
        <v>10</v>
      </c>
      <c r="AF5" s="49">
        <v>9</v>
      </c>
      <c r="AG5" s="49">
        <v>10</v>
      </c>
      <c r="AH5" s="49">
        <v>6</v>
      </c>
      <c r="AI5" s="49">
        <v>8</v>
      </c>
      <c r="AJ5" s="49">
        <v>5</v>
      </c>
      <c r="AK5" s="49">
        <v>2</v>
      </c>
      <c r="AL5" s="49">
        <v>6</v>
      </c>
      <c r="AM5" s="50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>
        <v>218</v>
      </c>
      <c r="BO5" s="147">
        <v>2816.3999999999996</v>
      </c>
      <c r="BP5" s="147">
        <v>25</v>
      </c>
      <c r="BQ5" s="147">
        <v>19</v>
      </c>
      <c r="BR5" s="147">
        <v>1</v>
      </c>
      <c r="BS5" s="147"/>
      <c r="BT5" s="147"/>
      <c r="BU5" s="147"/>
      <c r="BV5" s="149">
        <v>1.46</v>
      </c>
      <c r="BW5" s="149">
        <v>9.4</v>
      </c>
      <c r="BX5" s="149">
        <v>2.5</v>
      </c>
      <c r="BY5" s="149">
        <v>75</v>
      </c>
      <c r="BZ5" s="150">
        <v>5</v>
      </c>
      <c r="CA5" s="146">
        <v>623</v>
      </c>
      <c r="CB5" s="147">
        <v>2076.8000000000002</v>
      </c>
      <c r="CC5" s="147">
        <v>57</v>
      </c>
      <c r="CD5" s="147">
        <v>44</v>
      </c>
      <c r="CE5" s="147">
        <v>6</v>
      </c>
      <c r="CF5" s="147"/>
      <c r="CG5" s="147"/>
      <c r="CH5" s="147"/>
      <c r="CI5" s="149">
        <v>2.62</v>
      </c>
      <c r="CJ5" s="149">
        <v>9.1999999999999993</v>
      </c>
      <c r="CK5" s="149">
        <v>5.7</v>
      </c>
      <c r="CL5" s="149">
        <v>0</v>
      </c>
      <c r="CM5" s="150">
        <v>0</v>
      </c>
      <c r="CN5" s="146">
        <v>1555</v>
      </c>
      <c r="CO5" s="147">
        <v>3128</v>
      </c>
      <c r="CP5" s="147">
        <v>150</v>
      </c>
      <c r="CQ5" s="147">
        <v>117</v>
      </c>
      <c r="CR5" s="147">
        <v>10</v>
      </c>
      <c r="CS5" s="147">
        <v>15.600000000000001</v>
      </c>
      <c r="CT5" s="147"/>
      <c r="CU5" s="147"/>
      <c r="CV5" s="149">
        <v>3.76</v>
      </c>
      <c r="CW5" s="149">
        <v>7.5</v>
      </c>
      <c r="CX5" s="149">
        <v>7.5</v>
      </c>
      <c r="CY5" s="149">
        <v>54.5</v>
      </c>
      <c r="CZ5" s="150">
        <v>3.3</v>
      </c>
      <c r="DA5" s="175"/>
      <c r="DB5" s="5">
        <v>3</v>
      </c>
      <c r="DC5" s="42" t="s">
        <v>167</v>
      </c>
      <c r="DD5" s="30">
        <v>0.95</v>
      </c>
      <c r="DE5" s="87">
        <v>44809</v>
      </c>
      <c r="DF5" s="30"/>
    </row>
    <row r="6" spans="1:110" x14ac:dyDescent="0.2">
      <c r="A6" s="29">
        <v>4</v>
      </c>
      <c r="B6" s="31" t="s">
        <v>436</v>
      </c>
      <c r="C6" s="132">
        <v>11</v>
      </c>
      <c r="D6" s="34" t="s">
        <v>204</v>
      </c>
      <c r="E6" s="35">
        <v>2</v>
      </c>
      <c r="F6" s="36">
        <v>37687</v>
      </c>
      <c r="G6" s="37">
        <v>22.575342465753426</v>
      </c>
      <c r="H6" s="37" t="s">
        <v>159</v>
      </c>
      <c r="I6" s="37">
        <v>22.156164383561645</v>
      </c>
      <c r="J6" s="35">
        <v>77</v>
      </c>
      <c r="K6" s="35">
        <v>245</v>
      </c>
      <c r="L6" s="35">
        <v>4.63</v>
      </c>
      <c r="M6" s="59">
        <v>2</v>
      </c>
      <c r="N6" s="40">
        <v>0</v>
      </c>
      <c r="O6" s="41">
        <v>4.5510296301078043E-2</v>
      </c>
      <c r="P6" s="41">
        <v>0.10560717372515126</v>
      </c>
      <c r="Q6" s="41">
        <v>8.5244821480047778E-2</v>
      </c>
      <c r="R6" s="41">
        <v>0.17620751341681573</v>
      </c>
      <c r="S6" s="42">
        <v>0.17620751341681573</v>
      </c>
      <c r="T6" s="43">
        <v>0.17620751341681573</v>
      </c>
      <c r="U6" s="44">
        <v>21.490410958904111</v>
      </c>
      <c r="V6" s="45">
        <v>2.0499999999999998</v>
      </c>
      <c r="W6" s="45">
        <v>13.744186046511627</v>
      </c>
      <c r="X6" s="45">
        <v>9</v>
      </c>
      <c r="Y6" s="45">
        <v>7.8</v>
      </c>
      <c r="Z6" s="45">
        <v>0</v>
      </c>
      <c r="AA6" s="45">
        <v>0</v>
      </c>
      <c r="AB6" s="137">
        <v>8.5000000000000006E-2</v>
      </c>
      <c r="AC6" s="45">
        <v>106.62820934226887</v>
      </c>
      <c r="AD6" s="47">
        <v>114.33447320286966</v>
      </c>
      <c r="AE6" s="48">
        <v>5</v>
      </c>
      <c r="AF6" s="49">
        <v>3</v>
      </c>
      <c r="AG6" s="49">
        <v>6</v>
      </c>
      <c r="AH6" s="49">
        <v>6</v>
      </c>
      <c r="AI6" s="49">
        <v>8</v>
      </c>
      <c r="AJ6" s="49">
        <v>5</v>
      </c>
      <c r="AK6" s="49">
        <v>7</v>
      </c>
      <c r="AL6" s="49">
        <v>7</v>
      </c>
      <c r="AM6" s="50">
        <v>1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>
        <v>141</v>
      </c>
      <c r="BB6" s="147">
        <v>3098.2000000000003</v>
      </c>
      <c r="BC6" s="147">
        <v>23</v>
      </c>
      <c r="BD6" s="147">
        <v>17</v>
      </c>
      <c r="BE6" s="147">
        <v>2</v>
      </c>
      <c r="BF6" s="147"/>
      <c r="BG6" s="147"/>
      <c r="BH6" s="147"/>
      <c r="BI6" s="149">
        <v>0.82</v>
      </c>
      <c r="BJ6" s="149">
        <v>4.0999999999999996</v>
      </c>
      <c r="BK6" s="149">
        <v>6.2</v>
      </c>
      <c r="BL6" s="149">
        <v>50</v>
      </c>
      <c r="BM6" s="150">
        <v>0</v>
      </c>
      <c r="BN6" s="146">
        <v>391</v>
      </c>
      <c r="BO6" s="147">
        <v>3702.4</v>
      </c>
      <c r="BP6" s="147">
        <v>44</v>
      </c>
      <c r="BQ6" s="147">
        <v>32</v>
      </c>
      <c r="BR6" s="147">
        <v>5</v>
      </c>
      <c r="BS6" s="147"/>
      <c r="BT6" s="147"/>
      <c r="BU6" s="147"/>
      <c r="BV6" s="149">
        <v>1.79</v>
      </c>
      <c r="BW6" s="149">
        <v>6.9</v>
      </c>
      <c r="BX6" s="149">
        <v>6.8</v>
      </c>
      <c r="BY6" s="149">
        <v>0</v>
      </c>
      <c r="BZ6" s="150">
        <v>3</v>
      </c>
      <c r="CA6" s="146">
        <v>414</v>
      </c>
      <c r="CB6" s="147">
        <v>4856.5999999999995</v>
      </c>
      <c r="CC6" s="147">
        <v>51</v>
      </c>
      <c r="CD6" s="147">
        <v>42</v>
      </c>
      <c r="CE6" s="147">
        <v>6</v>
      </c>
      <c r="CF6" s="147"/>
      <c r="CG6" s="147"/>
      <c r="CH6" s="147"/>
      <c r="CI6" s="149">
        <v>1.21</v>
      </c>
      <c r="CJ6" s="149">
        <v>6.3</v>
      </c>
      <c r="CK6" s="149">
        <v>5.4</v>
      </c>
      <c r="CL6" s="149">
        <v>60</v>
      </c>
      <c r="CM6" s="150">
        <v>4.5</v>
      </c>
      <c r="CN6" s="146">
        <v>591</v>
      </c>
      <c r="CO6" s="147">
        <v>3354</v>
      </c>
      <c r="CP6" s="147">
        <v>65</v>
      </c>
      <c r="CQ6" s="147">
        <v>43</v>
      </c>
      <c r="CR6" s="147">
        <v>3</v>
      </c>
      <c r="CS6" s="147">
        <v>20</v>
      </c>
      <c r="CT6" s="147"/>
      <c r="CU6" s="147"/>
      <c r="CV6" s="149">
        <v>2.0499999999999998</v>
      </c>
      <c r="CW6" s="149">
        <v>9</v>
      </c>
      <c r="CX6" s="149">
        <v>7.8</v>
      </c>
      <c r="CY6" s="149">
        <v>25</v>
      </c>
      <c r="CZ6" s="150">
        <v>8.5</v>
      </c>
      <c r="DA6" s="175"/>
      <c r="DB6" s="5">
        <v>4</v>
      </c>
      <c r="DC6" s="42" t="s">
        <v>170</v>
      </c>
      <c r="DD6" s="30">
        <v>0.95</v>
      </c>
      <c r="DE6" s="87">
        <v>45166</v>
      </c>
      <c r="DF6" s="30"/>
    </row>
    <row r="7" spans="1:110" x14ac:dyDescent="0.2">
      <c r="A7" s="29">
        <v>5</v>
      </c>
      <c r="B7" s="31" t="s">
        <v>439</v>
      </c>
      <c r="C7" s="132">
        <v>10.228571428571428</v>
      </c>
      <c r="D7" s="34" t="s">
        <v>162</v>
      </c>
      <c r="E7" s="35">
        <v>5</v>
      </c>
      <c r="F7" s="36">
        <v>37742</v>
      </c>
      <c r="G7" s="37">
        <v>22.424657534246574</v>
      </c>
      <c r="H7" s="37" t="s">
        <v>159</v>
      </c>
      <c r="I7" s="37">
        <v>22.005479452054793</v>
      </c>
      <c r="J7" s="35">
        <v>77</v>
      </c>
      <c r="K7" s="35">
        <v>250</v>
      </c>
      <c r="L7" s="35">
        <v>4.7</v>
      </c>
      <c r="M7" s="59">
        <v>2</v>
      </c>
      <c r="N7" s="40">
        <v>0</v>
      </c>
      <c r="O7" s="41">
        <v>2.0755500207555004E-2</v>
      </c>
      <c r="P7" s="41">
        <v>5.5230125523012555E-2</v>
      </c>
      <c r="Q7" s="41">
        <v>7.1059431524547806E-3</v>
      </c>
      <c r="R7" s="41">
        <v>0.15726983130457023</v>
      </c>
      <c r="S7" s="42">
        <v>0.15726983130457023</v>
      </c>
      <c r="T7" s="43">
        <v>0.1494063397393417</v>
      </c>
      <c r="U7" s="44">
        <v>20.336986301369862</v>
      </c>
      <c r="V7" s="45">
        <v>1.7</v>
      </c>
      <c r="W7" s="45">
        <v>16.857142857142858</v>
      </c>
      <c r="X7" s="45">
        <v>10</v>
      </c>
      <c r="Y7" s="45">
        <v>11</v>
      </c>
      <c r="Z7" s="45">
        <v>0</v>
      </c>
      <c r="AA7" s="45">
        <v>0</v>
      </c>
      <c r="AB7" s="137">
        <v>2.7999999999999997E-2</v>
      </c>
      <c r="AC7" s="45">
        <v>102.46571445961321</v>
      </c>
      <c r="AD7" s="47">
        <v>109.87114532224834</v>
      </c>
      <c r="AE7" s="48">
        <v>4</v>
      </c>
      <c r="AF7" s="49">
        <v>6</v>
      </c>
      <c r="AG7" s="49">
        <v>3</v>
      </c>
      <c r="AH7" s="49">
        <v>9</v>
      </c>
      <c r="AI7" s="49">
        <v>9</v>
      </c>
      <c r="AJ7" s="49">
        <v>5</v>
      </c>
      <c r="AK7" s="49">
        <v>5</v>
      </c>
      <c r="AL7" s="49">
        <v>7</v>
      </c>
      <c r="AM7" s="50">
        <v>0.25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>
        <v>80</v>
      </c>
      <c r="BB7" s="147">
        <v>3854.3999999999996</v>
      </c>
      <c r="BC7" s="147">
        <v>8</v>
      </c>
      <c r="BD7" s="147">
        <v>5</v>
      </c>
      <c r="BE7" s="147">
        <v>1</v>
      </c>
      <c r="BF7" s="147"/>
      <c r="BG7" s="147"/>
      <c r="BH7" s="147"/>
      <c r="BI7" s="149">
        <v>1.6</v>
      </c>
      <c r="BJ7" s="149">
        <v>8.8000000000000007</v>
      </c>
      <c r="BK7" s="149">
        <v>10.1</v>
      </c>
      <c r="BL7" s="149">
        <v>0</v>
      </c>
      <c r="BM7" s="150">
        <v>0</v>
      </c>
      <c r="BN7" s="146">
        <v>66</v>
      </c>
      <c r="BO7" s="147">
        <v>1195</v>
      </c>
      <c r="BP7" s="147">
        <v>7</v>
      </c>
      <c r="BQ7" s="147">
        <v>5</v>
      </c>
      <c r="BR7" s="147">
        <v>0</v>
      </c>
      <c r="BS7" s="147"/>
      <c r="BT7" s="147"/>
      <c r="BU7" s="147"/>
      <c r="BV7" s="149">
        <v>1.69</v>
      </c>
      <c r="BW7" s="149">
        <v>6.8</v>
      </c>
      <c r="BX7" s="149">
        <v>8</v>
      </c>
      <c r="BY7" s="149">
        <v>0</v>
      </c>
      <c r="BZ7" s="150">
        <v>0</v>
      </c>
      <c r="CA7" s="146">
        <v>11</v>
      </c>
      <c r="CB7" s="147">
        <v>1548</v>
      </c>
      <c r="CC7" s="147">
        <v>1</v>
      </c>
      <c r="CD7" s="147">
        <v>1</v>
      </c>
      <c r="CE7" s="147">
        <v>0</v>
      </c>
      <c r="CF7" s="147"/>
      <c r="CG7" s="147"/>
      <c r="CH7" s="147"/>
      <c r="CI7" s="149">
        <v>0.41</v>
      </c>
      <c r="CJ7" s="149">
        <v>10</v>
      </c>
      <c r="CK7" s="149">
        <v>1</v>
      </c>
      <c r="CL7" s="149">
        <v>0</v>
      </c>
      <c r="CM7" s="150">
        <v>0</v>
      </c>
      <c r="CN7" s="146">
        <v>590</v>
      </c>
      <c r="CO7" s="147">
        <v>4527</v>
      </c>
      <c r="CP7" s="147">
        <v>47</v>
      </c>
      <c r="CQ7" s="147">
        <v>35</v>
      </c>
      <c r="CR7" s="147">
        <v>7</v>
      </c>
      <c r="CS7" s="147">
        <v>38</v>
      </c>
      <c r="CT7" s="147"/>
      <c r="CU7" s="147"/>
      <c r="CV7" s="149">
        <v>1.7</v>
      </c>
      <c r="CW7" s="149">
        <v>9.1</v>
      </c>
      <c r="CX7" s="149">
        <v>11</v>
      </c>
      <c r="CY7" s="149">
        <v>20</v>
      </c>
      <c r="CZ7" s="150">
        <v>2.8</v>
      </c>
      <c r="DA7" s="175"/>
      <c r="DB7" s="5">
        <v>5</v>
      </c>
      <c r="DC7" s="42" t="s">
        <v>173</v>
      </c>
      <c r="DD7" s="30">
        <v>0.95</v>
      </c>
      <c r="DE7" s="87">
        <v>45531</v>
      </c>
      <c r="DF7" s="30"/>
    </row>
    <row r="8" spans="1:110" x14ac:dyDescent="0.2">
      <c r="A8" s="29">
        <v>6</v>
      </c>
      <c r="B8" s="31" t="s">
        <v>437</v>
      </c>
      <c r="C8" s="132">
        <v>9.0214285714285722</v>
      </c>
      <c r="D8" s="34" t="s">
        <v>438</v>
      </c>
      <c r="E8" s="35">
        <v>4</v>
      </c>
      <c r="F8" s="36">
        <v>37797</v>
      </c>
      <c r="G8" s="37">
        <v>22.273972602739725</v>
      </c>
      <c r="H8" s="37" t="s">
        <v>159</v>
      </c>
      <c r="I8" s="37">
        <v>21.854794520547944</v>
      </c>
      <c r="J8" s="35">
        <v>77</v>
      </c>
      <c r="K8" s="35">
        <v>243</v>
      </c>
      <c r="L8" s="35">
        <v>4.62</v>
      </c>
      <c r="M8" s="59">
        <v>5</v>
      </c>
      <c r="N8" s="40">
        <v>0</v>
      </c>
      <c r="O8" s="41">
        <v>1.9607843137254902E-2</v>
      </c>
      <c r="P8" s="41">
        <v>0.32042989352174345</v>
      </c>
      <c r="Q8" s="41">
        <v>0.195906432748538</v>
      </c>
      <c r="R8" s="41">
        <v>0.19417879417879419</v>
      </c>
      <c r="S8" s="42">
        <v>0.25730434385026879</v>
      </c>
      <c r="T8" s="43">
        <v>0.24443912665775533</v>
      </c>
      <c r="U8" s="44">
        <v>19.210958904109589</v>
      </c>
      <c r="V8" s="45">
        <v>3.53</v>
      </c>
      <c r="W8" s="45">
        <v>12.794520547945206</v>
      </c>
      <c r="X8" s="45">
        <v>3.5</v>
      </c>
      <c r="Y8" s="45">
        <v>10.3</v>
      </c>
      <c r="Z8" s="45">
        <v>0</v>
      </c>
      <c r="AA8" s="45">
        <v>0</v>
      </c>
      <c r="AB8" s="137">
        <v>5.2000000000000005E-2</v>
      </c>
      <c r="AC8" s="45">
        <v>106.67640389916764</v>
      </c>
      <c r="AD8" s="47">
        <v>114.38615089030581</v>
      </c>
      <c r="AE8" s="48">
        <v>8</v>
      </c>
      <c r="AF8" s="49">
        <v>8</v>
      </c>
      <c r="AG8" s="49">
        <v>10</v>
      </c>
      <c r="AH8" s="49">
        <v>4</v>
      </c>
      <c r="AI8" s="49">
        <v>0</v>
      </c>
      <c r="AJ8" s="49">
        <v>5</v>
      </c>
      <c r="AK8" s="49">
        <v>7</v>
      </c>
      <c r="AL8" s="49">
        <v>3</v>
      </c>
      <c r="AM8" s="50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24</v>
      </c>
      <c r="BB8" s="147">
        <v>1224</v>
      </c>
      <c r="BC8" s="147">
        <v>4</v>
      </c>
      <c r="BD8" s="147">
        <v>2</v>
      </c>
      <c r="BE8" s="147">
        <v>0</v>
      </c>
      <c r="BF8" s="147"/>
      <c r="BG8" s="147"/>
      <c r="BH8" s="147"/>
      <c r="BI8" s="149">
        <v>0.43</v>
      </c>
      <c r="BJ8" s="149">
        <v>1</v>
      </c>
      <c r="BK8" s="149">
        <v>9</v>
      </c>
      <c r="BL8" s="149">
        <v>0</v>
      </c>
      <c r="BM8" s="150">
        <v>0</v>
      </c>
      <c r="BN8" s="146">
        <v>966</v>
      </c>
      <c r="BO8" s="147">
        <v>3014.7000000000003</v>
      </c>
      <c r="BP8" s="147">
        <v>93</v>
      </c>
      <c r="BQ8" s="147">
        <v>61</v>
      </c>
      <c r="BR8" s="147">
        <v>6</v>
      </c>
      <c r="BS8" s="147"/>
      <c r="BT8" s="147"/>
      <c r="BU8" s="147"/>
      <c r="BV8" s="149">
        <v>2.2999999999999998</v>
      </c>
      <c r="BW8" s="149">
        <v>4</v>
      </c>
      <c r="BX8" s="149">
        <v>12.2</v>
      </c>
      <c r="BY8" s="149">
        <v>52.6</v>
      </c>
      <c r="BZ8" s="150">
        <v>6.2</v>
      </c>
      <c r="CA8" s="146">
        <v>67</v>
      </c>
      <c r="CB8" s="147">
        <v>342</v>
      </c>
      <c r="CC8" s="147">
        <v>9</v>
      </c>
      <c r="CD8" s="147">
        <v>7</v>
      </c>
      <c r="CE8" s="147">
        <v>1</v>
      </c>
      <c r="CF8" s="147"/>
      <c r="CG8" s="147"/>
      <c r="CH8" s="147"/>
      <c r="CI8" s="149">
        <v>3.53</v>
      </c>
      <c r="CJ8" s="149">
        <v>3.3</v>
      </c>
      <c r="CK8" s="149">
        <v>9.1999999999999993</v>
      </c>
      <c r="CL8" s="149">
        <v>50</v>
      </c>
      <c r="CM8" s="150">
        <v>0</v>
      </c>
      <c r="CN8" s="146">
        <v>934</v>
      </c>
      <c r="CO8" s="147">
        <v>4810</v>
      </c>
      <c r="CP8" s="147">
        <v>103</v>
      </c>
      <c r="CQ8" s="147">
        <v>73</v>
      </c>
      <c r="CR8" s="147">
        <v>7</v>
      </c>
      <c r="CS8" s="147">
        <v>28.799999999999997</v>
      </c>
      <c r="CT8" s="147"/>
      <c r="CU8" s="147"/>
      <c r="CV8" s="149">
        <v>1.93</v>
      </c>
      <c r="CW8" s="149">
        <v>3.5</v>
      </c>
      <c r="CX8" s="149">
        <v>10.3</v>
      </c>
      <c r="CY8" s="149">
        <v>60.7</v>
      </c>
      <c r="CZ8" s="150">
        <v>5.2</v>
      </c>
      <c r="DA8" s="175"/>
      <c r="DB8" s="5">
        <v>6</v>
      </c>
      <c r="DC8" s="42" t="s">
        <v>176</v>
      </c>
      <c r="DD8" s="30">
        <v>0.85</v>
      </c>
      <c r="DE8" s="30"/>
      <c r="DF8" s="30"/>
    </row>
    <row r="9" spans="1:110" x14ac:dyDescent="0.2">
      <c r="A9" s="29">
        <v>7</v>
      </c>
      <c r="B9" s="31" t="s">
        <v>440</v>
      </c>
      <c r="C9" s="132">
        <v>7.5785714285714283</v>
      </c>
      <c r="D9" s="34" t="s">
        <v>375</v>
      </c>
      <c r="E9" s="35">
        <v>1</v>
      </c>
      <c r="F9" s="36">
        <v>37600</v>
      </c>
      <c r="G9" s="37">
        <v>22.813698630136987</v>
      </c>
      <c r="H9" s="37" t="s">
        <v>159</v>
      </c>
      <c r="I9" s="37">
        <v>22.394520547945206</v>
      </c>
      <c r="J9" s="35">
        <v>77</v>
      </c>
      <c r="K9" s="35">
        <v>241</v>
      </c>
      <c r="L9" s="35">
        <v>4.76</v>
      </c>
      <c r="M9" s="59">
        <v>4</v>
      </c>
      <c r="N9" s="40">
        <v>0</v>
      </c>
      <c r="O9" s="41">
        <v>0</v>
      </c>
      <c r="P9" s="41">
        <v>1.4038222250582268E-2</v>
      </c>
      <c r="Q9" s="41">
        <v>4.7437861343084441E-2</v>
      </c>
      <c r="R9" s="41">
        <v>0.17623318385650225</v>
      </c>
      <c r="S9" s="42">
        <v>0.17623318385650225</v>
      </c>
      <c r="T9" s="43">
        <v>0.17623318385650225</v>
      </c>
      <c r="U9" s="44">
        <v>21.728767123287671</v>
      </c>
      <c r="V9" s="45">
        <v>1.64</v>
      </c>
      <c r="W9" s="45">
        <v>13.1</v>
      </c>
      <c r="X9" s="45">
        <v>7</v>
      </c>
      <c r="Y9" s="45">
        <v>7.1</v>
      </c>
      <c r="Z9" s="45">
        <v>0</v>
      </c>
      <c r="AA9" s="45">
        <v>0</v>
      </c>
      <c r="AB9" s="137">
        <v>3.2000000000000001E-2</v>
      </c>
      <c r="AC9" s="45">
        <v>93.889975851018249</v>
      </c>
      <c r="AD9" s="47">
        <v>100.67561852697155</v>
      </c>
      <c r="AE9" s="48">
        <v>5</v>
      </c>
      <c r="AF9" s="49">
        <v>2</v>
      </c>
      <c r="AG9" s="49">
        <v>3</v>
      </c>
      <c r="AH9" s="49">
        <v>6</v>
      </c>
      <c r="AI9" s="49">
        <v>4</v>
      </c>
      <c r="AJ9" s="49">
        <v>5</v>
      </c>
      <c r="AK9" s="49">
        <v>2</v>
      </c>
      <c r="AL9" s="49">
        <v>5</v>
      </c>
      <c r="AM9" s="50">
        <v>1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/>
      <c r="BB9" s="147">
        <v>1</v>
      </c>
      <c r="BC9" s="147"/>
      <c r="BD9" s="147"/>
      <c r="BE9" s="147"/>
      <c r="BF9" s="147"/>
      <c r="BG9" s="147"/>
      <c r="BH9" s="147"/>
      <c r="BI9" s="149"/>
      <c r="BJ9" s="149"/>
      <c r="BK9" s="149"/>
      <c r="BL9" s="149"/>
      <c r="BM9" s="150"/>
      <c r="BN9" s="146">
        <v>44</v>
      </c>
      <c r="BO9" s="147">
        <v>3134.2999999999997</v>
      </c>
      <c r="BP9" s="147">
        <v>5</v>
      </c>
      <c r="BQ9" s="147">
        <v>5</v>
      </c>
      <c r="BR9" s="147">
        <v>0</v>
      </c>
      <c r="BS9" s="147"/>
      <c r="BT9" s="147"/>
      <c r="BU9" s="147"/>
      <c r="BV9" s="149">
        <v>0.65</v>
      </c>
      <c r="BW9" s="149">
        <v>4.8</v>
      </c>
      <c r="BX9" s="149">
        <v>4</v>
      </c>
      <c r="BY9" s="149">
        <v>0</v>
      </c>
      <c r="BZ9" s="150">
        <v>0</v>
      </c>
      <c r="CA9" s="146">
        <v>192</v>
      </c>
      <c r="CB9" s="147">
        <v>4047.4000000000005</v>
      </c>
      <c r="CC9" s="147">
        <v>17</v>
      </c>
      <c r="CD9" s="147">
        <v>14</v>
      </c>
      <c r="CE9" s="147">
        <v>2</v>
      </c>
      <c r="CF9" s="147"/>
      <c r="CG9" s="147"/>
      <c r="CH9" s="147"/>
      <c r="CI9" s="149">
        <v>1</v>
      </c>
      <c r="CJ9" s="149">
        <v>6.9</v>
      </c>
      <c r="CK9" s="149">
        <v>7.5</v>
      </c>
      <c r="CL9" s="149">
        <v>0</v>
      </c>
      <c r="CM9" s="150">
        <v>0</v>
      </c>
      <c r="CN9" s="146">
        <v>786</v>
      </c>
      <c r="CO9" s="147">
        <v>4460</v>
      </c>
      <c r="CP9" s="147">
        <v>73</v>
      </c>
      <c r="CQ9" s="147">
        <v>60</v>
      </c>
      <c r="CR9" s="147">
        <v>7</v>
      </c>
      <c r="CS9" s="147">
        <v>33.599999999999994</v>
      </c>
      <c r="CT9" s="147"/>
      <c r="CU9" s="147"/>
      <c r="CV9" s="149">
        <v>1.64</v>
      </c>
      <c r="CW9" s="149">
        <v>7</v>
      </c>
      <c r="CX9" s="149">
        <v>7.1</v>
      </c>
      <c r="CY9" s="149">
        <v>50</v>
      </c>
      <c r="CZ9" s="150">
        <v>3.2</v>
      </c>
      <c r="DA9" s="175"/>
      <c r="DB9" s="5">
        <v>7</v>
      </c>
      <c r="DC9" s="42" t="s">
        <v>180</v>
      </c>
      <c r="DD9" s="30">
        <v>0.76</v>
      </c>
      <c r="DE9" s="30"/>
      <c r="DF9" s="30"/>
    </row>
    <row r="10" spans="1:110" x14ac:dyDescent="0.2">
      <c r="A10" s="29">
        <v>8</v>
      </c>
      <c r="B10" s="31" t="s">
        <v>96</v>
      </c>
      <c r="C10" s="132">
        <v>6.8928571428571432</v>
      </c>
      <c r="D10" s="34" t="s">
        <v>265</v>
      </c>
      <c r="E10" s="35">
        <v>1</v>
      </c>
      <c r="F10" s="36">
        <v>38115</v>
      </c>
      <c r="G10" s="37">
        <v>21.402739726027399</v>
      </c>
      <c r="H10" s="37" t="s">
        <v>163</v>
      </c>
      <c r="I10" s="37">
        <v>20.983561643835618</v>
      </c>
      <c r="J10" s="35">
        <v>77</v>
      </c>
      <c r="K10" s="35">
        <v>251</v>
      </c>
      <c r="L10" s="35">
        <v>4.6500000000000004</v>
      </c>
      <c r="M10" s="59">
        <v>2</v>
      </c>
      <c r="N10" s="40">
        <v>0</v>
      </c>
      <c r="O10" s="41">
        <v>0</v>
      </c>
      <c r="P10" s="41">
        <v>0.10980849822290593</v>
      </c>
      <c r="Q10" s="41">
        <v>8.5570964886397177E-2</v>
      </c>
      <c r="R10" s="41">
        <v>0.1443527918781726</v>
      </c>
      <c r="S10" s="42">
        <v>0.1443527918781726</v>
      </c>
      <c r="T10" s="43">
        <v>0.1443527918781726</v>
      </c>
      <c r="U10" s="44" t="s">
        <v>540</v>
      </c>
      <c r="V10" s="45">
        <v>1.23</v>
      </c>
      <c r="W10" s="45">
        <v>9.9272727272727277</v>
      </c>
      <c r="X10" s="45">
        <v>6.2</v>
      </c>
      <c r="Y10" s="45">
        <v>8.6</v>
      </c>
      <c r="Z10" s="45">
        <v>0</v>
      </c>
      <c r="AA10" s="45">
        <v>0</v>
      </c>
      <c r="AB10" s="137">
        <v>1.8000000000000002E-2</v>
      </c>
      <c r="AC10" s="45">
        <v>107.37221333046078</v>
      </c>
      <c r="AD10" s="47">
        <v>115.13224805602978</v>
      </c>
      <c r="AE10" s="48">
        <v>3</v>
      </c>
      <c r="AF10" s="49">
        <v>0</v>
      </c>
      <c r="AG10" s="49">
        <v>0</v>
      </c>
      <c r="AH10" s="49">
        <v>0</v>
      </c>
      <c r="AI10" s="49">
        <v>3</v>
      </c>
      <c r="AJ10" s="49">
        <v>5</v>
      </c>
      <c r="AK10" s="49">
        <v>7</v>
      </c>
      <c r="AL10" s="49">
        <v>7</v>
      </c>
      <c r="AM10" s="50">
        <v>1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/>
      <c r="BB10" s="147">
        <v>1</v>
      </c>
      <c r="BC10" s="147"/>
      <c r="BD10" s="147"/>
      <c r="BE10" s="147"/>
      <c r="BF10" s="147"/>
      <c r="BG10" s="147"/>
      <c r="BH10" s="147"/>
      <c r="BI10" s="149"/>
      <c r="BJ10" s="149"/>
      <c r="BK10" s="149"/>
      <c r="BL10" s="149"/>
      <c r="BM10" s="150"/>
      <c r="BN10" s="146">
        <v>414</v>
      </c>
      <c r="BO10" s="147">
        <v>3770.2000000000003</v>
      </c>
      <c r="BP10" s="147">
        <v>55</v>
      </c>
      <c r="BQ10" s="147">
        <v>38</v>
      </c>
      <c r="BR10" s="147">
        <v>3</v>
      </c>
      <c r="BS10" s="147"/>
      <c r="BT10" s="147"/>
      <c r="BU10" s="147"/>
      <c r="BV10" s="149">
        <v>1</v>
      </c>
      <c r="BW10" s="149">
        <v>5.7</v>
      </c>
      <c r="BX10" s="149">
        <v>6.5</v>
      </c>
      <c r="BY10" s="149">
        <v>66.7</v>
      </c>
      <c r="BZ10" s="150">
        <v>7.3</v>
      </c>
      <c r="CA10" s="146">
        <v>348</v>
      </c>
      <c r="CB10" s="147">
        <v>4066.7999999999997</v>
      </c>
      <c r="CC10" s="147">
        <v>47</v>
      </c>
      <c r="CD10" s="147">
        <v>36</v>
      </c>
      <c r="CE10" s="147">
        <v>1</v>
      </c>
      <c r="CF10" s="147"/>
      <c r="CG10" s="147"/>
      <c r="CH10" s="147"/>
      <c r="CI10" s="149">
        <v>1.03</v>
      </c>
      <c r="CJ10" s="149">
        <v>6.2</v>
      </c>
      <c r="CK10" s="149">
        <v>4.9000000000000004</v>
      </c>
      <c r="CL10" s="149">
        <v>0</v>
      </c>
      <c r="CM10" s="150">
        <v>7.7</v>
      </c>
      <c r="CN10" s="146">
        <v>546</v>
      </c>
      <c r="CO10" s="147">
        <v>3782.3999999999996</v>
      </c>
      <c r="CP10" s="147">
        <v>79</v>
      </c>
      <c r="CQ10" s="147">
        <v>55</v>
      </c>
      <c r="CR10" s="147">
        <v>2</v>
      </c>
      <c r="CS10" s="147">
        <v>26.400000000000002</v>
      </c>
      <c r="CT10" s="147"/>
      <c r="CU10" s="147"/>
      <c r="CV10" s="149">
        <v>1.23</v>
      </c>
      <c r="CW10" s="149">
        <v>4.5999999999999996</v>
      </c>
      <c r="CX10" s="149">
        <v>8.6</v>
      </c>
      <c r="CY10" s="149">
        <v>50</v>
      </c>
      <c r="CZ10" s="150">
        <v>1.8</v>
      </c>
      <c r="DA10" s="175"/>
      <c r="DB10" s="5">
        <v>8</v>
      </c>
      <c r="DC10" s="42" t="s">
        <v>183</v>
      </c>
      <c r="DD10" s="30">
        <v>0.76</v>
      </c>
      <c r="DE10" s="87"/>
      <c r="DF10" s="30"/>
    </row>
    <row r="11" spans="1:110" x14ac:dyDescent="0.2">
      <c r="A11" s="29">
        <v>9</v>
      </c>
      <c r="B11" s="31" t="s">
        <v>442</v>
      </c>
      <c r="C11" s="132">
        <v>6.8642857142857139</v>
      </c>
      <c r="D11" s="34" t="s">
        <v>235</v>
      </c>
      <c r="E11" s="35">
        <v>2</v>
      </c>
      <c r="F11" s="36">
        <v>37698</v>
      </c>
      <c r="G11" s="37">
        <v>22.545205479452054</v>
      </c>
      <c r="H11" s="37" t="s">
        <v>159</v>
      </c>
      <c r="I11" s="37">
        <v>22.126027397260273</v>
      </c>
      <c r="J11" s="35">
        <v>77</v>
      </c>
      <c r="K11" s="35">
        <v>258</v>
      </c>
      <c r="L11" s="35">
        <v>4.74</v>
      </c>
      <c r="M11" s="59">
        <v>5</v>
      </c>
      <c r="N11" s="40">
        <v>0</v>
      </c>
      <c r="O11" s="41">
        <v>5.7181756296800544E-3</v>
      </c>
      <c r="P11" s="41">
        <v>2.3539352969579912E-2</v>
      </c>
      <c r="Q11" s="41">
        <v>0.21399594320486814</v>
      </c>
      <c r="R11" s="41">
        <v>0.13186119873817034</v>
      </c>
      <c r="S11" s="42">
        <v>0.17292857097151926</v>
      </c>
      <c r="T11" s="43">
        <v>0.17292857097151926</v>
      </c>
      <c r="U11" s="44">
        <v>20.460273972602739</v>
      </c>
      <c r="V11" s="45">
        <v>2.1800000000000002</v>
      </c>
      <c r="W11" s="45">
        <v>9.720930232558139</v>
      </c>
      <c r="X11" s="45">
        <v>5.9</v>
      </c>
      <c r="Y11" s="45">
        <v>6.7</v>
      </c>
      <c r="Z11" s="45">
        <v>0</v>
      </c>
      <c r="AA11" s="45">
        <v>0</v>
      </c>
      <c r="AB11" s="137">
        <v>6.5000000000000002E-2</v>
      </c>
      <c r="AC11" s="45">
        <v>102.22010787298443</v>
      </c>
      <c r="AD11" s="47">
        <v>109.6077881874847</v>
      </c>
      <c r="AE11" s="48">
        <v>5</v>
      </c>
      <c r="AF11" s="49">
        <v>5</v>
      </c>
      <c r="AG11" s="49">
        <v>7</v>
      </c>
      <c r="AH11" s="49">
        <v>0</v>
      </c>
      <c r="AI11" s="49">
        <v>3</v>
      </c>
      <c r="AJ11" s="49">
        <v>5</v>
      </c>
      <c r="AK11" s="49">
        <v>5</v>
      </c>
      <c r="AL11" s="49">
        <v>3</v>
      </c>
      <c r="AM11" s="50">
        <v>0.5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21</v>
      </c>
      <c r="BB11" s="147">
        <v>3672.5</v>
      </c>
      <c r="BC11" s="147">
        <v>2</v>
      </c>
      <c r="BD11" s="147">
        <v>2</v>
      </c>
      <c r="BE11" s="147">
        <v>0</v>
      </c>
      <c r="BF11" s="147"/>
      <c r="BG11" s="147"/>
      <c r="BH11" s="147"/>
      <c r="BI11" s="149">
        <v>0.81</v>
      </c>
      <c r="BJ11" s="149">
        <v>4</v>
      </c>
      <c r="BK11" s="149">
        <v>6.5</v>
      </c>
      <c r="BL11" s="149">
        <v>100</v>
      </c>
      <c r="BM11" s="150">
        <v>0</v>
      </c>
      <c r="BN11" s="146">
        <v>39</v>
      </c>
      <c r="BO11" s="147">
        <v>1656.8</v>
      </c>
      <c r="BP11" s="147">
        <v>7</v>
      </c>
      <c r="BQ11" s="147">
        <v>3</v>
      </c>
      <c r="BR11" s="147">
        <v>1</v>
      </c>
      <c r="BS11" s="147"/>
      <c r="BT11" s="147"/>
      <c r="BU11" s="147"/>
      <c r="BV11" s="149">
        <v>0.39</v>
      </c>
      <c r="BW11" s="149">
        <v>5</v>
      </c>
      <c r="BX11" s="149">
        <v>12</v>
      </c>
      <c r="BY11" s="149">
        <v>0</v>
      </c>
      <c r="BZ11" s="150">
        <v>0</v>
      </c>
      <c r="CA11" s="146">
        <v>422</v>
      </c>
      <c r="CB11" s="147">
        <v>1972</v>
      </c>
      <c r="CC11" s="147">
        <v>40</v>
      </c>
      <c r="CD11" s="147">
        <v>29</v>
      </c>
      <c r="CE11" s="147">
        <v>1</v>
      </c>
      <c r="CF11" s="147"/>
      <c r="CG11" s="147"/>
      <c r="CH11" s="147"/>
      <c r="CI11" s="149">
        <v>2.1800000000000002</v>
      </c>
      <c r="CJ11" s="149">
        <v>5.9</v>
      </c>
      <c r="CK11" s="149">
        <v>10.199999999999999</v>
      </c>
      <c r="CL11" s="149">
        <v>55.6</v>
      </c>
      <c r="CM11" s="150">
        <v>6.5</v>
      </c>
      <c r="CN11" s="146">
        <v>418</v>
      </c>
      <c r="CO11" s="147">
        <v>3170</v>
      </c>
      <c r="CP11" s="147">
        <v>59</v>
      </c>
      <c r="CQ11" s="147">
        <v>43</v>
      </c>
      <c r="CR11" s="147">
        <v>3</v>
      </c>
      <c r="CS11" s="147">
        <v>19.200000000000003</v>
      </c>
      <c r="CT11" s="147"/>
      <c r="CU11" s="147"/>
      <c r="CV11" s="149">
        <v>1.39</v>
      </c>
      <c r="CW11" s="149">
        <v>4.4000000000000004</v>
      </c>
      <c r="CX11" s="149">
        <v>6.7</v>
      </c>
      <c r="CY11" s="149">
        <v>72.7</v>
      </c>
      <c r="CZ11" s="150">
        <v>6.5</v>
      </c>
      <c r="DA11" s="30"/>
      <c r="DB11" s="5">
        <v>9</v>
      </c>
      <c r="DC11" s="42" t="s">
        <v>186</v>
      </c>
      <c r="DD11" s="30">
        <v>0.7</v>
      </c>
      <c r="DE11" s="87"/>
      <c r="DF11" s="30"/>
    </row>
    <row r="12" spans="1:110" x14ac:dyDescent="0.2">
      <c r="A12" s="29">
        <v>10</v>
      </c>
      <c r="B12" s="31" t="s">
        <v>443</v>
      </c>
      <c r="C12" s="132">
        <v>6.8428571428571425</v>
      </c>
      <c r="D12" s="34" t="s">
        <v>245</v>
      </c>
      <c r="E12" s="35">
        <v>2</v>
      </c>
      <c r="F12" s="36">
        <v>37697</v>
      </c>
      <c r="G12" s="37">
        <v>23.761643835616439</v>
      </c>
      <c r="H12" s="37" t="s">
        <v>159</v>
      </c>
      <c r="I12" s="37">
        <v>22.12876712328767</v>
      </c>
      <c r="J12" s="35">
        <v>78</v>
      </c>
      <c r="K12" s="35">
        <v>260</v>
      </c>
      <c r="L12" s="35">
        <v>4.82</v>
      </c>
      <c r="M12" s="59">
        <v>7</v>
      </c>
      <c r="N12" s="40">
        <v>0</v>
      </c>
      <c r="O12" s="41">
        <v>2.420916720464816E-2</v>
      </c>
      <c r="P12" s="41">
        <v>3.9208801498127339E-2</v>
      </c>
      <c r="Q12" s="41">
        <v>9.4998321584424297E-2</v>
      </c>
      <c r="R12" s="41">
        <v>0.18992568125516104</v>
      </c>
      <c r="S12" s="42">
        <v>0.18992568125516104</v>
      </c>
      <c r="T12" s="43">
        <v>0.18992568125516104</v>
      </c>
      <c r="U12" s="44">
        <v>20.460273972602739</v>
      </c>
      <c r="V12" s="45">
        <v>1.89</v>
      </c>
      <c r="W12" s="45">
        <v>12.341463414634147</v>
      </c>
      <c r="X12" s="45">
        <v>9.1</v>
      </c>
      <c r="Y12" s="45">
        <v>7.8</v>
      </c>
      <c r="Z12" s="45">
        <v>0</v>
      </c>
      <c r="AA12" s="45">
        <v>0</v>
      </c>
      <c r="AB12" s="137">
        <v>2.4E-2</v>
      </c>
      <c r="AC12" s="45">
        <v>96.341896385961732</v>
      </c>
      <c r="AD12" s="47">
        <v>105.32369483697516</v>
      </c>
      <c r="AE12" s="48">
        <v>6</v>
      </c>
      <c r="AF12" s="49">
        <v>5</v>
      </c>
      <c r="AG12" s="49">
        <v>5</v>
      </c>
      <c r="AH12" s="49">
        <v>4</v>
      </c>
      <c r="AI12" s="49">
        <v>8</v>
      </c>
      <c r="AJ12" s="49">
        <v>5</v>
      </c>
      <c r="AK12" s="49">
        <v>4</v>
      </c>
      <c r="AL12" s="49">
        <v>1</v>
      </c>
      <c r="AM12" s="50">
        <v>0</v>
      </c>
      <c r="AN12" s="146"/>
      <c r="AO12" s="147">
        <v>1</v>
      </c>
      <c r="AP12" s="147"/>
      <c r="AQ12" s="147"/>
      <c r="AR12" s="147"/>
      <c r="AS12" s="147"/>
      <c r="AT12" s="147"/>
      <c r="AU12" s="147"/>
      <c r="AV12" s="149"/>
      <c r="AW12" s="149"/>
      <c r="AX12" s="149"/>
      <c r="AY12" s="149"/>
      <c r="AZ12" s="150"/>
      <c r="BA12" s="146">
        <v>75</v>
      </c>
      <c r="BB12" s="147">
        <v>3098</v>
      </c>
      <c r="BC12" s="147">
        <v>14</v>
      </c>
      <c r="BD12" s="147">
        <v>9</v>
      </c>
      <c r="BE12" s="147">
        <v>1</v>
      </c>
      <c r="BF12" s="147"/>
      <c r="BG12" s="147"/>
      <c r="BH12" s="147"/>
      <c r="BI12" s="149">
        <v>0.86</v>
      </c>
      <c r="BJ12" s="149">
        <v>3.8</v>
      </c>
      <c r="BK12" s="149">
        <v>6.9</v>
      </c>
      <c r="BL12" s="149">
        <v>0</v>
      </c>
      <c r="BM12" s="150">
        <v>0</v>
      </c>
      <c r="BN12" s="146">
        <v>134</v>
      </c>
      <c r="BO12" s="147">
        <v>3417.6000000000004</v>
      </c>
      <c r="BP12" s="147">
        <v>11</v>
      </c>
      <c r="BQ12" s="147">
        <v>10</v>
      </c>
      <c r="BR12" s="147">
        <v>1</v>
      </c>
      <c r="BS12" s="147"/>
      <c r="BT12" s="147"/>
      <c r="BU12" s="147"/>
      <c r="BV12" s="149">
        <v>1.1599999999999999</v>
      </c>
      <c r="BW12" s="149">
        <v>4.9000000000000004</v>
      </c>
      <c r="BX12" s="149">
        <v>7.9</v>
      </c>
      <c r="BY12" s="149">
        <v>0</v>
      </c>
      <c r="BZ12" s="150">
        <v>9.1</v>
      </c>
      <c r="CA12" s="146">
        <v>283</v>
      </c>
      <c r="CB12" s="147">
        <v>2979</v>
      </c>
      <c r="CC12" s="147">
        <v>25</v>
      </c>
      <c r="CD12" s="147">
        <v>14</v>
      </c>
      <c r="CE12" s="147">
        <v>2</v>
      </c>
      <c r="CF12" s="147"/>
      <c r="CG12" s="147"/>
      <c r="CH12" s="147"/>
      <c r="CI12" s="149">
        <v>1.89</v>
      </c>
      <c r="CJ12" s="149">
        <v>9.1</v>
      </c>
      <c r="CK12" s="149">
        <v>10.5</v>
      </c>
      <c r="CL12" s="149">
        <v>0</v>
      </c>
      <c r="CM12" s="150">
        <v>12.5</v>
      </c>
      <c r="CN12" s="146">
        <v>506</v>
      </c>
      <c r="CO12" s="147">
        <v>2664.2</v>
      </c>
      <c r="CP12" s="147">
        <v>60</v>
      </c>
      <c r="CQ12" s="147">
        <v>41</v>
      </c>
      <c r="CR12" s="147">
        <v>2</v>
      </c>
      <c r="CS12" s="147"/>
      <c r="CT12" s="147"/>
      <c r="CU12" s="147"/>
      <c r="CV12" s="149">
        <v>1.65</v>
      </c>
      <c r="CW12" s="149">
        <v>7</v>
      </c>
      <c r="CX12" s="149">
        <v>7.8</v>
      </c>
      <c r="CY12" s="149">
        <v>37.5</v>
      </c>
      <c r="CZ12" s="150">
        <v>2.4</v>
      </c>
      <c r="DA12" s="30"/>
      <c r="DB12" s="5">
        <v>10</v>
      </c>
      <c r="DC12" s="42" t="s">
        <v>189</v>
      </c>
      <c r="DD12" s="30">
        <v>0.7</v>
      </c>
      <c r="DE12" s="30"/>
      <c r="DF12" s="30"/>
    </row>
    <row r="13" spans="1:110" x14ac:dyDescent="0.2">
      <c r="A13" s="29">
        <v>11</v>
      </c>
      <c r="B13" s="31" t="s">
        <v>441</v>
      </c>
      <c r="C13" s="132">
        <v>6.1785714285714288</v>
      </c>
      <c r="D13" s="34" t="s">
        <v>169</v>
      </c>
      <c r="E13" s="35">
        <v>2</v>
      </c>
      <c r="F13" s="36">
        <v>37071</v>
      </c>
      <c r="G13" s="37">
        <v>24.263013698630136</v>
      </c>
      <c r="H13" s="37" t="s">
        <v>179</v>
      </c>
      <c r="I13" s="37">
        <v>23.843835616438355</v>
      </c>
      <c r="J13" s="35">
        <v>78</v>
      </c>
      <c r="K13" s="35">
        <v>251</v>
      </c>
      <c r="L13" s="35">
        <v>4.71</v>
      </c>
      <c r="M13" s="59">
        <v>7</v>
      </c>
      <c r="N13" s="40">
        <v>0</v>
      </c>
      <c r="O13" s="41">
        <v>5.6806047922094573E-2</v>
      </c>
      <c r="P13" s="41">
        <v>0.18752147660890484</v>
      </c>
      <c r="Q13" s="41">
        <v>0.3681843732433952</v>
      </c>
      <c r="R13" s="41">
        <v>0.14627659574468088</v>
      </c>
      <c r="S13" s="42">
        <v>0.25723048449403807</v>
      </c>
      <c r="T13" s="43">
        <v>0.25723048449403807</v>
      </c>
      <c r="U13" s="44">
        <v>21.2</v>
      </c>
      <c r="V13" s="45">
        <v>1.1100000000000001</v>
      </c>
      <c r="W13" s="45">
        <v>8.25</v>
      </c>
      <c r="X13" s="45">
        <v>5.6</v>
      </c>
      <c r="Y13" s="45">
        <v>6.3</v>
      </c>
      <c r="Z13" s="45">
        <v>0</v>
      </c>
      <c r="AA13" s="45">
        <v>0</v>
      </c>
      <c r="AB13" s="137">
        <v>3.4000000000000002E-2</v>
      </c>
      <c r="AC13" s="45">
        <v>102.00467785605196</v>
      </c>
      <c r="AD13" s="47">
        <v>111.51440822188594</v>
      </c>
      <c r="AE13" s="48">
        <v>9</v>
      </c>
      <c r="AF13" s="49">
        <v>3</v>
      </c>
      <c r="AG13" s="49">
        <v>0</v>
      </c>
      <c r="AH13" s="49">
        <v>0</v>
      </c>
      <c r="AI13" s="49">
        <v>2</v>
      </c>
      <c r="AJ13" s="49">
        <v>5</v>
      </c>
      <c r="AK13" s="49">
        <v>6</v>
      </c>
      <c r="AL13" s="49">
        <v>1</v>
      </c>
      <c r="AM13" s="50">
        <v>1</v>
      </c>
      <c r="AN13" s="146"/>
      <c r="AO13" s="147">
        <v>1</v>
      </c>
      <c r="AP13" s="147"/>
      <c r="AQ13" s="147"/>
      <c r="AR13" s="147"/>
      <c r="AS13" s="147"/>
      <c r="AT13" s="147"/>
      <c r="AU13" s="147"/>
      <c r="AV13" s="149"/>
      <c r="AW13" s="149"/>
      <c r="AX13" s="149"/>
      <c r="AY13" s="149"/>
      <c r="AZ13" s="150"/>
      <c r="BA13" s="146">
        <v>133</v>
      </c>
      <c r="BB13" s="147">
        <v>2341.2999999999997</v>
      </c>
      <c r="BC13" s="147">
        <v>13</v>
      </c>
      <c r="BD13" s="147">
        <v>8</v>
      </c>
      <c r="BE13" s="147">
        <v>0</v>
      </c>
      <c r="BF13" s="147"/>
      <c r="BG13" s="147"/>
      <c r="BH13" s="147"/>
      <c r="BI13" s="149">
        <v>1.21</v>
      </c>
      <c r="BJ13" s="149">
        <v>7.5</v>
      </c>
      <c r="BK13" s="149">
        <v>8.4</v>
      </c>
      <c r="BL13" s="149">
        <v>0</v>
      </c>
      <c r="BM13" s="150">
        <v>0</v>
      </c>
      <c r="BN13" s="146">
        <v>382</v>
      </c>
      <c r="BO13" s="147">
        <v>2037.1</v>
      </c>
      <c r="BP13" s="147">
        <v>43</v>
      </c>
      <c r="BQ13" s="147">
        <v>28</v>
      </c>
      <c r="BR13" s="147">
        <v>4</v>
      </c>
      <c r="BS13" s="147"/>
      <c r="BT13" s="147"/>
      <c r="BU13" s="147"/>
      <c r="BV13" s="149">
        <v>1.46</v>
      </c>
      <c r="BW13" s="149">
        <v>5.6</v>
      </c>
      <c r="BX13" s="149">
        <v>10</v>
      </c>
      <c r="BY13" s="149">
        <v>66.7</v>
      </c>
      <c r="BZ13" s="150">
        <v>3.4</v>
      </c>
      <c r="CA13" s="146">
        <v>131</v>
      </c>
      <c r="CB13" s="147">
        <v>355.79999999999995</v>
      </c>
      <c r="CC13" s="147">
        <v>16</v>
      </c>
      <c r="CD13" s="147">
        <v>10</v>
      </c>
      <c r="CE13" s="147">
        <v>0</v>
      </c>
      <c r="CF13" s="147"/>
      <c r="CG13" s="147"/>
      <c r="CH13" s="147"/>
      <c r="CI13" s="149">
        <v>2.2599999999999998</v>
      </c>
      <c r="CJ13" s="149">
        <v>3.3</v>
      </c>
      <c r="CK13" s="149">
        <v>11.5</v>
      </c>
      <c r="CL13" s="149">
        <v>20</v>
      </c>
      <c r="CM13" s="150">
        <v>9.1</v>
      </c>
      <c r="CN13" s="146">
        <v>231</v>
      </c>
      <c r="CO13" s="147">
        <v>1579.1999999999998</v>
      </c>
      <c r="CP13" s="147">
        <v>39</v>
      </c>
      <c r="CQ13" s="147">
        <v>28</v>
      </c>
      <c r="CR13" s="147">
        <v>0</v>
      </c>
      <c r="CS13" s="147">
        <v>8.8000000000000007</v>
      </c>
      <c r="CT13" s="147"/>
      <c r="CU13" s="147"/>
      <c r="CV13" s="149">
        <v>1.1100000000000001</v>
      </c>
      <c r="CW13" s="149">
        <v>3.5</v>
      </c>
      <c r="CX13" s="149">
        <v>6.3</v>
      </c>
      <c r="CY13" s="149">
        <v>50</v>
      </c>
      <c r="CZ13" s="150">
        <v>3.4</v>
      </c>
      <c r="DA13" s="30"/>
      <c r="DB13" s="30">
        <v>11</v>
      </c>
      <c r="DC13" s="42" t="s">
        <v>192</v>
      </c>
      <c r="DD13" s="30">
        <v>0.6</v>
      </c>
      <c r="DE13" s="30"/>
      <c r="DF13" s="30"/>
    </row>
    <row r="14" spans="1:110" x14ac:dyDescent="0.2">
      <c r="A14" s="29">
        <v>12</v>
      </c>
      <c r="B14" s="31" t="s">
        <v>417</v>
      </c>
      <c r="C14" s="132">
        <v>6.1642857142857155</v>
      </c>
      <c r="D14" s="34" t="s">
        <v>357</v>
      </c>
      <c r="E14" s="35">
        <v>5</v>
      </c>
      <c r="F14" s="36">
        <v>36508</v>
      </c>
      <c r="G14" s="37">
        <v>25.805479452054794</v>
      </c>
      <c r="H14" s="37" t="s">
        <v>198</v>
      </c>
      <c r="I14" s="37">
        <v>25.386301369863013</v>
      </c>
      <c r="J14" s="35">
        <v>74</v>
      </c>
      <c r="K14" s="35">
        <v>236</v>
      </c>
      <c r="L14" s="35">
        <v>4.74</v>
      </c>
      <c r="M14" s="59">
        <v>0</v>
      </c>
      <c r="N14" s="40">
        <v>0.21872103799814643</v>
      </c>
      <c r="O14" s="41">
        <v>0.20365308979401373</v>
      </c>
      <c r="P14" s="41">
        <v>0.20666131621187803</v>
      </c>
      <c r="Q14" s="41">
        <v>0</v>
      </c>
      <c r="R14" s="41">
        <v>0.28139975482001556</v>
      </c>
      <c r="S14" s="42">
        <v>0.28139975482001556</v>
      </c>
      <c r="T14" s="43">
        <v>0.26732976707901479</v>
      </c>
      <c r="U14" s="44">
        <v>20.731506849315068</v>
      </c>
      <c r="V14" s="45">
        <v>2.5499999999999998</v>
      </c>
      <c r="W14" s="45">
        <v>14.428571428571429</v>
      </c>
      <c r="X14" s="45">
        <v>8.5</v>
      </c>
      <c r="Y14" s="45">
        <v>8.1</v>
      </c>
      <c r="Z14" s="45">
        <v>0</v>
      </c>
      <c r="AA14" s="45">
        <v>0</v>
      </c>
      <c r="AB14" s="137">
        <v>0.10300000000000001</v>
      </c>
      <c r="AC14" s="45">
        <v>93.503664565985758</v>
      </c>
      <c r="AD14" s="47">
        <v>94.459404408510864</v>
      </c>
      <c r="AE14" s="48">
        <v>9</v>
      </c>
      <c r="AF14" s="49">
        <v>5</v>
      </c>
      <c r="AG14" s="49">
        <v>8</v>
      </c>
      <c r="AH14" s="49">
        <v>7</v>
      </c>
      <c r="AI14" s="49">
        <v>7</v>
      </c>
      <c r="AJ14" s="49">
        <v>5</v>
      </c>
      <c r="AK14" s="49">
        <v>0</v>
      </c>
      <c r="AL14" s="49">
        <v>0</v>
      </c>
      <c r="AM14" s="50">
        <v>0</v>
      </c>
      <c r="AN14" s="146">
        <v>236</v>
      </c>
      <c r="AO14" s="147">
        <v>1079</v>
      </c>
      <c r="AP14" s="147">
        <v>38</v>
      </c>
      <c r="AQ14" s="147">
        <v>25</v>
      </c>
      <c r="AR14" s="147">
        <v>0</v>
      </c>
      <c r="AS14" s="147"/>
      <c r="AT14" s="147"/>
      <c r="AU14" s="147"/>
      <c r="AV14" s="149">
        <v>1.76</v>
      </c>
      <c r="AW14" s="149">
        <v>6.2</v>
      </c>
      <c r="AX14" s="149">
        <v>9.1</v>
      </c>
      <c r="AY14" s="149">
        <v>20</v>
      </c>
      <c r="AZ14" s="150">
        <v>3.8</v>
      </c>
      <c r="BA14" s="146">
        <v>611</v>
      </c>
      <c r="BB14" s="147">
        <v>3000.2000000000003</v>
      </c>
      <c r="BC14" s="147">
        <v>71</v>
      </c>
      <c r="BD14" s="147">
        <v>50</v>
      </c>
      <c r="BE14" s="147">
        <v>6</v>
      </c>
      <c r="BF14" s="147"/>
      <c r="BG14" s="147"/>
      <c r="BH14" s="147"/>
      <c r="BI14" s="149">
        <v>2.25</v>
      </c>
      <c r="BJ14" s="149">
        <v>6.1</v>
      </c>
      <c r="BK14" s="149">
        <v>7.8</v>
      </c>
      <c r="BL14" s="149">
        <v>36.4</v>
      </c>
      <c r="BM14" s="150">
        <v>12.3</v>
      </c>
      <c r="BN14" s="146">
        <v>206</v>
      </c>
      <c r="BO14" s="147">
        <v>996.8</v>
      </c>
      <c r="BP14" s="147">
        <v>30</v>
      </c>
      <c r="BQ14" s="147">
        <v>19</v>
      </c>
      <c r="BR14" s="147">
        <v>3</v>
      </c>
      <c r="BS14" s="147"/>
      <c r="BT14" s="147"/>
      <c r="BU14" s="147"/>
      <c r="BV14" s="149">
        <v>2.37</v>
      </c>
      <c r="BW14" s="149">
        <v>5.2</v>
      </c>
      <c r="BX14" s="149">
        <v>7.6</v>
      </c>
      <c r="BY14" s="149">
        <v>33.299999999999997</v>
      </c>
      <c r="BZ14" s="150">
        <v>9.5</v>
      </c>
      <c r="CA14" s="146"/>
      <c r="CB14" s="147">
        <v>1</v>
      </c>
      <c r="CC14" s="147"/>
      <c r="CD14" s="147"/>
      <c r="CE14" s="147"/>
      <c r="CF14" s="147"/>
      <c r="CG14" s="147"/>
      <c r="CH14" s="147"/>
      <c r="CI14" s="149"/>
      <c r="CJ14" s="149"/>
      <c r="CK14" s="149"/>
      <c r="CL14" s="149"/>
      <c r="CM14" s="150"/>
      <c r="CN14" s="146">
        <v>505</v>
      </c>
      <c r="CO14" s="147">
        <v>1794.6000000000001</v>
      </c>
      <c r="CP14" s="147">
        <v>54</v>
      </c>
      <c r="CQ14" s="147">
        <v>35</v>
      </c>
      <c r="CR14" s="147">
        <v>6</v>
      </c>
      <c r="CS14" s="147">
        <v>15.299999999999999</v>
      </c>
      <c r="CT14" s="147"/>
      <c r="CU14" s="147"/>
      <c r="CV14" s="149">
        <v>2.5499999999999998</v>
      </c>
      <c r="CW14" s="149">
        <v>8.5</v>
      </c>
      <c r="CX14" s="149">
        <v>8.1</v>
      </c>
      <c r="CY14" s="149">
        <v>20</v>
      </c>
      <c r="CZ14" s="150">
        <v>10.3</v>
      </c>
      <c r="DA14" s="30"/>
      <c r="DB14" s="30">
        <v>12</v>
      </c>
      <c r="DC14" s="42" t="s">
        <v>369</v>
      </c>
      <c r="DD14" s="30">
        <v>0.5</v>
      </c>
      <c r="DE14" s="30"/>
      <c r="DF14" s="30"/>
    </row>
    <row r="15" spans="1:110" x14ac:dyDescent="0.2">
      <c r="A15" s="29">
        <v>13</v>
      </c>
      <c r="B15" s="31" t="s">
        <v>444</v>
      </c>
      <c r="C15" s="132">
        <v>5.3</v>
      </c>
      <c r="D15" s="34" t="s">
        <v>220</v>
      </c>
      <c r="E15" s="35">
        <v>1</v>
      </c>
      <c r="F15" s="36">
        <v>36857</v>
      </c>
      <c r="G15" s="37">
        <v>24.271232876712329</v>
      </c>
      <c r="H15" s="37" t="s">
        <v>198</v>
      </c>
      <c r="I15" s="37">
        <v>24.43013698630137</v>
      </c>
      <c r="J15" s="35">
        <v>76</v>
      </c>
      <c r="K15" s="35">
        <v>239</v>
      </c>
      <c r="L15" s="35">
        <v>4.66</v>
      </c>
      <c r="M15" s="59">
        <v>0</v>
      </c>
      <c r="N15" s="40">
        <v>0.18649193548387097</v>
      </c>
      <c r="O15" s="41">
        <v>0.16831911459534241</v>
      </c>
      <c r="P15" s="41">
        <v>5.617521800851754E-2</v>
      </c>
      <c r="Q15" s="41">
        <v>7.6738609112709827E-2</v>
      </c>
      <c r="R15" s="41">
        <v>0.1787190082644628</v>
      </c>
      <c r="S15" s="42">
        <v>0.18260547187416687</v>
      </c>
      <c r="T15" s="43">
        <v>0.18260547187416687</v>
      </c>
      <c r="U15" s="44">
        <v>18.772602739726029</v>
      </c>
      <c r="V15" s="45">
        <v>1.65</v>
      </c>
      <c r="W15" s="45">
        <v>12.975</v>
      </c>
      <c r="X15" s="45">
        <v>8.6999999999999993</v>
      </c>
      <c r="Y15" s="45">
        <v>6.5</v>
      </c>
      <c r="Z15" s="45">
        <v>0</v>
      </c>
      <c r="AA15" s="45">
        <v>0</v>
      </c>
      <c r="AB15" s="137">
        <v>4.8000000000000001E-2</v>
      </c>
      <c r="AC15" s="45">
        <v>101.36411427742944</v>
      </c>
      <c r="AD15" s="47">
        <v>106.57948310551971</v>
      </c>
      <c r="AE15" s="48">
        <v>6</v>
      </c>
      <c r="AF15" s="49">
        <v>9</v>
      </c>
      <c r="AG15" s="49">
        <v>3</v>
      </c>
      <c r="AH15" s="49">
        <v>4</v>
      </c>
      <c r="AI15" s="49">
        <v>7</v>
      </c>
      <c r="AJ15" s="49">
        <v>5</v>
      </c>
      <c r="AK15" s="49">
        <v>4</v>
      </c>
      <c r="AL15" s="49">
        <v>0</v>
      </c>
      <c r="AM15" s="50">
        <v>0</v>
      </c>
      <c r="AN15" s="146">
        <v>370</v>
      </c>
      <c r="AO15" s="147">
        <v>1984</v>
      </c>
      <c r="AP15" s="147">
        <v>52</v>
      </c>
      <c r="AQ15" s="147">
        <v>33</v>
      </c>
      <c r="AR15" s="147">
        <v>3</v>
      </c>
      <c r="AS15" s="147"/>
      <c r="AT15" s="147"/>
      <c r="AU15" s="147"/>
      <c r="AV15" s="149">
        <v>1.1499999999999999</v>
      </c>
      <c r="AW15" s="149">
        <v>4.3</v>
      </c>
      <c r="AX15" s="149">
        <v>11.4</v>
      </c>
      <c r="AY15" s="149">
        <v>50</v>
      </c>
      <c r="AZ15" s="150">
        <v>15.4</v>
      </c>
      <c r="BA15" s="146">
        <v>73</v>
      </c>
      <c r="BB15" s="147">
        <v>433.7</v>
      </c>
      <c r="BC15" s="147">
        <v>3</v>
      </c>
      <c r="BD15" s="147">
        <v>3</v>
      </c>
      <c r="BE15" s="147">
        <v>2</v>
      </c>
      <c r="BF15" s="147"/>
      <c r="BG15" s="147"/>
      <c r="BH15" s="147"/>
      <c r="BI15" s="149">
        <v>2.81</v>
      </c>
      <c r="BJ15" s="149">
        <v>16.3</v>
      </c>
      <c r="BK15" s="149">
        <v>8</v>
      </c>
      <c r="BL15" s="149">
        <v>0</v>
      </c>
      <c r="BM15" s="150">
        <v>0</v>
      </c>
      <c r="BN15" s="146">
        <v>277</v>
      </c>
      <c r="BO15" s="147">
        <v>4931</v>
      </c>
      <c r="BP15" s="147">
        <v>34</v>
      </c>
      <c r="BQ15" s="147">
        <v>20</v>
      </c>
      <c r="BR15" s="147">
        <v>7</v>
      </c>
      <c r="BS15" s="147"/>
      <c r="BT15" s="147"/>
      <c r="BU15" s="147"/>
      <c r="BV15" s="149">
        <v>1.8</v>
      </c>
      <c r="BW15" s="149">
        <v>8.9</v>
      </c>
      <c r="BX15" s="149">
        <v>9.1</v>
      </c>
      <c r="BY15" s="149">
        <v>25</v>
      </c>
      <c r="BZ15" s="150">
        <v>13</v>
      </c>
      <c r="CA15" s="146">
        <v>256</v>
      </c>
      <c r="CB15" s="147">
        <v>3336</v>
      </c>
      <c r="CC15" s="147">
        <v>35</v>
      </c>
      <c r="CD15" s="147">
        <v>28</v>
      </c>
      <c r="CE15" s="147">
        <v>2</v>
      </c>
      <c r="CF15" s="147"/>
      <c r="CG15" s="147"/>
      <c r="CH15" s="147"/>
      <c r="CI15" s="149">
        <v>1.41</v>
      </c>
      <c r="CJ15" s="149">
        <v>7.5</v>
      </c>
      <c r="CK15" s="149">
        <v>2.9</v>
      </c>
      <c r="CL15" s="149">
        <v>20</v>
      </c>
      <c r="CM15" s="150">
        <v>0</v>
      </c>
      <c r="CN15" s="146">
        <v>519</v>
      </c>
      <c r="CO15" s="147">
        <v>2904</v>
      </c>
      <c r="CP15" s="147">
        <v>55</v>
      </c>
      <c r="CQ15" s="147">
        <v>40</v>
      </c>
      <c r="CR15" s="147">
        <v>7</v>
      </c>
      <c r="CS15" s="147"/>
      <c r="CT15" s="147"/>
      <c r="CU15" s="147"/>
      <c r="CV15" s="149">
        <v>1.65</v>
      </c>
      <c r="CW15" s="149">
        <v>8.6999999999999993</v>
      </c>
      <c r="CX15" s="149">
        <v>6.5</v>
      </c>
      <c r="CY15" s="149">
        <v>33.299999999999997</v>
      </c>
      <c r="CZ15" s="150">
        <v>4.8</v>
      </c>
      <c r="DA15" s="30"/>
      <c r="DB15" s="42"/>
      <c r="DC15" s="30"/>
      <c r="DD15" s="30"/>
      <c r="DE15" s="30"/>
      <c r="DF15" s="30"/>
    </row>
    <row r="16" spans="1:110" x14ac:dyDescent="0.2">
      <c r="A16" s="29">
        <v>14</v>
      </c>
      <c r="B16" s="31" t="s">
        <v>403</v>
      </c>
      <c r="C16" s="132">
        <v>5.2428571428571429</v>
      </c>
      <c r="D16" s="34" t="s">
        <v>267</v>
      </c>
      <c r="E16" s="35">
        <v>5</v>
      </c>
      <c r="F16" s="36">
        <v>37332</v>
      </c>
      <c r="G16" s="37">
        <v>23.547945205479451</v>
      </c>
      <c r="H16" s="37" t="s">
        <v>198</v>
      </c>
      <c r="I16" s="37">
        <v>23.12876712328767</v>
      </c>
      <c r="J16" s="35">
        <v>76</v>
      </c>
      <c r="K16" s="35">
        <v>245</v>
      </c>
      <c r="L16" s="35">
        <v>4.6399999999999997</v>
      </c>
      <c r="M16" s="59">
        <v>0</v>
      </c>
      <c r="N16" s="40">
        <v>0</v>
      </c>
      <c r="O16" s="41">
        <v>0.27669820885434271</v>
      </c>
      <c r="P16" s="41">
        <v>0.14549744396382225</v>
      </c>
      <c r="Q16" s="41">
        <v>0.17095851216022889</v>
      </c>
      <c r="R16" s="41">
        <v>4.7025927808845958E-2</v>
      </c>
      <c r="S16" s="42">
        <v>0.16186206833159433</v>
      </c>
      <c r="T16" s="43">
        <v>0.1537689649150146</v>
      </c>
      <c r="U16" s="44">
        <v>19.471232876712328</v>
      </c>
      <c r="V16" s="45">
        <v>1.53</v>
      </c>
      <c r="W16" s="45">
        <v>12.333333333333334</v>
      </c>
      <c r="X16" s="45">
        <v>6.9</v>
      </c>
      <c r="Y16" s="45">
        <v>7.3</v>
      </c>
      <c r="Z16" s="45">
        <v>0</v>
      </c>
      <c r="AA16" s="45">
        <v>0</v>
      </c>
      <c r="AB16" s="137">
        <v>6.3E-2</v>
      </c>
      <c r="AC16" s="45">
        <v>105.71196795368462</v>
      </c>
      <c r="AD16" s="47">
        <v>111.15104179507159</v>
      </c>
      <c r="AE16" s="48">
        <v>4</v>
      </c>
      <c r="AF16" s="49">
        <v>8</v>
      </c>
      <c r="AG16" s="49">
        <v>2</v>
      </c>
      <c r="AH16" s="49">
        <v>4</v>
      </c>
      <c r="AI16" s="49">
        <v>4</v>
      </c>
      <c r="AJ16" s="49">
        <v>5</v>
      </c>
      <c r="AK16" s="49">
        <v>6</v>
      </c>
      <c r="AL16" s="49">
        <v>0</v>
      </c>
      <c r="AM16" s="50">
        <v>0</v>
      </c>
      <c r="AN16" s="146">
        <v>0</v>
      </c>
      <c r="AO16" s="147">
        <v>1</v>
      </c>
      <c r="AP16" s="147">
        <v>1</v>
      </c>
      <c r="AQ16" s="147">
        <v>0</v>
      </c>
      <c r="AR16" s="147">
        <v>0</v>
      </c>
      <c r="AS16" s="147"/>
      <c r="AT16" s="147"/>
      <c r="AU16" s="147"/>
      <c r="AV16" s="149">
        <v>0</v>
      </c>
      <c r="AW16" s="149">
        <v>0</v>
      </c>
      <c r="AX16" s="149">
        <v>12</v>
      </c>
      <c r="AY16" s="149">
        <v>0</v>
      </c>
      <c r="AZ16" s="150">
        <v>0</v>
      </c>
      <c r="BA16" s="146">
        <v>655</v>
      </c>
      <c r="BB16" s="147">
        <v>2367.1999999999998</v>
      </c>
      <c r="BC16" s="147">
        <v>61</v>
      </c>
      <c r="BD16" s="147">
        <v>42</v>
      </c>
      <c r="BE16" s="147">
        <v>3</v>
      </c>
      <c r="BF16" s="147"/>
      <c r="BG16" s="147"/>
      <c r="BH16" s="147"/>
      <c r="BI16" s="149">
        <v>1.9</v>
      </c>
      <c r="BJ16" s="149">
        <v>8</v>
      </c>
      <c r="BK16" s="149">
        <v>9.3000000000000007</v>
      </c>
      <c r="BL16" s="149">
        <v>57.1</v>
      </c>
      <c r="BM16" s="150">
        <v>6.7</v>
      </c>
      <c r="BN16" s="146">
        <v>444</v>
      </c>
      <c r="BO16" s="147">
        <v>3051.6000000000004</v>
      </c>
      <c r="BP16" s="147">
        <v>65</v>
      </c>
      <c r="BQ16" s="147">
        <v>49</v>
      </c>
      <c r="BR16" s="147">
        <v>1</v>
      </c>
      <c r="BS16" s="147"/>
      <c r="BT16" s="147"/>
      <c r="BU16" s="147"/>
      <c r="BV16" s="149">
        <v>1.1599999999999999</v>
      </c>
      <c r="BW16" s="149">
        <v>5.3</v>
      </c>
      <c r="BX16" s="149">
        <v>6.5</v>
      </c>
      <c r="BY16" s="149">
        <v>60</v>
      </c>
      <c r="BZ16" s="150">
        <v>0</v>
      </c>
      <c r="CA16" s="146">
        <v>239</v>
      </c>
      <c r="CB16" s="147">
        <v>1398</v>
      </c>
      <c r="CC16" s="147">
        <v>28</v>
      </c>
      <c r="CD16" s="147">
        <v>16</v>
      </c>
      <c r="CE16" s="147">
        <v>1</v>
      </c>
      <c r="CF16" s="147"/>
      <c r="CG16" s="147"/>
      <c r="CH16" s="147"/>
      <c r="CI16" s="149">
        <v>1.53</v>
      </c>
      <c r="CJ16" s="149">
        <v>4.4000000000000004</v>
      </c>
      <c r="CK16" s="149">
        <v>11.3</v>
      </c>
      <c r="CL16" s="149">
        <v>33.299999999999997</v>
      </c>
      <c r="CM16" s="150">
        <v>11.1</v>
      </c>
      <c r="CN16" s="146">
        <v>185</v>
      </c>
      <c r="CO16" s="147">
        <v>3934</v>
      </c>
      <c r="CP16" s="147">
        <v>20</v>
      </c>
      <c r="CQ16" s="147">
        <v>15</v>
      </c>
      <c r="CR16" s="147">
        <v>0</v>
      </c>
      <c r="CS16" s="147">
        <v>27.599999999999998</v>
      </c>
      <c r="CT16" s="147"/>
      <c r="CU16" s="147"/>
      <c r="CV16" s="149">
        <v>1.23</v>
      </c>
      <c r="CW16" s="149">
        <v>6.9</v>
      </c>
      <c r="CX16" s="149">
        <v>7.3</v>
      </c>
      <c r="CY16" s="149">
        <v>33.299999999999997</v>
      </c>
      <c r="CZ16" s="150">
        <v>6.3</v>
      </c>
      <c r="DA16" s="30"/>
      <c r="DB16" s="42"/>
      <c r="DC16" s="30"/>
      <c r="DD16" s="30"/>
      <c r="DE16" s="30"/>
      <c r="DF16" s="30"/>
    </row>
    <row r="17" spans="1:104" x14ac:dyDescent="0.2">
      <c r="A17" s="29">
        <v>15</v>
      </c>
      <c r="B17" s="31" t="s">
        <v>411</v>
      </c>
      <c r="C17" s="132">
        <v>4.8428571428571425</v>
      </c>
      <c r="D17" s="34" t="s">
        <v>445</v>
      </c>
      <c r="E17" s="35">
        <v>3</v>
      </c>
      <c r="F17" s="36">
        <v>37462</v>
      </c>
      <c r="G17" s="37">
        <v>23.19178082191781</v>
      </c>
      <c r="H17" s="37" t="s">
        <v>198</v>
      </c>
      <c r="I17" s="37">
        <v>22.772602739726029</v>
      </c>
      <c r="J17" s="35">
        <v>75</v>
      </c>
      <c r="K17" s="35">
        <v>260</v>
      </c>
      <c r="L17" s="35">
        <v>4.75</v>
      </c>
      <c r="M17" s="59">
        <v>0</v>
      </c>
      <c r="N17" s="40">
        <v>0</v>
      </c>
      <c r="O17" s="41">
        <v>2.8948965774851756E-2</v>
      </c>
      <c r="P17" s="41">
        <v>0.13596665343390232</v>
      </c>
      <c r="Q17" s="41">
        <v>0.1564864047032378</v>
      </c>
      <c r="R17" s="41">
        <v>8.2966035779102928E-2</v>
      </c>
      <c r="S17" s="42">
        <v>0.11972622024117036</v>
      </c>
      <c r="T17" s="43">
        <v>0.11373990922911183</v>
      </c>
      <c r="U17" s="44">
        <v>21.106849315068494</v>
      </c>
      <c r="V17" s="45">
        <v>1.98</v>
      </c>
      <c r="W17" s="45">
        <v>12.066666666666666</v>
      </c>
      <c r="X17" s="45">
        <v>9.6</v>
      </c>
      <c r="Y17" s="45">
        <v>7.4</v>
      </c>
      <c r="Z17" s="45">
        <v>0</v>
      </c>
      <c r="AA17" s="45">
        <v>0</v>
      </c>
      <c r="AB17" s="137">
        <v>6.3E-2</v>
      </c>
      <c r="AC17" s="45">
        <v>102.14777357448148</v>
      </c>
      <c r="AD17" s="47">
        <v>105.29064632306687</v>
      </c>
      <c r="AE17" s="48">
        <v>2</v>
      </c>
      <c r="AF17" s="49">
        <v>4</v>
      </c>
      <c r="AG17" s="49">
        <v>5</v>
      </c>
      <c r="AH17" s="49">
        <v>4</v>
      </c>
      <c r="AI17" s="49">
        <v>8</v>
      </c>
      <c r="AJ17" s="49">
        <v>5</v>
      </c>
      <c r="AK17" s="49">
        <v>4</v>
      </c>
      <c r="AL17" s="49">
        <v>0</v>
      </c>
      <c r="AM17" s="50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>
        <v>62</v>
      </c>
      <c r="BB17" s="147">
        <v>2141.6999999999998</v>
      </c>
      <c r="BC17" s="147">
        <v>9</v>
      </c>
      <c r="BD17" s="147">
        <v>6</v>
      </c>
      <c r="BE17" s="147">
        <v>1</v>
      </c>
      <c r="BF17" s="147"/>
      <c r="BG17" s="147"/>
      <c r="BH17" s="147"/>
      <c r="BI17" s="149">
        <v>0.89</v>
      </c>
      <c r="BJ17" s="149">
        <v>0.3</v>
      </c>
      <c r="BK17" s="149">
        <v>10.4</v>
      </c>
      <c r="BL17" s="149">
        <v>100</v>
      </c>
      <c r="BM17" s="150">
        <v>14.3</v>
      </c>
      <c r="BN17" s="146">
        <v>411</v>
      </c>
      <c r="BO17" s="147">
        <v>3022.8</v>
      </c>
      <c r="BP17" s="147">
        <v>46</v>
      </c>
      <c r="BQ17" s="147">
        <v>37</v>
      </c>
      <c r="BR17" s="147">
        <v>5</v>
      </c>
      <c r="BS17" s="147"/>
      <c r="BT17" s="147"/>
      <c r="BU17" s="147"/>
      <c r="BV17" s="149">
        <v>2.12</v>
      </c>
      <c r="BW17" s="149">
        <v>6.2</v>
      </c>
      <c r="BX17" s="149">
        <v>5.7</v>
      </c>
      <c r="BY17" s="149">
        <v>66.7</v>
      </c>
      <c r="BZ17" s="150">
        <v>5.0999999999999996</v>
      </c>
      <c r="CA17" s="146">
        <v>362</v>
      </c>
      <c r="CB17" s="147">
        <v>2313.3000000000002</v>
      </c>
      <c r="CC17" s="147">
        <v>50</v>
      </c>
      <c r="CD17" s="147">
        <v>30</v>
      </c>
      <c r="CE17" s="147">
        <v>0</v>
      </c>
      <c r="CF17" s="147"/>
      <c r="CG17" s="147"/>
      <c r="CH17" s="147"/>
      <c r="CI17" s="149">
        <v>1.98</v>
      </c>
      <c r="CJ17" s="149">
        <v>9.6</v>
      </c>
      <c r="CK17" s="149">
        <v>6.9</v>
      </c>
      <c r="CL17" s="149">
        <v>30</v>
      </c>
      <c r="CM17" s="150">
        <v>6.3</v>
      </c>
      <c r="CN17" s="146">
        <v>320</v>
      </c>
      <c r="CO17" s="147">
        <v>3857</v>
      </c>
      <c r="CP17" s="147">
        <v>42</v>
      </c>
      <c r="CQ17" s="147">
        <v>30</v>
      </c>
      <c r="CR17" s="147">
        <v>5</v>
      </c>
      <c r="CS17" s="147">
        <v>30</v>
      </c>
      <c r="CT17" s="147"/>
      <c r="CU17" s="147"/>
      <c r="CV17" s="149">
        <v>1.42</v>
      </c>
      <c r="CW17" s="149">
        <v>5.5</v>
      </c>
      <c r="CX17" s="149">
        <v>7.4</v>
      </c>
      <c r="CY17" s="149">
        <v>60</v>
      </c>
      <c r="CZ17" s="150">
        <v>6.3</v>
      </c>
    </row>
    <row r="18" spans="1:104" x14ac:dyDescent="0.2">
      <c r="A18" s="29">
        <v>16</v>
      </c>
      <c r="B18" s="31" t="s">
        <v>446</v>
      </c>
      <c r="C18" s="132">
        <v>4.8285714285714283</v>
      </c>
      <c r="D18" s="34" t="s">
        <v>447</v>
      </c>
      <c r="E18" s="35">
        <v>1</v>
      </c>
      <c r="F18" s="36">
        <v>37456</v>
      </c>
      <c r="G18" s="37">
        <v>23.208219178082192</v>
      </c>
      <c r="H18" s="37" t="s">
        <v>198</v>
      </c>
      <c r="I18" s="37">
        <v>22.789041095890411</v>
      </c>
      <c r="J18" s="35">
        <v>76</v>
      </c>
      <c r="K18" s="35">
        <v>251</v>
      </c>
      <c r="L18" s="35">
        <v>4.72</v>
      </c>
      <c r="M18" s="59">
        <v>0</v>
      </c>
      <c r="N18" s="40">
        <v>0.26742301458670986</v>
      </c>
      <c r="O18" s="41">
        <v>0.10348583877995644</v>
      </c>
      <c r="P18" s="41">
        <v>0.16380952380952382</v>
      </c>
      <c r="Q18" s="41">
        <v>0.18634423897581792</v>
      </c>
      <c r="R18" s="41">
        <v>0.11746131986106725</v>
      </c>
      <c r="S18" s="42">
        <v>0.19244216722388857</v>
      </c>
      <c r="T18" s="43">
        <v>0.19244216722388857</v>
      </c>
      <c r="U18" s="44">
        <v>17.13150684931507</v>
      </c>
      <c r="V18" s="45">
        <v>1.42</v>
      </c>
      <c r="W18" s="45">
        <v>12</v>
      </c>
      <c r="X18" s="45">
        <v>4.3</v>
      </c>
      <c r="Y18" s="45">
        <v>10.199999999999999</v>
      </c>
      <c r="Z18" s="45">
        <v>0</v>
      </c>
      <c r="AA18" s="45">
        <v>0</v>
      </c>
      <c r="AB18" s="137">
        <v>6.0999999999999999E-2</v>
      </c>
      <c r="AC18" s="45">
        <v>101.14297473682598</v>
      </c>
      <c r="AD18" s="47">
        <v>106.34696553162566</v>
      </c>
      <c r="AE18" s="48">
        <v>6</v>
      </c>
      <c r="AF18" s="49">
        <v>10</v>
      </c>
      <c r="AG18" s="49">
        <v>1</v>
      </c>
      <c r="AH18" s="49">
        <v>4</v>
      </c>
      <c r="AI18" s="49">
        <v>0</v>
      </c>
      <c r="AJ18" s="49">
        <v>5</v>
      </c>
      <c r="AK18" s="49">
        <v>4</v>
      </c>
      <c r="AL18" s="49">
        <v>0</v>
      </c>
      <c r="AM18" s="50">
        <v>0</v>
      </c>
      <c r="AN18" s="146">
        <v>165</v>
      </c>
      <c r="AO18" s="147">
        <v>617</v>
      </c>
      <c r="AP18" s="147">
        <v>16</v>
      </c>
      <c r="AQ18" s="147">
        <v>10</v>
      </c>
      <c r="AR18" s="147">
        <v>1</v>
      </c>
      <c r="AS18" s="147">
        <v>5</v>
      </c>
      <c r="AT18" s="147"/>
      <c r="AU18" s="147"/>
      <c r="AV18" s="149">
        <v>3.44</v>
      </c>
      <c r="AW18" s="149">
        <v>8.1999999999999993</v>
      </c>
      <c r="AX18" s="149">
        <v>7.9</v>
      </c>
      <c r="AY18" s="149">
        <v>33.299999999999997</v>
      </c>
      <c r="AZ18" s="150">
        <v>0</v>
      </c>
      <c r="BA18" s="146">
        <v>247</v>
      </c>
      <c r="BB18" s="147">
        <v>2386.7999999999997</v>
      </c>
      <c r="BC18" s="147">
        <v>28</v>
      </c>
      <c r="BD18" s="147">
        <v>16</v>
      </c>
      <c r="BE18" s="147">
        <v>1</v>
      </c>
      <c r="BF18" s="147">
        <v>15.299999999999999</v>
      </c>
      <c r="BG18" s="147"/>
      <c r="BH18" s="147"/>
      <c r="BI18" s="149">
        <v>1.31</v>
      </c>
      <c r="BJ18" s="149">
        <v>7.7</v>
      </c>
      <c r="BK18" s="149">
        <v>9.1</v>
      </c>
      <c r="BL18" s="149">
        <v>20</v>
      </c>
      <c r="BM18" s="150">
        <v>11.1</v>
      </c>
      <c r="BN18" s="146">
        <v>430</v>
      </c>
      <c r="BO18" s="147">
        <v>2625</v>
      </c>
      <c r="BP18" s="147">
        <v>48</v>
      </c>
      <c r="BQ18" s="147">
        <v>28</v>
      </c>
      <c r="BR18" s="147">
        <v>3</v>
      </c>
      <c r="BS18" s="147">
        <v>16</v>
      </c>
      <c r="BT18" s="147"/>
      <c r="BU18" s="147"/>
      <c r="BV18" s="149">
        <v>1.68</v>
      </c>
      <c r="BW18" s="149">
        <v>7.3</v>
      </c>
      <c r="BX18" s="149">
        <v>9.3000000000000007</v>
      </c>
      <c r="BY18" s="149">
        <v>64.7</v>
      </c>
      <c r="BZ18" s="150">
        <v>15.2</v>
      </c>
      <c r="CA18" s="146">
        <v>393</v>
      </c>
      <c r="CB18" s="147">
        <v>2109</v>
      </c>
      <c r="CC18" s="147">
        <v>53</v>
      </c>
      <c r="CD18" s="147">
        <v>38</v>
      </c>
      <c r="CE18" s="147">
        <v>6</v>
      </c>
      <c r="CF18" s="147">
        <v>18</v>
      </c>
      <c r="CG18" s="147"/>
      <c r="CH18" s="147"/>
      <c r="CI18" s="149">
        <v>1.42</v>
      </c>
      <c r="CJ18" s="149">
        <v>4</v>
      </c>
      <c r="CK18" s="149">
        <v>8.8000000000000007</v>
      </c>
      <c r="CL18" s="149">
        <v>64.7</v>
      </c>
      <c r="CM18" s="150">
        <v>13.6</v>
      </c>
      <c r="CN18" s="146">
        <v>372</v>
      </c>
      <c r="CO18" s="147">
        <v>3167</v>
      </c>
      <c r="CP18" s="147">
        <v>50</v>
      </c>
      <c r="CQ18" s="147">
        <v>31</v>
      </c>
      <c r="CR18" s="147">
        <v>2</v>
      </c>
      <c r="CS18" s="147">
        <v>27</v>
      </c>
      <c r="CT18" s="147"/>
      <c r="CU18" s="147"/>
      <c r="CV18" s="149">
        <v>1.29</v>
      </c>
      <c r="CW18" s="149">
        <v>4.3</v>
      </c>
      <c r="CX18" s="149">
        <v>10.199999999999999</v>
      </c>
      <c r="CY18" s="149">
        <v>37.5</v>
      </c>
      <c r="CZ18" s="150">
        <v>6.1</v>
      </c>
    </row>
    <row r="19" spans="1:104" x14ac:dyDescent="0.2">
      <c r="A19" s="29">
        <v>17</v>
      </c>
      <c r="B19" s="31" t="s">
        <v>412</v>
      </c>
      <c r="C19" s="132">
        <v>4.5785714285714283</v>
      </c>
      <c r="D19" s="34" t="s">
        <v>448</v>
      </c>
      <c r="E19" s="35">
        <v>4</v>
      </c>
      <c r="F19" s="36">
        <v>37741</v>
      </c>
      <c r="G19" s="37">
        <v>22.427397260273974</v>
      </c>
      <c r="H19" s="37" t="s">
        <v>159</v>
      </c>
      <c r="I19" s="37">
        <v>22.008219178082193</v>
      </c>
      <c r="J19" s="35">
        <v>77</v>
      </c>
      <c r="K19" s="35">
        <v>246</v>
      </c>
      <c r="L19" s="35">
        <v>4.71</v>
      </c>
      <c r="M19" s="59">
        <v>6</v>
      </c>
      <c r="N19" s="40">
        <v>0</v>
      </c>
      <c r="O19" s="41">
        <v>6.9015157930392076E-2</v>
      </c>
      <c r="P19" s="41">
        <v>9.7707498964231462E-2</v>
      </c>
      <c r="Q19" s="41">
        <v>0.15092592592592594</v>
      </c>
      <c r="R19" s="41">
        <v>9.2795389048991359E-2</v>
      </c>
      <c r="S19" s="42">
        <v>0.12186065748745864</v>
      </c>
      <c r="T19" s="43">
        <v>0.11576762461308571</v>
      </c>
      <c r="U19" s="44">
        <v>19.342465753424658</v>
      </c>
      <c r="V19" s="45">
        <v>1.56</v>
      </c>
      <c r="W19" s="45">
        <v>8.473684210526315</v>
      </c>
      <c r="X19" s="45">
        <v>6.7</v>
      </c>
      <c r="Y19" s="45">
        <v>4.8</v>
      </c>
      <c r="Z19" s="45">
        <v>0</v>
      </c>
      <c r="AA19" s="45">
        <v>0</v>
      </c>
      <c r="AB19" s="137">
        <v>7.2999999999999995E-2</v>
      </c>
      <c r="AC19" s="45">
        <v>99.972712161708287</v>
      </c>
      <c r="AD19" s="47">
        <v>107.19796806284639</v>
      </c>
      <c r="AE19" s="48">
        <v>2</v>
      </c>
      <c r="AF19" s="49">
        <v>8</v>
      </c>
      <c r="AG19" s="49">
        <v>2</v>
      </c>
      <c r="AH19" s="49">
        <v>0</v>
      </c>
      <c r="AI19" s="49">
        <v>4</v>
      </c>
      <c r="AJ19" s="49">
        <v>5</v>
      </c>
      <c r="AK19" s="49">
        <v>4</v>
      </c>
      <c r="AL19" s="49">
        <v>2</v>
      </c>
      <c r="AM19" s="50">
        <v>0</v>
      </c>
      <c r="AN19" s="146"/>
      <c r="AO19" s="147">
        <v>1</v>
      </c>
      <c r="AP19" s="147"/>
      <c r="AQ19" s="147"/>
      <c r="AR19" s="147"/>
      <c r="AS19" s="147"/>
      <c r="AT19" s="147"/>
      <c r="AU19" s="147"/>
      <c r="AV19" s="149"/>
      <c r="AW19" s="149"/>
      <c r="AX19" s="149"/>
      <c r="AY19" s="149"/>
      <c r="AZ19" s="150"/>
      <c r="BA19" s="146">
        <v>326</v>
      </c>
      <c r="BB19" s="147">
        <v>4723.5999999999995</v>
      </c>
      <c r="BC19" s="147">
        <v>29</v>
      </c>
      <c r="BD19" s="147">
        <v>28</v>
      </c>
      <c r="BE19" s="147">
        <v>4</v>
      </c>
      <c r="BF19" s="147"/>
      <c r="BG19" s="147"/>
      <c r="BH19" s="147"/>
      <c r="BI19" s="149">
        <v>1.85</v>
      </c>
      <c r="BJ19" s="149">
        <v>10.199999999999999</v>
      </c>
      <c r="BK19" s="149">
        <v>1.8</v>
      </c>
      <c r="BL19" s="149">
        <v>100</v>
      </c>
      <c r="BM19" s="150">
        <v>0</v>
      </c>
      <c r="BN19" s="146">
        <v>283</v>
      </c>
      <c r="BO19" s="147">
        <v>2896.4</v>
      </c>
      <c r="BP19" s="147">
        <v>36</v>
      </c>
      <c r="BQ19" s="147">
        <v>21</v>
      </c>
      <c r="BR19" s="147">
        <v>2</v>
      </c>
      <c r="BS19" s="147"/>
      <c r="BT19" s="147"/>
      <c r="BU19" s="147"/>
      <c r="BV19" s="149">
        <v>0.99</v>
      </c>
      <c r="BW19" s="149">
        <v>6.3</v>
      </c>
      <c r="BX19" s="149">
        <v>8</v>
      </c>
      <c r="BY19" s="149">
        <v>28.6</v>
      </c>
      <c r="BZ19" s="150">
        <v>8.6999999999999993</v>
      </c>
      <c r="CA19" s="146">
        <v>326</v>
      </c>
      <c r="CB19" s="147">
        <v>2160</v>
      </c>
      <c r="CC19" s="147">
        <v>27</v>
      </c>
      <c r="CD19" s="147">
        <v>18</v>
      </c>
      <c r="CE19" s="147">
        <v>1</v>
      </c>
      <c r="CF19" s="147"/>
      <c r="CG19" s="147"/>
      <c r="CH19" s="147"/>
      <c r="CI19" s="149">
        <v>1.56</v>
      </c>
      <c r="CJ19" s="149">
        <v>6.7</v>
      </c>
      <c r="CK19" s="149">
        <v>11.4</v>
      </c>
      <c r="CL19" s="149">
        <v>75</v>
      </c>
      <c r="CM19" s="150">
        <v>10</v>
      </c>
      <c r="CN19" s="146">
        <v>322</v>
      </c>
      <c r="CO19" s="147">
        <v>3470</v>
      </c>
      <c r="CP19" s="147">
        <v>51</v>
      </c>
      <c r="CQ19" s="147">
        <v>38</v>
      </c>
      <c r="CR19" s="147">
        <v>4</v>
      </c>
      <c r="CS19" s="147">
        <v>27.599999999999998</v>
      </c>
      <c r="CT19" s="147"/>
      <c r="CU19" s="147"/>
      <c r="CV19" s="149">
        <v>0.8</v>
      </c>
      <c r="CW19" s="149">
        <v>4.4000000000000004</v>
      </c>
      <c r="CX19" s="149">
        <v>4.8</v>
      </c>
      <c r="CY19" s="149">
        <v>100</v>
      </c>
      <c r="CZ19" s="150">
        <v>7.3</v>
      </c>
    </row>
    <row r="20" spans="1:104" x14ac:dyDescent="0.2">
      <c r="A20" s="29">
        <v>18</v>
      </c>
      <c r="B20" s="31" t="s">
        <v>449</v>
      </c>
      <c r="C20" s="132">
        <v>3.9642857142857144</v>
      </c>
      <c r="D20" s="34" t="s">
        <v>212</v>
      </c>
      <c r="E20" s="35">
        <v>2</v>
      </c>
      <c r="F20" s="36">
        <v>37519</v>
      </c>
      <c r="G20" s="37">
        <v>22.457534246575342</v>
      </c>
      <c r="H20" s="37" t="s">
        <v>179</v>
      </c>
      <c r="I20" s="37">
        <v>22.616438356164384</v>
      </c>
      <c r="J20" s="35">
        <v>77</v>
      </c>
      <c r="K20" s="35">
        <v>243</v>
      </c>
      <c r="L20" s="35">
        <v>4.7</v>
      </c>
      <c r="M20" s="59">
        <v>7</v>
      </c>
      <c r="N20" s="40">
        <v>0</v>
      </c>
      <c r="O20" s="41">
        <v>0</v>
      </c>
      <c r="P20" s="41">
        <v>0</v>
      </c>
      <c r="Q20" s="41">
        <v>0.15941140404659718</v>
      </c>
      <c r="R20" s="41">
        <v>0.12563152576625125</v>
      </c>
      <c r="S20" s="42">
        <v>0.1425214649064242</v>
      </c>
      <c r="T20" s="43">
        <v>0.1425214649064242</v>
      </c>
      <c r="U20" s="44">
        <v>19.950684931506849</v>
      </c>
      <c r="V20" s="45">
        <v>1.41</v>
      </c>
      <c r="W20" s="45">
        <v>10.361111111111111</v>
      </c>
      <c r="X20" s="45">
        <v>4.5</v>
      </c>
      <c r="Y20" s="45">
        <v>6.9</v>
      </c>
      <c r="Z20" s="45">
        <v>0</v>
      </c>
      <c r="AA20" s="45">
        <v>0</v>
      </c>
      <c r="AB20" s="137">
        <v>2.7000000000000003E-2</v>
      </c>
      <c r="AC20" s="45">
        <v>99.596674454744033</v>
      </c>
      <c r="AD20" s="47">
        <v>106.79475325322537</v>
      </c>
      <c r="AE20" s="48">
        <v>3</v>
      </c>
      <c r="AF20" s="49">
        <v>7</v>
      </c>
      <c r="AG20" s="49">
        <v>1</v>
      </c>
      <c r="AH20" s="49">
        <v>1</v>
      </c>
      <c r="AI20" s="49">
        <v>1</v>
      </c>
      <c r="AJ20" s="49">
        <v>5</v>
      </c>
      <c r="AK20" s="49">
        <v>4</v>
      </c>
      <c r="AL20" s="49">
        <v>1</v>
      </c>
      <c r="AM20" s="50">
        <v>0</v>
      </c>
      <c r="AN20" s="146"/>
      <c r="AO20" s="147">
        <v>1</v>
      </c>
      <c r="AP20" s="147"/>
      <c r="AQ20" s="147"/>
      <c r="AR20" s="147"/>
      <c r="AS20" s="147"/>
      <c r="AT20" s="147"/>
      <c r="AU20" s="147"/>
      <c r="AV20" s="149"/>
      <c r="AW20" s="149"/>
      <c r="AX20" s="149"/>
      <c r="AY20" s="149"/>
      <c r="AZ20" s="150"/>
      <c r="BA20" s="146"/>
      <c r="BB20" s="147">
        <v>1</v>
      </c>
      <c r="BC20" s="147"/>
      <c r="BD20" s="147"/>
      <c r="BE20" s="147"/>
      <c r="BF20" s="147"/>
      <c r="BG20" s="147"/>
      <c r="BH20" s="147"/>
      <c r="BI20" s="149"/>
      <c r="BJ20" s="149"/>
      <c r="BK20" s="149"/>
      <c r="BL20" s="149"/>
      <c r="BM20" s="150"/>
      <c r="BN20" s="146"/>
      <c r="BO20" s="147">
        <v>1</v>
      </c>
      <c r="BP20" s="147"/>
      <c r="BQ20" s="147"/>
      <c r="BR20" s="147"/>
      <c r="BS20" s="147"/>
      <c r="BT20" s="147"/>
      <c r="BU20" s="147"/>
      <c r="BV20" s="149"/>
      <c r="BW20" s="149"/>
      <c r="BX20" s="149"/>
      <c r="BY20" s="149"/>
      <c r="BZ20" s="150"/>
      <c r="CA20" s="146">
        <v>260</v>
      </c>
      <c r="CB20" s="147">
        <v>1631</v>
      </c>
      <c r="CC20" s="147">
        <v>41</v>
      </c>
      <c r="CD20" s="147">
        <v>25</v>
      </c>
      <c r="CE20" s="147">
        <v>4</v>
      </c>
      <c r="CF20" s="147">
        <v>10</v>
      </c>
      <c r="CG20" s="147"/>
      <c r="CH20" s="147"/>
      <c r="CI20" s="149">
        <v>1.2</v>
      </c>
      <c r="CJ20" s="149">
        <v>3.2</v>
      </c>
      <c r="CK20" s="149">
        <v>9.5</v>
      </c>
      <c r="CL20" s="149">
        <v>57.1</v>
      </c>
      <c r="CM20" s="150">
        <v>10.7</v>
      </c>
      <c r="CN20" s="146">
        <v>373</v>
      </c>
      <c r="CO20" s="147">
        <v>2969</v>
      </c>
      <c r="CP20" s="147">
        <v>47</v>
      </c>
      <c r="CQ20" s="147">
        <v>36</v>
      </c>
      <c r="CR20" s="147">
        <v>0</v>
      </c>
      <c r="CS20" s="147">
        <v>13</v>
      </c>
      <c r="CT20" s="147"/>
      <c r="CU20" s="147"/>
      <c r="CV20" s="149">
        <v>1.41</v>
      </c>
      <c r="CW20" s="149">
        <v>4.5</v>
      </c>
      <c r="CX20" s="149">
        <v>6.9</v>
      </c>
      <c r="CY20" s="149">
        <v>50</v>
      </c>
      <c r="CZ20" s="150">
        <v>2.7</v>
      </c>
    </row>
    <row r="21" spans="1:104" ht="15.75" customHeight="1" x14ac:dyDescent="0.2">
      <c r="A21" s="29">
        <v>19</v>
      </c>
      <c r="B21" s="31" t="s">
        <v>419</v>
      </c>
      <c r="C21" s="132">
        <v>3.7571428571428571</v>
      </c>
      <c r="D21" s="34" t="s">
        <v>166</v>
      </c>
      <c r="E21" s="35">
        <v>1</v>
      </c>
      <c r="F21" s="36">
        <v>37375</v>
      </c>
      <c r="G21" s="37">
        <v>23.43013698630137</v>
      </c>
      <c r="H21" s="37" t="s">
        <v>159</v>
      </c>
      <c r="I21" s="37">
        <v>23.010958904109589</v>
      </c>
      <c r="J21" s="35">
        <v>77</v>
      </c>
      <c r="K21" s="35">
        <v>256</v>
      </c>
      <c r="L21" s="35">
        <v>4.7</v>
      </c>
      <c r="M21" s="59">
        <v>0</v>
      </c>
      <c r="N21" s="40">
        <v>0</v>
      </c>
      <c r="O21" s="41">
        <v>6.8395710221054928E-3</v>
      </c>
      <c r="P21" s="41">
        <v>9.9602869587496812E-2</v>
      </c>
      <c r="Q21" s="41">
        <v>6.0604096448016592E-2</v>
      </c>
      <c r="R21" s="41">
        <v>8.2655385616661248E-2</v>
      </c>
      <c r="S21" s="42">
        <v>9.112912760207903E-2</v>
      </c>
      <c r="T21" s="43">
        <v>9.112912760207903E-2</v>
      </c>
      <c r="U21" s="44" t="s">
        <v>540</v>
      </c>
      <c r="V21" s="45">
        <v>1.26</v>
      </c>
      <c r="W21" s="45">
        <v>12.095238095238095</v>
      </c>
      <c r="X21" s="45">
        <v>8.8000000000000007</v>
      </c>
      <c r="Y21" s="45">
        <v>4.5</v>
      </c>
      <c r="Z21" s="45">
        <v>0</v>
      </c>
      <c r="AA21" s="45">
        <v>0</v>
      </c>
      <c r="AB21" s="137">
        <v>0.125</v>
      </c>
      <c r="AC21" s="45">
        <v>104.92489160664393</v>
      </c>
      <c r="AD21" s="47">
        <v>112.50805280998229</v>
      </c>
      <c r="AE21" s="48">
        <v>0</v>
      </c>
      <c r="AF21" s="49">
        <v>0</v>
      </c>
      <c r="AG21" s="49">
        <v>1</v>
      </c>
      <c r="AH21" s="49">
        <v>4</v>
      </c>
      <c r="AI21" s="49">
        <v>7</v>
      </c>
      <c r="AJ21" s="49">
        <v>5</v>
      </c>
      <c r="AK21" s="49">
        <v>6</v>
      </c>
      <c r="AL21" s="49">
        <v>0</v>
      </c>
      <c r="AM21" s="50">
        <v>0.5</v>
      </c>
      <c r="AN21" s="146"/>
      <c r="AO21" s="147">
        <v>1</v>
      </c>
      <c r="AP21" s="147"/>
      <c r="AQ21" s="147"/>
      <c r="AR21" s="147"/>
      <c r="AS21" s="147">
        <v>1</v>
      </c>
      <c r="AT21" s="147"/>
      <c r="AU21" s="147"/>
      <c r="AV21" s="149"/>
      <c r="AW21" s="149"/>
      <c r="AX21" s="149"/>
      <c r="AY21" s="149"/>
      <c r="AZ21" s="150"/>
      <c r="BA21" s="146">
        <v>25</v>
      </c>
      <c r="BB21" s="147">
        <v>3655.2000000000003</v>
      </c>
      <c r="BC21" s="147">
        <v>3</v>
      </c>
      <c r="BD21" s="147">
        <v>3</v>
      </c>
      <c r="BE21" s="147">
        <v>0</v>
      </c>
      <c r="BF21" s="147">
        <v>25.200000000000003</v>
      </c>
      <c r="BG21" s="147"/>
      <c r="BH21" s="147"/>
      <c r="BI21" s="149">
        <v>0.37</v>
      </c>
      <c r="BJ21" s="149">
        <v>2.2999999999999998</v>
      </c>
      <c r="BK21" s="149">
        <v>6</v>
      </c>
      <c r="BL21" s="149">
        <v>0</v>
      </c>
      <c r="BM21" s="150">
        <v>0</v>
      </c>
      <c r="BN21" s="146">
        <v>311</v>
      </c>
      <c r="BO21" s="147">
        <v>3122.3999999999996</v>
      </c>
      <c r="BP21" s="147">
        <v>38</v>
      </c>
      <c r="BQ21" s="147">
        <v>30</v>
      </c>
      <c r="BR21" s="147">
        <v>3</v>
      </c>
      <c r="BS21" s="147">
        <v>19.200000000000003</v>
      </c>
      <c r="BT21" s="147"/>
      <c r="BU21" s="147"/>
      <c r="BV21" s="149">
        <v>1.69</v>
      </c>
      <c r="BW21" s="149">
        <v>7</v>
      </c>
      <c r="BX21" s="149">
        <v>4.3</v>
      </c>
      <c r="BY21" s="149">
        <v>66.7</v>
      </c>
      <c r="BZ21" s="150">
        <v>3.2</v>
      </c>
      <c r="CA21" s="146">
        <v>187</v>
      </c>
      <c r="CB21" s="147">
        <v>3085.6</v>
      </c>
      <c r="CC21" s="147">
        <v>13</v>
      </c>
      <c r="CD21" s="147">
        <v>11</v>
      </c>
      <c r="CE21" s="147">
        <v>0</v>
      </c>
      <c r="CF21" s="147">
        <v>22.400000000000002</v>
      </c>
      <c r="CG21" s="147"/>
      <c r="CH21" s="147"/>
      <c r="CI21" s="149">
        <v>1.06</v>
      </c>
      <c r="CJ21" s="149">
        <v>8.5</v>
      </c>
      <c r="CK21" s="149">
        <v>7.8</v>
      </c>
      <c r="CL21" s="149">
        <v>0</v>
      </c>
      <c r="CM21" s="150">
        <v>15.4</v>
      </c>
      <c r="CN21" s="146">
        <v>254</v>
      </c>
      <c r="CO21" s="147">
        <v>3073</v>
      </c>
      <c r="CP21" s="147">
        <v>29</v>
      </c>
      <c r="CQ21" s="147">
        <v>21</v>
      </c>
      <c r="CR21" s="147">
        <v>0</v>
      </c>
      <c r="CS21" s="147">
        <v>22.400000000000002</v>
      </c>
      <c r="CT21" s="147"/>
      <c r="CU21" s="147"/>
      <c r="CV21" s="149">
        <v>1.26</v>
      </c>
      <c r="CW21" s="149">
        <v>8.8000000000000007</v>
      </c>
      <c r="CX21" s="149">
        <v>4.5</v>
      </c>
      <c r="CY21" s="149">
        <v>66.7</v>
      </c>
      <c r="CZ21" s="150">
        <v>12.5</v>
      </c>
    </row>
    <row r="22" spans="1:104" ht="15.75" customHeight="1" x14ac:dyDescent="0.2">
      <c r="A22" s="29">
        <v>20</v>
      </c>
      <c r="B22" s="31" t="s">
        <v>409</v>
      </c>
      <c r="C22" s="132">
        <v>3.6714285714285713</v>
      </c>
      <c r="D22" s="34" t="s">
        <v>450</v>
      </c>
      <c r="E22" s="35">
        <v>4</v>
      </c>
      <c r="F22" s="36">
        <v>37524</v>
      </c>
      <c r="G22" s="37">
        <v>23.021917808219179</v>
      </c>
      <c r="H22" s="37" t="s">
        <v>159</v>
      </c>
      <c r="I22" s="37">
        <v>22.602739726027398</v>
      </c>
      <c r="J22" s="35">
        <v>77</v>
      </c>
      <c r="K22" s="35">
        <v>238</v>
      </c>
      <c r="L22" s="35">
        <v>4.8899999999999997</v>
      </c>
      <c r="M22" s="59">
        <v>0</v>
      </c>
      <c r="N22" s="40">
        <v>0</v>
      </c>
      <c r="O22" s="41">
        <v>5.4751662104028161E-2</v>
      </c>
      <c r="P22" s="41">
        <v>0.11708466121657199</v>
      </c>
      <c r="Q22" s="41">
        <v>0.16293449197860965</v>
      </c>
      <c r="R22" s="41">
        <v>0.16806722689075632</v>
      </c>
      <c r="S22" s="42">
        <v>0.16806722689075632</v>
      </c>
      <c r="T22" s="43">
        <v>0.1596638655462185</v>
      </c>
      <c r="U22" s="44">
        <v>20.936986301369863</v>
      </c>
      <c r="V22" s="45">
        <v>1.9</v>
      </c>
      <c r="W22" s="45">
        <v>11</v>
      </c>
      <c r="X22" s="45">
        <v>4.9000000000000004</v>
      </c>
      <c r="Y22" s="45">
        <v>11.9</v>
      </c>
      <c r="Z22" s="45">
        <v>0</v>
      </c>
      <c r="AA22" s="45">
        <v>0</v>
      </c>
      <c r="AB22" s="137">
        <v>0.17199999999999999</v>
      </c>
      <c r="AC22" s="45">
        <v>83.247560595275942</v>
      </c>
      <c r="AD22" s="47">
        <v>89.264051650089513</v>
      </c>
      <c r="AE22" s="48">
        <v>4</v>
      </c>
      <c r="AF22" s="49">
        <v>4</v>
      </c>
      <c r="AG22" s="49">
        <v>5</v>
      </c>
      <c r="AH22" s="49">
        <v>2</v>
      </c>
      <c r="AI22" s="49">
        <v>1</v>
      </c>
      <c r="AJ22" s="49">
        <v>5</v>
      </c>
      <c r="AK22" s="49">
        <v>0</v>
      </c>
      <c r="AL22" s="49">
        <v>0</v>
      </c>
      <c r="AM22" s="50">
        <v>0.5</v>
      </c>
      <c r="AN22" s="146"/>
      <c r="AO22" s="147">
        <v>1</v>
      </c>
      <c r="AP22" s="147"/>
      <c r="AQ22" s="147"/>
      <c r="AR22" s="147"/>
      <c r="AS22" s="147"/>
      <c r="AT22" s="147"/>
      <c r="AU22" s="147"/>
      <c r="AV22" s="149"/>
      <c r="AW22" s="149"/>
      <c r="AX22" s="149"/>
      <c r="AY22" s="149"/>
      <c r="AZ22" s="150"/>
      <c r="BA22" s="146">
        <v>154</v>
      </c>
      <c r="BB22" s="147">
        <v>2812.7</v>
      </c>
      <c r="BC22" s="147">
        <v>9</v>
      </c>
      <c r="BD22" s="147">
        <v>7</v>
      </c>
      <c r="BE22" s="147">
        <v>1</v>
      </c>
      <c r="BF22" s="147"/>
      <c r="BG22" s="147"/>
      <c r="BH22" s="147"/>
      <c r="BI22" s="149">
        <v>4.28</v>
      </c>
      <c r="BJ22" s="149">
        <v>8.3000000000000007</v>
      </c>
      <c r="BK22" s="149">
        <v>13.8</v>
      </c>
      <c r="BL22" s="149">
        <v>100</v>
      </c>
      <c r="BM22" s="150">
        <v>0</v>
      </c>
      <c r="BN22" s="146">
        <v>507</v>
      </c>
      <c r="BO22" s="147">
        <v>4330.2</v>
      </c>
      <c r="BP22" s="147">
        <v>50</v>
      </c>
      <c r="BQ22" s="147">
        <v>35</v>
      </c>
      <c r="BR22" s="147">
        <v>4</v>
      </c>
      <c r="BS22" s="147"/>
      <c r="BT22" s="147"/>
      <c r="BU22" s="147"/>
      <c r="BV22" s="149">
        <v>2.21</v>
      </c>
      <c r="BW22" s="149">
        <v>4.3</v>
      </c>
      <c r="BX22" s="149">
        <v>11.8</v>
      </c>
      <c r="BY22" s="149">
        <v>58.3</v>
      </c>
      <c r="BZ22" s="150">
        <v>7.9</v>
      </c>
      <c r="CA22" s="146">
        <v>585</v>
      </c>
      <c r="CB22" s="147">
        <v>3590.3999999999996</v>
      </c>
      <c r="CC22" s="147">
        <v>60</v>
      </c>
      <c r="CD22" s="147">
        <v>41</v>
      </c>
      <c r="CE22" s="147">
        <v>5</v>
      </c>
      <c r="CF22" s="147"/>
      <c r="CG22" s="147"/>
      <c r="CH22" s="147"/>
      <c r="CI22" s="149">
        <v>1.9</v>
      </c>
      <c r="CJ22" s="149">
        <v>4.9000000000000004</v>
      </c>
      <c r="CK22" s="149">
        <v>12.2</v>
      </c>
      <c r="CL22" s="149">
        <v>54.5</v>
      </c>
      <c r="CM22" s="150">
        <v>4.7</v>
      </c>
      <c r="CN22" s="146">
        <v>264</v>
      </c>
      <c r="CO22" s="147">
        <v>1570.8</v>
      </c>
      <c r="CP22" s="147">
        <v>48</v>
      </c>
      <c r="CQ22" s="147">
        <v>24</v>
      </c>
      <c r="CR22" s="147">
        <v>3</v>
      </c>
      <c r="CS22" s="147">
        <v>9.7999999999999989</v>
      </c>
      <c r="CT22" s="147"/>
      <c r="CU22" s="147"/>
      <c r="CV22" s="149">
        <v>1.5</v>
      </c>
      <c r="CW22" s="149">
        <v>3.5</v>
      </c>
      <c r="CX22" s="149">
        <v>11.9</v>
      </c>
      <c r="CY22" s="149">
        <v>37.5</v>
      </c>
      <c r="CZ22" s="150">
        <v>17.2</v>
      </c>
    </row>
    <row r="23" spans="1:104" ht="15.75" customHeight="1" x14ac:dyDescent="0.2">
      <c r="A23" s="29">
        <v>21</v>
      </c>
      <c r="B23" s="31" t="s">
        <v>451</v>
      </c>
      <c r="C23" s="132">
        <v>3.5214285714285718</v>
      </c>
      <c r="D23" s="34" t="s">
        <v>166</v>
      </c>
      <c r="E23" s="35">
        <v>1</v>
      </c>
      <c r="F23" s="36">
        <v>37505</v>
      </c>
      <c r="G23" s="37">
        <v>23.761643835616439</v>
      </c>
      <c r="H23" s="37" t="s">
        <v>159</v>
      </c>
      <c r="I23" s="37">
        <v>22.654794520547945</v>
      </c>
      <c r="J23" s="35">
        <v>75</v>
      </c>
      <c r="K23" s="35">
        <v>274</v>
      </c>
      <c r="L23" s="35">
        <v>4.91</v>
      </c>
      <c r="M23" s="59">
        <v>5</v>
      </c>
      <c r="N23" s="40">
        <v>0</v>
      </c>
      <c r="O23" s="41">
        <v>2.1504220203214883E-3</v>
      </c>
      <c r="P23" s="41">
        <v>1.1748633879781421E-2</v>
      </c>
      <c r="Q23" s="41">
        <v>1.0693454309786131E-2</v>
      </c>
      <c r="R23" s="41">
        <v>3.5144809632281157E-2</v>
      </c>
      <c r="S23" s="42">
        <v>3.5144809632281157E-2</v>
      </c>
      <c r="T23" s="43">
        <v>3.5144809632281157E-2</v>
      </c>
      <c r="U23" s="44" t="s">
        <v>540</v>
      </c>
      <c r="V23" s="45">
        <v>1.46</v>
      </c>
      <c r="W23" s="45">
        <v>13.5</v>
      </c>
      <c r="X23" s="45">
        <v>6.7</v>
      </c>
      <c r="Y23" s="45">
        <v>9.9</v>
      </c>
      <c r="Z23" s="45">
        <v>0</v>
      </c>
      <c r="AA23" s="45">
        <v>0</v>
      </c>
      <c r="AB23" s="137">
        <v>0</v>
      </c>
      <c r="AC23" s="45">
        <v>94.287601880587843</v>
      </c>
      <c r="AD23" s="47">
        <v>97.188633632042468</v>
      </c>
      <c r="AE23" s="48">
        <v>0</v>
      </c>
      <c r="AF23" s="49">
        <v>0</v>
      </c>
      <c r="AG23" s="49">
        <v>2</v>
      </c>
      <c r="AH23" s="49">
        <v>6</v>
      </c>
      <c r="AI23" s="49">
        <v>4</v>
      </c>
      <c r="AJ23" s="49">
        <v>5</v>
      </c>
      <c r="AK23" s="49">
        <v>1</v>
      </c>
      <c r="AL23" s="49">
        <v>3</v>
      </c>
      <c r="AM23" s="50">
        <v>0</v>
      </c>
      <c r="AN23" s="146"/>
      <c r="AO23" s="147">
        <v>1</v>
      </c>
      <c r="AP23" s="147"/>
      <c r="AQ23" s="147"/>
      <c r="AR23" s="147"/>
      <c r="AS23" s="147"/>
      <c r="AT23" s="147"/>
      <c r="AU23" s="147"/>
      <c r="AV23" s="149"/>
      <c r="AW23" s="149"/>
      <c r="AX23" s="149"/>
      <c r="AY23" s="149"/>
      <c r="AZ23" s="150"/>
      <c r="BA23" s="146">
        <v>8</v>
      </c>
      <c r="BB23" s="147">
        <v>3720.2</v>
      </c>
      <c r="BC23" s="147">
        <v>2</v>
      </c>
      <c r="BD23" s="147">
        <v>1</v>
      </c>
      <c r="BE23" s="147">
        <v>0</v>
      </c>
      <c r="BF23" s="147"/>
      <c r="BG23" s="147"/>
      <c r="BH23" s="147"/>
      <c r="BI23" s="149">
        <v>0.62</v>
      </c>
      <c r="BJ23" s="149">
        <v>3</v>
      </c>
      <c r="BK23" s="149">
        <v>3</v>
      </c>
      <c r="BL23" s="149">
        <v>0</v>
      </c>
      <c r="BM23" s="150">
        <v>50</v>
      </c>
      <c r="BN23" s="146">
        <v>43</v>
      </c>
      <c r="BO23" s="147">
        <v>3660</v>
      </c>
      <c r="BP23" s="147">
        <v>5</v>
      </c>
      <c r="BQ23" s="147">
        <v>4</v>
      </c>
      <c r="BR23" s="147">
        <v>0</v>
      </c>
      <c r="BS23" s="147"/>
      <c r="BT23" s="147"/>
      <c r="BU23" s="147"/>
      <c r="BV23" s="149">
        <v>0.74</v>
      </c>
      <c r="BW23" s="149">
        <v>7.8</v>
      </c>
      <c r="BX23" s="149">
        <v>5</v>
      </c>
      <c r="BY23" s="149">
        <v>0</v>
      </c>
      <c r="BZ23" s="150">
        <v>0</v>
      </c>
      <c r="CA23" s="146">
        <v>33</v>
      </c>
      <c r="CB23" s="147">
        <v>3086</v>
      </c>
      <c r="CC23" s="147">
        <v>4</v>
      </c>
      <c r="CD23" s="147">
        <v>3</v>
      </c>
      <c r="CE23" s="147">
        <v>1</v>
      </c>
      <c r="CF23" s="147"/>
      <c r="CG23" s="147"/>
      <c r="CH23" s="147"/>
      <c r="CI23" s="149">
        <v>0.56999999999999995</v>
      </c>
      <c r="CJ23" s="149">
        <v>6.7</v>
      </c>
      <c r="CK23" s="149">
        <v>4.3</v>
      </c>
      <c r="CL23" s="149">
        <v>25</v>
      </c>
      <c r="CM23" s="150">
        <v>0</v>
      </c>
      <c r="CN23" s="146">
        <v>108</v>
      </c>
      <c r="CO23" s="147">
        <v>3073</v>
      </c>
      <c r="CP23" s="147">
        <v>10</v>
      </c>
      <c r="CQ23" s="147">
        <v>8</v>
      </c>
      <c r="CR23" s="147">
        <v>2</v>
      </c>
      <c r="CS23" s="147">
        <v>16.900000000000002</v>
      </c>
      <c r="CT23" s="147"/>
      <c r="CU23" s="147"/>
      <c r="CV23" s="149">
        <v>1.46</v>
      </c>
      <c r="CW23" s="149">
        <v>5.8</v>
      </c>
      <c r="CX23" s="149">
        <v>9.9</v>
      </c>
      <c r="CY23" s="149">
        <v>0</v>
      </c>
      <c r="CZ23" s="150">
        <v>0</v>
      </c>
    </row>
    <row r="24" spans="1:104" ht="15.75" customHeight="1" x14ac:dyDescent="0.2">
      <c r="A24" s="29">
        <v>22</v>
      </c>
      <c r="B24" s="31" t="s">
        <v>410</v>
      </c>
      <c r="C24" s="132">
        <v>3.4142857142857146</v>
      </c>
      <c r="D24" s="34" t="s">
        <v>158</v>
      </c>
      <c r="E24" s="35">
        <v>1</v>
      </c>
      <c r="F24" s="36">
        <v>36424</v>
      </c>
      <c r="G24" s="37">
        <v>26.035616438356165</v>
      </c>
      <c r="H24" s="37" t="s">
        <v>159</v>
      </c>
      <c r="I24" s="37">
        <v>25.616438356164384</v>
      </c>
      <c r="J24" s="35">
        <v>78</v>
      </c>
      <c r="K24" s="35">
        <v>246</v>
      </c>
      <c r="L24" s="35">
        <v>4.7699999999999996</v>
      </c>
      <c r="M24" s="59">
        <v>0</v>
      </c>
      <c r="N24" s="40">
        <v>2.6794413770704777E-2</v>
      </c>
      <c r="O24" s="41">
        <v>1.2829094154395359E-2</v>
      </c>
      <c r="P24" s="41">
        <v>0.16585849680405554</v>
      </c>
      <c r="Q24" s="41">
        <v>0.15721288515406162</v>
      </c>
      <c r="R24" s="41">
        <v>8.7919315939486958E-2</v>
      </c>
      <c r="S24" s="42">
        <v>0.12688890637177125</v>
      </c>
      <c r="T24" s="43">
        <v>0.12688890637177125</v>
      </c>
      <c r="U24" s="44">
        <v>22.972602739726028</v>
      </c>
      <c r="V24" s="45">
        <v>1.64</v>
      </c>
      <c r="W24" s="45">
        <v>14.851851851851851</v>
      </c>
      <c r="X24" s="45">
        <v>6.2</v>
      </c>
      <c r="Y24" s="45">
        <v>11.4</v>
      </c>
      <c r="Z24" s="45">
        <v>0</v>
      </c>
      <c r="AA24" s="45">
        <v>0</v>
      </c>
      <c r="AB24" s="137">
        <v>3.6000000000000004E-2</v>
      </c>
      <c r="AC24" s="45">
        <v>95.036752278763913</v>
      </c>
      <c r="AD24" s="47">
        <v>103.89687426543399</v>
      </c>
      <c r="AE24" s="48">
        <v>2</v>
      </c>
      <c r="AF24" s="49">
        <v>1</v>
      </c>
      <c r="AG24" s="49">
        <v>3</v>
      </c>
      <c r="AH24" s="49">
        <v>7</v>
      </c>
      <c r="AI24" s="49">
        <v>3</v>
      </c>
      <c r="AJ24" s="49">
        <v>5</v>
      </c>
      <c r="AK24" s="49">
        <v>2</v>
      </c>
      <c r="AL24" s="49">
        <v>0</v>
      </c>
      <c r="AM24" s="50">
        <v>1</v>
      </c>
      <c r="AN24" s="146">
        <v>33</v>
      </c>
      <c r="AO24" s="147">
        <v>1231.5999999999999</v>
      </c>
      <c r="AP24" s="147">
        <v>5</v>
      </c>
      <c r="AQ24" s="147">
        <v>3</v>
      </c>
      <c r="AR24" s="147">
        <v>0</v>
      </c>
      <c r="AS24" s="147"/>
      <c r="AT24" s="147"/>
      <c r="AU24" s="147"/>
      <c r="AV24" s="149">
        <v>1.18</v>
      </c>
      <c r="AW24" s="149">
        <v>3.7</v>
      </c>
      <c r="AX24" s="149">
        <v>11.6</v>
      </c>
      <c r="AY24" s="149">
        <v>0</v>
      </c>
      <c r="AZ24" s="150">
        <v>25</v>
      </c>
      <c r="BA24" s="146">
        <v>46</v>
      </c>
      <c r="BB24" s="147">
        <v>3585.6000000000004</v>
      </c>
      <c r="BC24" s="147">
        <v>5</v>
      </c>
      <c r="BD24" s="147">
        <v>4</v>
      </c>
      <c r="BE24" s="147">
        <v>0</v>
      </c>
      <c r="BF24" s="147"/>
      <c r="BG24" s="147"/>
      <c r="BH24" s="147"/>
      <c r="BI24" s="149">
        <v>0.77</v>
      </c>
      <c r="BJ24" s="149">
        <v>3</v>
      </c>
      <c r="BK24" s="149">
        <v>7.2</v>
      </c>
      <c r="BL24" s="149">
        <v>100</v>
      </c>
      <c r="BM24" s="150">
        <v>0</v>
      </c>
      <c r="BN24" s="146">
        <v>602</v>
      </c>
      <c r="BO24" s="147">
        <v>3629.6</v>
      </c>
      <c r="BP24" s="147">
        <v>64</v>
      </c>
      <c r="BQ24" s="147">
        <v>48</v>
      </c>
      <c r="BR24" s="147">
        <v>7</v>
      </c>
      <c r="BS24" s="147"/>
      <c r="BT24" s="147"/>
      <c r="BU24" s="147"/>
      <c r="BV24" s="149">
        <v>1.38</v>
      </c>
      <c r="BW24" s="149">
        <v>7.1</v>
      </c>
      <c r="BX24" s="149">
        <v>7.8</v>
      </c>
      <c r="BY24" s="149">
        <v>40</v>
      </c>
      <c r="BZ24" s="150">
        <v>4</v>
      </c>
      <c r="CA24" s="146">
        <v>449</v>
      </c>
      <c r="CB24" s="147">
        <v>2856</v>
      </c>
      <c r="CC24" s="147">
        <v>37</v>
      </c>
      <c r="CD24" s="147">
        <v>30</v>
      </c>
      <c r="CE24" s="147">
        <v>4</v>
      </c>
      <c r="CF24" s="147"/>
      <c r="CG24" s="147"/>
      <c r="CH24" s="147"/>
      <c r="CI24" s="149">
        <v>1.63</v>
      </c>
      <c r="CJ24" s="149">
        <v>6.2</v>
      </c>
      <c r="CK24" s="149">
        <v>8.6</v>
      </c>
      <c r="CL24" s="149">
        <v>100</v>
      </c>
      <c r="CM24" s="150">
        <v>6.3</v>
      </c>
      <c r="CN24" s="146">
        <v>401</v>
      </c>
      <c r="CO24" s="147">
        <v>4561</v>
      </c>
      <c r="CP24" s="147">
        <v>36</v>
      </c>
      <c r="CQ24" s="147">
        <v>27</v>
      </c>
      <c r="CR24" s="147">
        <v>3</v>
      </c>
      <c r="CS24" s="147">
        <v>25.299999999999997</v>
      </c>
      <c r="CT24" s="147"/>
      <c r="CU24" s="147"/>
      <c r="CV24" s="149">
        <v>1.64</v>
      </c>
      <c r="CW24" s="149">
        <v>5.0999999999999996</v>
      </c>
      <c r="CX24" s="149">
        <v>11.4</v>
      </c>
      <c r="CY24" s="149">
        <v>75</v>
      </c>
      <c r="CZ24" s="150">
        <v>3.6</v>
      </c>
    </row>
    <row r="25" spans="1:104" ht="15.75" customHeight="1" x14ac:dyDescent="0.2">
      <c r="A25" s="29">
        <v>23</v>
      </c>
      <c r="B25" s="31" t="s">
        <v>408</v>
      </c>
      <c r="C25" s="132">
        <v>3.2142857142857144</v>
      </c>
      <c r="D25" s="34" t="s">
        <v>188</v>
      </c>
      <c r="E25" s="35">
        <v>4</v>
      </c>
      <c r="F25" s="36">
        <v>37599</v>
      </c>
      <c r="G25" s="37">
        <v>22.816438356164383</v>
      </c>
      <c r="H25" s="37" t="s">
        <v>159</v>
      </c>
      <c r="I25" s="37">
        <v>22.397260273972602</v>
      </c>
      <c r="J25" s="35">
        <v>77</v>
      </c>
      <c r="K25" s="35">
        <v>241</v>
      </c>
      <c r="L25" s="35">
        <v>4.75</v>
      </c>
      <c r="M25" s="59">
        <v>0</v>
      </c>
      <c r="N25" s="40">
        <v>0</v>
      </c>
      <c r="O25" s="41">
        <v>4.3802301255230131E-2</v>
      </c>
      <c r="P25" s="41">
        <v>8.7287927219080408E-2</v>
      </c>
      <c r="Q25" s="41">
        <v>0.16772194530513268</v>
      </c>
      <c r="R25" s="41">
        <v>0.14666482530037286</v>
      </c>
      <c r="S25" s="42">
        <v>0.15719338530275279</v>
      </c>
      <c r="T25" s="43">
        <v>0.14933371603761514</v>
      </c>
      <c r="U25" s="44">
        <v>20.731506849315068</v>
      </c>
      <c r="V25" s="45">
        <v>1.28</v>
      </c>
      <c r="W25" s="45">
        <v>10.836734693877551</v>
      </c>
      <c r="X25" s="45">
        <v>5</v>
      </c>
      <c r="Y25" s="45">
        <v>7.6</v>
      </c>
      <c r="Z25" s="45">
        <v>0</v>
      </c>
      <c r="AA25" s="45">
        <v>0</v>
      </c>
      <c r="AB25" s="137">
        <v>7.4999999999999997E-2</v>
      </c>
      <c r="AC25" s="45">
        <v>94.683128582500132</v>
      </c>
      <c r="AD25" s="47">
        <v>101.52609421518561</v>
      </c>
      <c r="AE25" s="48">
        <v>4</v>
      </c>
      <c r="AF25" s="49">
        <v>5</v>
      </c>
      <c r="AG25" s="49">
        <v>1</v>
      </c>
      <c r="AH25" s="49">
        <v>1</v>
      </c>
      <c r="AI25" s="49">
        <v>2</v>
      </c>
      <c r="AJ25" s="49">
        <v>5</v>
      </c>
      <c r="AK25" s="49">
        <v>2</v>
      </c>
      <c r="AL25" s="49">
        <v>0</v>
      </c>
      <c r="AM25" s="50">
        <v>0.25</v>
      </c>
      <c r="AN25" s="152"/>
      <c r="AO25" s="153">
        <v>1</v>
      </c>
      <c r="AP25" s="153"/>
      <c r="AQ25" s="153"/>
      <c r="AR25" s="153"/>
      <c r="AS25" s="153"/>
      <c r="AT25" s="153"/>
      <c r="AU25" s="153"/>
      <c r="AV25" s="185"/>
      <c r="AW25" s="185"/>
      <c r="AX25" s="185"/>
      <c r="AY25" s="185"/>
      <c r="AZ25" s="186"/>
      <c r="BA25" s="152">
        <v>67</v>
      </c>
      <c r="BB25" s="153">
        <v>1529.6</v>
      </c>
      <c r="BC25" s="153">
        <v>5</v>
      </c>
      <c r="BD25" s="153">
        <v>3</v>
      </c>
      <c r="BE25" s="153">
        <v>1</v>
      </c>
      <c r="BF25" s="153"/>
      <c r="BG25" s="153"/>
      <c r="BH25" s="153"/>
      <c r="BI25" s="185">
        <v>1.86</v>
      </c>
      <c r="BJ25" s="185">
        <v>4</v>
      </c>
      <c r="BK25" s="185">
        <v>15</v>
      </c>
      <c r="BL25" s="185">
        <v>100</v>
      </c>
      <c r="BM25" s="186">
        <v>0</v>
      </c>
      <c r="BN25" s="152">
        <v>284</v>
      </c>
      <c r="BO25" s="153">
        <v>3253.6</v>
      </c>
      <c r="BP25" s="153">
        <v>36</v>
      </c>
      <c r="BQ25" s="153">
        <v>25</v>
      </c>
      <c r="BR25" s="153">
        <v>4</v>
      </c>
      <c r="BS25" s="153"/>
      <c r="BT25" s="153"/>
      <c r="BU25" s="153"/>
      <c r="BV25" s="185">
        <v>1.29</v>
      </c>
      <c r="BW25" s="185">
        <v>6.9</v>
      </c>
      <c r="BX25" s="185">
        <v>9.3000000000000007</v>
      </c>
      <c r="BY25" s="185">
        <v>66.7</v>
      </c>
      <c r="BZ25" s="186">
        <v>3.8</v>
      </c>
      <c r="CA25" s="152">
        <v>498</v>
      </c>
      <c r="CB25" s="153">
        <v>2969.2000000000003</v>
      </c>
      <c r="CC25" s="153">
        <v>75</v>
      </c>
      <c r="CD25" s="153">
        <v>50</v>
      </c>
      <c r="CE25" s="153">
        <v>5</v>
      </c>
      <c r="CF25" s="153"/>
      <c r="CG25" s="153"/>
      <c r="CH25" s="153"/>
      <c r="CI25" s="185">
        <v>1.25</v>
      </c>
      <c r="CJ25" s="185">
        <v>4</v>
      </c>
      <c r="CK25" s="185">
        <v>7.9</v>
      </c>
      <c r="CL25" s="185">
        <v>45</v>
      </c>
      <c r="CM25" s="186">
        <v>3.8</v>
      </c>
      <c r="CN25" s="152">
        <v>531</v>
      </c>
      <c r="CO25" s="153">
        <v>3620.5</v>
      </c>
      <c r="CP25" s="153">
        <v>73</v>
      </c>
      <c r="CQ25" s="153">
        <v>49</v>
      </c>
      <c r="CR25" s="153">
        <v>7</v>
      </c>
      <c r="CS25" s="153">
        <v>27.5</v>
      </c>
      <c r="CT25" s="153"/>
      <c r="CU25" s="153"/>
      <c r="CV25" s="185">
        <v>1.28</v>
      </c>
      <c r="CW25" s="185">
        <v>5</v>
      </c>
      <c r="CX25" s="185">
        <v>7.6</v>
      </c>
      <c r="CY25" s="185">
        <v>42.1</v>
      </c>
      <c r="CZ25" s="186">
        <v>7.5</v>
      </c>
    </row>
    <row r="26" spans="1:104" ht="15.75" customHeight="1" x14ac:dyDescent="0.2">
      <c r="A26" s="61">
        <v>24</v>
      </c>
      <c r="B26" s="63" t="s">
        <v>452</v>
      </c>
      <c r="C26" s="155">
        <v>2.2714285714285714</v>
      </c>
      <c r="D26" s="66" t="s">
        <v>301</v>
      </c>
      <c r="E26" s="67">
        <v>4</v>
      </c>
      <c r="F26" s="68">
        <v>36866</v>
      </c>
      <c r="G26" s="69">
        <v>24.824657534246576</v>
      </c>
      <c r="H26" s="69" t="s">
        <v>159</v>
      </c>
      <c r="I26" s="69">
        <v>24.405479452054795</v>
      </c>
      <c r="J26" s="67">
        <v>76</v>
      </c>
      <c r="K26" s="67">
        <v>253</v>
      </c>
      <c r="L26" s="67">
        <v>4.83</v>
      </c>
      <c r="M26" s="167">
        <v>5</v>
      </c>
      <c r="N26" s="72">
        <v>0</v>
      </c>
      <c r="O26" s="73">
        <v>5.434782608695652E-2</v>
      </c>
      <c r="P26" s="73">
        <v>7.8595317725752512E-2</v>
      </c>
      <c r="Q26" s="73">
        <v>5.0865233350812798E-2</v>
      </c>
      <c r="R26" s="73">
        <v>6.8421052631578952E-2</v>
      </c>
      <c r="S26" s="74">
        <v>7.3508185178665725E-2</v>
      </c>
      <c r="T26" s="75">
        <v>6.9832775919732429E-2</v>
      </c>
      <c r="U26" s="76" t="s">
        <v>540</v>
      </c>
      <c r="V26" s="77">
        <v>1.01</v>
      </c>
      <c r="W26" s="77">
        <v>12.1875</v>
      </c>
      <c r="X26" s="77">
        <v>8.1999999999999993</v>
      </c>
      <c r="Y26" s="77">
        <v>4.3</v>
      </c>
      <c r="Z26" s="77">
        <v>0</v>
      </c>
      <c r="AA26" s="77">
        <v>0</v>
      </c>
      <c r="AB26" s="160">
        <v>0.111</v>
      </c>
      <c r="AC26" s="77">
        <v>92.974102312717818</v>
      </c>
      <c r="AD26" s="79">
        <v>97.757789700290601</v>
      </c>
      <c r="AE26" s="80">
        <v>0</v>
      </c>
      <c r="AF26" s="81">
        <v>0</v>
      </c>
      <c r="AG26" s="81">
        <v>0</v>
      </c>
      <c r="AH26" s="81">
        <v>4</v>
      </c>
      <c r="AI26" s="81">
        <v>7</v>
      </c>
      <c r="AJ26" s="81">
        <v>5</v>
      </c>
      <c r="AK26" s="81">
        <v>1</v>
      </c>
      <c r="AL26" s="81">
        <v>3</v>
      </c>
      <c r="AM26" s="82">
        <v>0</v>
      </c>
      <c r="AN26" s="162"/>
      <c r="AO26" s="163">
        <v>1</v>
      </c>
      <c r="AP26" s="163"/>
      <c r="AQ26" s="163"/>
      <c r="AR26" s="163"/>
      <c r="AS26" s="163"/>
      <c r="AT26" s="163"/>
      <c r="AU26" s="163"/>
      <c r="AV26" s="165"/>
      <c r="AW26" s="165"/>
      <c r="AX26" s="165"/>
      <c r="AY26" s="165"/>
      <c r="AZ26" s="166"/>
      <c r="BA26" s="162">
        <v>135</v>
      </c>
      <c r="BB26" s="163">
        <v>2484</v>
      </c>
      <c r="BC26" s="163">
        <v>21</v>
      </c>
      <c r="BD26" s="163">
        <v>13</v>
      </c>
      <c r="BE26" s="163">
        <v>1</v>
      </c>
      <c r="BF26" s="163"/>
      <c r="BG26" s="163"/>
      <c r="BH26" s="163"/>
      <c r="BI26" s="165">
        <v>0.78</v>
      </c>
      <c r="BJ26" s="165">
        <v>4.0999999999999996</v>
      </c>
      <c r="BK26" s="165">
        <v>12.6</v>
      </c>
      <c r="BL26" s="165">
        <v>33.299999999999997</v>
      </c>
      <c r="BM26" s="166">
        <v>7.1</v>
      </c>
      <c r="BN26" s="162">
        <v>141</v>
      </c>
      <c r="BO26" s="163">
        <v>1794</v>
      </c>
      <c r="BP26" s="163">
        <v>21</v>
      </c>
      <c r="BQ26" s="163">
        <v>13</v>
      </c>
      <c r="BR26" s="163">
        <v>4</v>
      </c>
      <c r="BS26" s="163"/>
      <c r="BT26" s="163"/>
      <c r="BU26" s="163"/>
      <c r="BV26" s="165">
        <v>0.73</v>
      </c>
      <c r="BW26" s="165">
        <v>4.9000000000000004</v>
      </c>
      <c r="BX26" s="165">
        <v>8.6999999999999993</v>
      </c>
      <c r="BY26" s="165">
        <v>50</v>
      </c>
      <c r="BZ26" s="166">
        <v>18.8</v>
      </c>
      <c r="CA26" s="162">
        <v>97</v>
      </c>
      <c r="CB26" s="163">
        <v>1907</v>
      </c>
      <c r="CC26" s="163">
        <v>15</v>
      </c>
      <c r="CD26" s="163">
        <v>9</v>
      </c>
      <c r="CE26" s="163">
        <v>1</v>
      </c>
      <c r="CF26" s="163"/>
      <c r="CG26" s="163"/>
      <c r="CH26" s="163"/>
      <c r="CI26" s="165">
        <v>0.54</v>
      </c>
      <c r="CJ26" s="165">
        <v>3.9</v>
      </c>
      <c r="CK26" s="165">
        <v>8.3000000000000007</v>
      </c>
      <c r="CL26" s="165">
        <v>0</v>
      </c>
      <c r="CM26" s="166">
        <v>10</v>
      </c>
      <c r="CN26" s="162">
        <v>195</v>
      </c>
      <c r="CO26" s="163">
        <v>2850</v>
      </c>
      <c r="CP26" s="163">
        <v>20</v>
      </c>
      <c r="CQ26" s="163">
        <v>16</v>
      </c>
      <c r="CR26" s="163">
        <v>0</v>
      </c>
      <c r="CS26" s="163">
        <v>15.600000000000001</v>
      </c>
      <c r="CT26" s="163"/>
      <c r="CU26" s="163"/>
      <c r="CV26" s="165">
        <v>1.01</v>
      </c>
      <c r="CW26" s="165">
        <v>8.1999999999999993</v>
      </c>
      <c r="CX26" s="165">
        <v>4.3</v>
      </c>
      <c r="CY26" s="165">
        <v>0</v>
      </c>
      <c r="CZ26" s="166">
        <v>11.1</v>
      </c>
    </row>
  </sheetData>
  <autoFilter ref="A2:CZ26" xr:uid="{00000000-0009-0000-0000-00000E000000}">
    <sortState xmlns:xlrd2="http://schemas.microsoft.com/office/spreadsheetml/2017/richdata2" ref="A3:CZ26">
      <sortCondition ref="A2:A26"/>
    </sortState>
  </autoFilter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6">
    <cfRule type="expression" dxfId="44" priority="1" stopIfTrue="1">
      <formula>C3&gt;=15</formula>
    </cfRule>
    <cfRule type="expression" dxfId="43" priority="2" stopIfTrue="1">
      <formula>AND(C3&gt;=14,C3&lt;15)</formula>
    </cfRule>
    <cfRule type="expression" dxfId="42" priority="3">
      <formula>AND(C3&gt;=11,C3&lt;14)</formula>
    </cfRule>
    <cfRule type="expression" dxfId="41" priority="4" stopIfTrue="1">
      <formula>AND(C3&gt;=9,C3&lt;11)</formula>
    </cfRule>
    <cfRule type="expression" dxfId="40" priority="5">
      <formula>AND(C3&gt;=8,C3&lt;9)</formula>
    </cfRule>
    <cfRule type="expression" dxfId="39" priority="6">
      <formula>AND(C3&gt;=6,C3&lt;8)</formula>
    </cfRule>
    <cfRule type="expression" dxfId="38" priority="7">
      <formula>AND(C3&gt;=5,C3&lt;6)</formula>
    </cfRule>
    <cfRule type="expression" dxfId="37" priority="8" stopIfTrue="1">
      <formula>C3&lt;5</formula>
    </cfRule>
  </conditionalFormatting>
  <conditionalFormatting sqref="C3:C26">
    <cfRule type="colorScale" priority="9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6">
    <cfRule type="containsText" dxfId="36" priority="10" operator="containsText" text="SR">
      <formula>NOT(ISERROR(SEARCH(("SR"),(H3))))</formula>
    </cfRule>
  </conditionalFormatting>
  <conditionalFormatting sqref="N3:R26">
    <cfRule type="cellIs" dxfId="35" priority="12" stopIfTrue="1" operator="between">
      <formula>0.15</formula>
      <formula>0.2099</formula>
    </cfRule>
    <cfRule type="cellIs" dxfId="34" priority="13" stopIfTrue="1" operator="equal">
      <formula>0</formula>
    </cfRule>
    <cfRule type="colorScale" priority="14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3:T26">
    <cfRule type="colorScale" priority="19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F36"/>
  <sheetViews>
    <sheetView zoomScale="80" zoomScaleNormal="80" workbookViewId="0">
      <selection sqref="A1:XFD1048576"/>
    </sheetView>
  </sheetViews>
  <sheetFormatPr baseColWidth="10" defaultColWidth="14.5" defaultRowHeight="15" customHeight="1" x14ac:dyDescent="0.2"/>
  <cols>
    <col min="1" max="1" width="8.5" customWidth="1"/>
    <col min="2" max="2" width="25.6640625" bestFit="1" customWidth="1"/>
    <col min="3" max="3" width="12.1640625" customWidth="1"/>
    <col min="4" max="4" width="15.83203125" bestFit="1" customWidth="1"/>
    <col min="5" max="5" width="10.83203125" customWidth="1"/>
    <col min="6" max="6" width="11.5" customWidth="1"/>
    <col min="7" max="7" width="7.5" customWidth="1"/>
    <col min="8" max="8" width="8" customWidth="1"/>
    <col min="9" max="9" width="12.6640625" customWidth="1"/>
    <col min="10" max="10" width="10" customWidth="1"/>
    <col min="11" max="11" width="10.5" customWidth="1"/>
    <col min="12" max="12" width="11.33203125" customWidth="1"/>
    <col min="13" max="13" width="8.6640625" customWidth="1"/>
    <col min="14" max="20" width="9.83203125" customWidth="1"/>
    <col min="21" max="21" width="12.1640625" customWidth="1"/>
    <col min="22" max="22" width="8.5" customWidth="1"/>
    <col min="23" max="24" width="9.5" customWidth="1"/>
    <col min="25" max="25" width="9.1640625" customWidth="1"/>
    <col min="26" max="26" width="9.5" customWidth="1"/>
    <col min="27" max="27" width="10.6640625" customWidth="1"/>
    <col min="28" max="28" width="10.5" customWidth="1"/>
    <col min="29" max="29" width="9.5" customWidth="1"/>
    <col min="30" max="30" width="8.6640625" customWidth="1"/>
    <col min="31" max="31" width="10.83203125" customWidth="1"/>
    <col min="32" max="32" width="10.33203125" customWidth="1"/>
    <col min="33" max="33" width="9.5" customWidth="1"/>
    <col min="34" max="34" width="10.5" customWidth="1"/>
    <col min="35" max="35" width="10.6640625" customWidth="1"/>
    <col min="36" max="36" width="7.33203125" customWidth="1"/>
    <col min="37" max="37" width="9.83203125" customWidth="1"/>
    <col min="38" max="38" width="7.6640625" customWidth="1"/>
    <col min="39" max="39" width="9.5" customWidth="1"/>
    <col min="40" max="40" width="10.83203125" customWidth="1"/>
    <col min="41" max="41" width="12.6640625" customWidth="1"/>
    <col min="42" max="42" width="7.83203125" customWidth="1"/>
    <col min="43" max="43" width="8.1640625" customWidth="1"/>
    <col min="44" max="44" width="7.5" customWidth="1"/>
    <col min="45" max="45" width="13" customWidth="1"/>
    <col min="46" max="46" width="9.5" customWidth="1"/>
    <col min="47" max="47" width="10.6640625" customWidth="1"/>
    <col min="48" max="48" width="8.5" customWidth="1"/>
    <col min="49" max="49" width="9.5" customWidth="1"/>
    <col min="50" max="50" width="9.1640625" customWidth="1"/>
    <col min="51" max="51" width="8.5" customWidth="1"/>
    <col min="52" max="52" width="10.5" customWidth="1"/>
    <col min="53" max="53" width="10.83203125" customWidth="1"/>
    <col min="54" max="54" width="12.6640625" customWidth="1"/>
    <col min="55" max="55" width="7.83203125" customWidth="1"/>
    <col min="56" max="56" width="8.1640625" customWidth="1"/>
    <col min="57" max="57" width="7.5" customWidth="1"/>
    <col min="58" max="58" width="13" customWidth="1"/>
    <col min="59" max="59" width="9.5" customWidth="1"/>
    <col min="60" max="60" width="10.6640625" customWidth="1"/>
    <col min="61" max="61" width="8.5" customWidth="1"/>
    <col min="62" max="62" width="9.5" customWidth="1"/>
    <col min="63" max="63" width="9.1640625" customWidth="1"/>
    <col min="64" max="64" width="8.5" customWidth="1"/>
    <col min="65" max="65" width="10.5" customWidth="1"/>
    <col min="66" max="66" width="10.83203125" customWidth="1"/>
    <col min="67" max="67" width="12.6640625" customWidth="1"/>
    <col min="68" max="68" width="7.83203125" customWidth="1"/>
    <col min="69" max="69" width="8.1640625" customWidth="1"/>
    <col min="70" max="70" width="7.5" customWidth="1"/>
    <col min="71" max="71" width="13" customWidth="1"/>
    <col min="72" max="72" width="9.5" customWidth="1"/>
    <col min="73" max="73" width="10.6640625" customWidth="1"/>
    <col min="74" max="74" width="8.5" customWidth="1"/>
    <col min="75" max="75" width="9.5" customWidth="1"/>
    <col min="76" max="76" width="9.1640625" customWidth="1"/>
    <col min="77" max="77" width="8.5" customWidth="1"/>
    <col min="78" max="78" width="10.5" customWidth="1"/>
    <col min="79" max="79" width="10.83203125" customWidth="1"/>
    <col min="80" max="80" width="12.6640625" customWidth="1"/>
    <col min="81" max="81" width="7.83203125" customWidth="1"/>
    <col min="82" max="82" width="8.1640625" customWidth="1"/>
    <col min="83" max="83" width="7.5" customWidth="1"/>
    <col min="84" max="84" width="13" customWidth="1"/>
    <col min="85" max="85" width="9.5" customWidth="1"/>
    <col min="86" max="86" width="10.6640625" customWidth="1"/>
    <col min="87" max="87" width="8.5" customWidth="1"/>
    <col min="88" max="88" width="9.5" customWidth="1"/>
    <col min="89" max="89" width="9.1640625" customWidth="1"/>
    <col min="90" max="90" width="8.5" customWidth="1"/>
    <col min="91" max="91" width="10.5" customWidth="1"/>
    <col min="92" max="92" width="10.83203125" customWidth="1"/>
    <col min="93" max="93" width="12.6640625" customWidth="1"/>
    <col min="94" max="94" width="7.83203125" customWidth="1"/>
    <col min="95" max="95" width="8.1640625" customWidth="1"/>
    <col min="96" max="96" width="7.5" customWidth="1"/>
    <col min="97" max="97" width="13" customWidth="1"/>
    <col min="98" max="98" width="9.5" customWidth="1"/>
    <col min="99" max="99" width="10.6640625" customWidth="1"/>
    <col min="100" max="100" width="8.5" customWidth="1"/>
    <col min="101" max="101" width="9.5" customWidth="1"/>
    <col min="102" max="102" width="9.1640625" customWidth="1"/>
    <col min="103" max="103" width="8.5" customWidth="1"/>
    <col min="104" max="104" width="10.5" customWidth="1"/>
    <col min="105" max="105" width="4.5" customWidth="1"/>
    <col min="106" max="106" width="3.5" customWidth="1"/>
    <col min="107" max="107" width="16.5" customWidth="1"/>
    <col min="108" max="108" width="11" customWidth="1"/>
    <col min="109" max="109" width="14.5" customWidth="1"/>
    <col min="110" max="110" width="11.33203125" customWidth="1"/>
  </cols>
  <sheetData>
    <row r="1" spans="1:110" ht="15" customHeight="1" x14ac:dyDescent="0.2">
      <c r="A1" s="278"/>
      <c r="B1" s="265"/>
      <c r="C1" s="266"/>
      <c r="D1" s="267" t="s">
        <v>50</v>
      </c>
      <c r="E1" s="265"/>
      <c r="F1" s="265"/>
      <c r="G1" s="265"/>
      <c r="H1" s="265"/>
      <c r="I1" s="265"/>
      <c r="J1" s="265"/>
      <c r="K1" s="265"/>
      <c r="L1" s="265"/>
      <c r="M1" s="266"/>
      <c r="N1" s="268" t="s">
        <v>51</v>
      </c>
      <c r="O1" s="265"/>
      <c r="P1" s="265"/>
      <c r="Q1" s="265"/>
      <c r="R1" s="265"/>
      <c r="S1" s="265"/>
      <c r="T1" s="266"/>
      <c r="U1" s="269" t="s">
        <v>52</v>
      </c>
      <c r="V1" s="265"/>
      <c r="W1" s="265"/>
      <c r="X1" s="265"/>
      <c r="Y1" s="265"/>
      <c r="Z1" s="265"/>
      <c r="AA1" s="265"/>
      <c r="AB1" s="265"/>
      <c r="AC1" s="265"/>
      <c r="AD1" s="266"/>
      <c r="AE1" s="270" t="s">
        <v>53</v>
      </c>
      <c r="AF1" s="265"/>
      <c r="AG1" s="265"/>
      <c r="AH1" s="265"/>
      <c r="AI1" s="265"/>
      <c r="AJ1" s="265"/>
      <c r="AK1" s="265"/>
      <c r="AL1" s="265"/>
      <c r="AM1" s="266"/>
      <c r="AN1" s="260" t="s">
        <v>328</v>
      </c>
      <c r="AO1" s="261"/>
      <c r="AP1" s="261"/>
      <c r="AQ1" s="261"/>
      <c r="AR1" s="261"/>
      <c r="AS1" s="261"/>
      <c r="AT1" s="261"/>
      <c r="AU1" s="261"/>
      <c r="AV1" s="261"/>
      <c r="AW1" s="261"/>
      <c r="AX1" s="261"/>
      <c r="AY1" s="261"/>
      <c r="AZ1" s="262"/>
      <c r="BA1" s="260" t="s">
        <v>354</v>
      </c>
      <c r="BB1" s="261"/>
      <c r="BC1" s="261"/>
      <c r="BD1" s="261"/>
      <c r="BE1" s="261"/>
      <c r="BF1" s="261"/>
      <c r="BG1" s="261"/>
      <c r="BH1" s="261"/>
      <c r="BI1" s="261"/>
      <c r="BJ1" s="261"/>
      <c r="BK1" s="261"/>
      <c r="BL1" s="261"/>
      <c r="BM1" s="262"/>
      <c r="BN1" s="260" t="s">
        <v>420</v>
      </c>
      <c r="BO1" s="261"/>
      <c r="BP1" s="261"/>
      <c r="BQ1" s="261"/>
      <c r="BR1" s="261"/>
      <c r="BS1" s="261"/>
      <c r="BT1" s="261"/>
      <c r="BU1" s="261"/>
      <c r="BV1" s="261"/>
      <c r="BW1" s="261"/>
      <c r="BX1" s="261"/>
      <c r="BY1" s="261"/>
      <c r="BZ1" s="262"/>
      <c r="CA1" s="260" t="s">
        <v>432</v>
      </c>
      <c r="CB1" s="261"/>
      <c r="CC1" s="261"/>
      <c r="CD1" s="261"/>
      <c r="CE1" s="261"/>
      <c r="CF1" s="261"/>
      <c r="CG1" s="261"/>
      <c r="CH1" s="261"/>
      <c r="CI1" s="261"/>
      <c r="CJ1" s="261"/>
      <c r="CK1" s="261"/>
      <c r="CL1" s="261"/>
      <c r="CM1" s="262"/>
      <c r="CN1" s="260" t="s">
        <v>453</v>
      </c>
      <c r="CO1" s="261"/>
      <c r="CP1" s="261"/>
      <c r="CQ1" s="261"/>
      <c r="CR1" s="261"/>
      <c r="CS1" s="261"/>
      <c r="CT1" s="261"/>
      <c r="CU1" s="261"/>
      <c r="CV1" s="261"/>
      <c r="CW1" s="261"/>
      <c r="CX1" s="261"/>
      <c r="CY1" s="261"/>
      <c r="CZ1" s="262"/>
      <c r="DA1" s="30"/>
      <c r="DB1" s="30"/>
      <c r="DC1" s="30"/>
      <c r="DD1" s="30"/>
      <c r="DE1" s="30"/>
      <c r="DF1" s="30"/>
    </row>
    <row r="2" spans="1:110" ht="15" customHeight="1" thickBot="1" x14ac:dyDescent="0.25">
      <c r="A2" s="202" t="s">
        <v>59</v>
      </c>
      <c r="B2" s="187" t="s">
        <v>62</v>
      </c>
      <c r="C2" s="203" t="s">
        <v>2</v>
      </c>
      <c r="D2" s="208" t="s">
        <v>65</v>
      </c>
      <c r="E2" s="209" t="s">
        <v>24</v>
      </c>
      <c r="F2" s="209" t="s">
        <v>28</v>
      </c>
      <c r="G2" s="209" t="s">
        <v>30</v>
      </c>
      <c r="H2" s="209" t="s">
        <v>61</v>
      </c>
      <c r="I2" s="209" t="s">
        <v>34</v>
      </c>
      <c r="J2" s="209" t="s">
        <v>66</v>
      </c>
      <c r="K2" s="209" t="s">
        <v>67</v>
      </c>
      <c r="L2" s="209" t="s">
        <v>68</v>
      </c>
      <c r="M2" s="210" t="s">
        <v>69</v>
      </c>
      <c r="N2" s="217" t="s">
        <v>36</v>
      </c>
      <c r="O2" s="218" t="s">
        <v>38</v>
      </c>
      <c r="P2" s="218" t="s">
        <v>40</v>
      </c>
      <c r="Q2" s="218" t="s">
        <v>42</v>
      </c>
      <c r="R2" s="218" t="s">
        <v>44</v>
      </c>
      <c r="S2" s="245" t="s">
        <v>18</v>
      </c>
      <c r="T2" s="246" t="s">
        <v>20</v>
      </c>
      <c r="U2" s="225" t="s">
        <v>4</v>
      </c>
      <c r="V2" s="226" t="s">
        <v>8</v>
      </c>
      <c r="W2" s="226" t="s">
        <v>71</v>
      </c>
      <c r="X2" s="226" t="s">
        <v>10</v>
      </c>
      <c r="Y2" s="226" t="s">
        <v>72</v>
      </c>
      <c r="Z2" s="226" t="s">
        <v>73</v>
      </c>
      <c r="AA2" s="226" t="s">
        <v>74</v>
      </c>
      <c r="AB2" s="226" t="s">
        <v>76</v>
      </c>
      <c r="AC2" s="226" t="s">
        <v>77</v>
      </c>
      <c r="AD2" s="227" t="s">
        <v>14</v>
      </c>
      <c r="AE2" s="232" t="s">
        <v>78</v>
      </c>
      <c r="AF2" s="233" t="s">
        <v>79</v>
      </c>
      <c r="AG2" s="233" t="s">
        <v>80</v>
      </c>
      <c r="AH2" s="233" t="s">
        <v>81</v>
      </c>
      <c r="AI2" s="233" t="s">
        <v>82</v>
      </c>
      <c r="AJ2" s="233" t="s">
        <v>152</v>
      </c>
      <c r="AK2" s="233" t="s">
        <v>83</v>
      </c>
      <c r="AL2" s="233" t="s">
        <v>26</v>
      </c>
      <c r="AM2" s="234" t="s">
        <v>16</v>
      </c>
      <c r="AN2" s="26" t="s">
        <v>84</v>
      </c>
      <c r="AO2" s="27" t="s">
        <v>85</v>
      </c>
      <c r="AP2" s="27" t="s">
        <v>86</v>
      </c>
      <c r="AQ2" s="27" t="s">
        <v>87</v>
      </c>
      <c r="AR2" s="27" t="s">
        <v>88</v>
      </c>
      <c r="AS2" s="27" t="s">
        <v>89</v>
      </c>
      <c r="AT2" s="27" t="s">
        <v>73</v>
      </c>
      <c r="AU2" s="27" t="s">
        <v>74</v>
      </c>
      <c r="AV2" s="27" t="s">
        <v>8</v>
      </c>
      <c r="AW2" s="27" t="s">
        <v>10</v>
      </c>
      <c r="AX2" s="27" t="s">
        <v>72</v>
      </c>
      <c r="AY2" s="27" t="s">
        <v>90</v>
      </c>
      <c r="AZ2" s="28" t="s">
        <v>76</v>
      </c>
      <c r="BA2" s="26" t="s">
        <v>84</v>
      </c>
      <c r="BB2" s="27" t="s">
        <v>85</v>
      </c>
      <c r="BC2" s="27" t="s">
        <v>86</v>
      </c>
      <c r="BD2" s="27" t="s">
        <v>87</v>
      </c>
      <c r="BE2" s="27" t="s">
        <v>88</v>
      </c>
      <c r="BF2" s="27" t="s">
        <v>89</v>
      </c>
      <c r="BG2" s="27" t="s">
        <v>73</v>
      </c>
      <c r="BH2" s="27" t="s">
        <v>74</v>
      </c>
      <c r="BI2" s="27" t="s">
        <v>8</v>
      </c>
      <c r="BJ2" s="27" t="s">
        <v>10</v>
      </c>
      <c r="BK2" s="27" t="s">
        <v>72</v>
      </c>
      <c r="BL2" s="27" t="s">
        <v>90</v>
      </c>
      <c r="BM2" s="28" t="s">
        <v>76</v>
      </c>
      <c r="BN2" s="26" t="s">
        <v>84</v>
      </c>
      <c r="BO2" s="27" t="s">
        <v>85</v>
      </c>
      <c r="BP2" s="27" t="s">
        <v>86</v>
      </c>
      <c r="BQ2" s="27" t="s">
        <v>87</v>
      </c>
      <c r="BR2" s="27" t="s">
        <v>88</v>
      </c>
      <c r="BS2" s="27" t="s">
        <v>89</v>
      </c>
      <c r="BT2" s="27" t="s">
        <v>73</v>
      </c>
      <c r="BU2" s="27" t="s">
        <v>74</v>
      </c>
      <c r="BV2" s="27" t="s">
        <v>8</v>
      </c>
      <c r="BW2" s="27" t="s">
        <v>10</v>
      </c>
      <c r="BX2" s="27" t="s">
        <v>72</v>
      </c>
      <c r="BY2" s="27" t="s">
        <v>90</v>
      </c>
      <c r="BZ2" s="28" t="s">
        <v>76</v>
      </c>
      <c r="CA2" s="26" t="s">
        <v>84</v>
      </c>
      <c r="CB2" s="27" t="s">
        <v>85</v>
      </c>
      <c r="CC2" s="27" t="s">
        <v>86</v>
      </c>
      <c r="CD2" s="27" t="s">
        <v>87</v>
      </c>
      <c r="CE2" s="27" t="s">
        <v>88</v>
      </c>
      <c r="CF2" s="27" t="s">
        <v>89</v>
      </c>
      <c r="CG2" s="27" t="s">
        <v>73</v>
      </c>
      <c r="CH2" s="27" t="s">
        <v>74</v>
      </c>
      <c r="CI2" s="27" t="s">
        <v>8</v>
      </c>
      <c r="CJ2" s="27" t="s">
        <v>10</v>
      </c>
      <c r="CK2" s="27" t="s">
        <v>72</v>
      </c>
      <c r="CL2" s="27" t="s">
        <v>90</v>
      </c>
      <c r="CM2" s="28" t="s">
        <v>76</v>
      </c>
      <c r="CN2" s="26" t="s">
        <v>84</v>
      </c>
      <c r="CO2" s="27" t="s">
        <v>85</v>
      </c>
      <c r="CP2" s="27" t="s">
        <v>86</v>
      </c>
      <c r="CQ2" s="27" t="s">
        <v>87</v>
      </c>
      <c r="CR2" s="27" t="s">
        <v>88</v>
      </c>
      <c r="CS2" s="27" t="s">
        <v>89</v>
      </c>
      <c r="CT2" s="27" t="s">
        <v>73</v>
      </c>
      <c r="CU2" s="27" t="s">
        <v>74</v>
      </c>
      <c r="CV2" s="27" t="s">
        <v>8</v>
      </c>
      <c r="CW2" s="27" t="s">
        <v>10</v>
      </c>
      <c r="CX2" s="27" t="s">
        <v>72</v>
      </c>
      <c r="CY2" s="27" t="s">
        <v>90</v>
      </c>
      <c r="CZ2" s="28" t="s">
        <v>76</v>
      </c>
      <c r="DA2" s="31"/>
      <c r="DB2" s="31"/>
      <c r="DC2" s="31" t="s">
        <v>153</v>
      </c>
      <c r="DD2" s="31" t="s">
        <v>154</v>
      </c>
      <c r="DE2" s="31" t="s">
        <v>155</v>
      </c>
      <c r="DF2" s="31" t="s">
        <v>156</v>
      </c>
    </row>
    <row r="3" spans="1:110" ht="15" customHeight="1" x14ac:dyDescent="0.2">
      <c r="A3" s="190">
        <v>1</v>
      </c>
      <c r="B3" s="204" t="s">
        <v>454</v>
      </c>
      <c r="C3" s="132">
        <v>11.12857142857143</v>
      </c>
      <c r="D3" s="34" t="s">
        <v>297</v>
      </c>
      <c r="E3" s="191">
        <v>1</v>
      </c>
      <c r="F3" s="244">
        <v>37726</v>
      </c>
      <c r="G3" s="193">
        <v>22.468493150684932</v>
      </c>
      <c r="H3" s="193" t="s">
        <v>198</v>
      </c>
      <c r="I3" s="193">
        <v>23.049315068493151</v>
      </c>
      <c r="J3" s="194">
        <v>76</v>
      </c>
      <c r="K3" s="194">
        <v>235</v>
      </c>
      <c r="L3" s="194">
        <v>4.55</v>
      </c>
      <c r="M3" s="195">
        <v>2</v>
      </c>
      <c r="N3" s="196">
        <v>0</v>
      </c>
      <c r="O3" s="219">
        <v>0</v>
      </c>
      <c r="P3" s="219">
        <v>0.11261893620340041</v>
      </c>
      <c r="Q3" s="219">
        <v>0.27734711455641686</v>
      </c>
      <c r="R3" s="219">
        <v>0.22533849129593811</v>
      </c>
      <c r="S3" s="255">
        <v>0.2513428029261775</v>
      </c>
      <c r="T3" s="43">
        <v>0.2513428029261775</v>
      </c>
      <c r="U3" s="44">
        <v>21.383561643835616</v>
      </c>
      <c r="V3" s="253">
        <v>3.53</v>
      </c>
      <c r="W3" s="253">
        <v>12.88</v>
      </c>
      <c r="X3" s="253">
        <v>8.4</v>
      </c>
      <c r="Y3" s="253">
        <v>7.8</v>
      </c>
      <c r="Z3" s="253">
        <v>0</v>
      </c>
      <c r="AA3" s="253">
        <v>0</v>
      </c>
      <c r="AB3" s="254">
        <v>0</v>
      </c>
      <c r="AC3" s="197">
        <v>109.66101752504098</v>
      </c>
      <c r="AD3" s="199">
        <v>115.30327718008449</v>
      </c>
      <c r="AE3" s="48">
        <v>9</v>
      </c>
      <c r="AF3" s="200">
        <v>3</v>
      </c>
      <c r="AG3" s="200">
        <v>10</v>
      </c>
      <c r="AH3" s="200">
        <v>4</v>
      </c>
      <c r="AI3" s="200">
        <v>7</v>
      </c>
      <c r="AJ3" s="200">
        <v>7</v>
      </c>
      <c r="AK3" s="200">
        <v>7</v>
      </c>
      <c r="AL3" s="200">
        <v>7</v>
      </c>
      <c r="AM3" s="201">
        <v>0</v>
      </c>
      <c r="AN3" s="146"/>
      <c r="AO3" s="147">
        <v>1</v>
      </c>
      <c r="AP3" s="147"/>
      <c r="AQ3" s="147"/>
      <c r="AR3" s="147"/>
      <c r="AS3" s="147"/>
      <c r="AT3" s="147"/>
      <c r="AU3" s="147"/>
      <c r="AV3" s="149"/>
      <c r="AW3" s="149"/>
      <c r="AX3" s="149"/>
      <c r="AY3" s="149"/>
      <c r="AZ3" s="150"/>
      <c r="BA3" s="146"/>
      <c r="BB3" s="147">
        <v>1</v>
      </c>
      <c r="BC3" s="147"/>
      <c r="BD3" s="147"/>
      <c r="BE3" s="147"/>
      <c r="BF3" s="147"/>
      <c r="BG3" s="147"/>
      <c r="BH3" s="147"/>
      <c r="BI3" s="149"/>
      <c r="BJ3" s="149"/>
      <c r="BK3" s="149"/>
      <c r="BL3" s="149"/>
      <c r="BM3" s="150"/>
      <c r="BN3" s="146">
        <v>361</v>
      </c>
      <c r="BO3" s="147">
        <v>3205.5</v>
      </c>
      <c r="BP3" s="147">
        <v>50</v>
      </c>
      <c r="BQ3" s="147">
        <v>36</v>
      </c>
      <c r="BR3" s="147">
        <v>2</v>
      </c>
      <c r="BS3" s="147"/>
      <c r="BT3" s="147"/>
      <c r="BU3" s="147"/>
      <c r="BV3" s="149">
        <v>1.89</v>
      </c>
      <c r="BW3" s="149">
        <v>5.8</v>
      </c>
      <c r="BX3" s="149">
        <v>7.2</v>
      </c>
      <c r="BY3" s="149">
        <v>55.6</v>
      </c>
      <c r="BZ3" s="150">
        <v>2.7</v>
      </c>
      <c r="CA3" s="146">
        <v>644</v>
      </c>
      <c r="CB3" s="147">
        <v>2322</v>
      </c>
      <c r="CC3" s="147">
        <v>67</v>
      </c>
      <c r="CD3" s="147">
        <v>50</v>
      </c>
      <c r="CE3" s="147">
        <v>5</v>
      </c>
      <c r="CF3" s="147"/>
      <c r="CG3" s="147"/>
      <c r="CH3" s="147"/>
      <c r="CI3" s="149">
        <v>2.42</v>
      </c>
      <c r="CJ3" s="149">
        <v>7.5</v>
      </c>
      <c r="CK3" s="149">
        <v>7.1</v>
      </c>
      <c r="CL3" s="149">
        <v>33.299999999999997</v>
      </c>
      <c r="CM3" s="150">
        <v>2</v>
      </c>
      <c r="CN3" s="146">
        <v>233</v>
      </c>
      <c r="CO3" s="147">
        <v>1034</v>
      </c>
      <c r="CP3" s="147">
        <v>19</v>
      </c>
      <c r="CQ3" s="147">
        <v>16</v>
      </c>
      <c r="CR3" s="147">
        <v>1</v>
      </c>
      <c r="CS3" s="147"/>
      <c r="CT3" s="147"/>
      <c r="CU3" s="147"/>
      <c r="CV3" s="149">
        <v>3.53</v>
      </c>
      <c r="CW3" s="149">
        <v>8.4</v>
      </c>
      <c r="CX3" s="149">
        <v>7.8</v>
      </c>
      <c r="CY3" s="149">
        <v>0</v>
      </c>
      <c r="CZ3" s="150">
        <v>0</v>
      </c>
      <c r="DA3" s="30"/>
      <c r="DB3" s="30">
        <v>1</v>
      </c>
      <c r="DC3" s="42" t="s">
        <v>160</v>
      </c>
      <c r="DD3" s="30">
        <v>1</v>
      </c>
      <c r="DE3" s="87">
        <v>44439</v>
      </c>
      <c r="DF3" s="87">
        <v>46139</v>
      </c>
    </row>
    <row r="4" spans="1:110" ht="15" customHeight="1" x14ac:dyDescent="0.2">
      <c r="A4" s="190">
        <v>2</v>
      </c>
      <c r="B4" s="204" t="s">
        <v>486</v>
      </c>
      <c r="C4" s="132">
        <v>10.485714285714286</v>
      </c>
      <c r="D4" s="34" t="s">
        <v>249</v>
      </c>
      <c r="E4" s="191">
        <v>2</v>
      </c>
      <c r="F4" s="192">
        <v>37810</v>
      </c>
      <c r="G4" s="193">
        <v>22.238356164383561</v>
      </c>
      <c r="H4" s="193" t="s">
        <v>179</v>
      </c>
      <c r="I4" s="193">
        <v>22.81917808219178</v>
      </c>
      <c r="J4" s="194">
        <v>76</v>
      </c>
      <c r="K4" s="194">
        <v>236</v>
      </c>
      <c r="L4" s="194">
        <v>4.7</v>
      </c>
      <c r="M4" s="195">
        <v>2</v>
      </c>
      <c r="N4" s="196">
        <v>0</v>
      </c>
      <c r="O4" s="219">
        <v>0</v>
      </c>
      <c r="P4" s="219">
        <v>0.18560606060606061</v>
      </c>
      <c r="Q4" s="219">
        <v>0.30992297236067057</v>
      </c>
      <c r="R4" s="219">
        <v>5.647058823529412E-2</v>
      </c>
      <c r="S4" s="220">
        <v>0.18319678029798234</v>
      </c>
      <c r="T4" s="43">
        <v>0.18319678029798234</v>
      </c>
      <c r="U4" s="44">
        <v>20.153424657534245</v>
      </c>
      <c r="V4" s="197">
        <v>2.2200000000000002</v>
      </c>
      <c r="W4" s="197">
        <v>13.411764705882353</v>
      </c>
      <c r="X4" s="197">
        <v>6.2</v>
      </c>
      <c r="Y4" s="197">
        <v>0</v>
      </c>
      <c r="Z4" s="197">
        <v>0</v>
      </c>
      <c r="AA4" s="197">
        <v>0</v>
      </c>
      <c r="AB4" s="198">
        <v>0.2</v>
      </c>
      <c r="AC4" s="197">
        <v>96.72763444987487</v>
      </c>
      <c r="AD4" s="199">
        <v>101.70444792198862</v>
      </c>
      <c r="AE4" s="48">
        <v>6</v>
      </c>
      <c r="AF4" s="200">
        <v>7</v>
      </c>
      <c r="AG4" s="200">
        <v>7</v>
      </c>
      <c r="AH4" s="200">
        <v>6</v>
      </c>
      <c r="AI4" s="200">
        <v>3</v>
      </c>
      <c r="AJ4" s="200">
        <v>5</v>
      </c>
      <c r="AK4" s="200">
        <v>2</v>
      </c>
      <c r="AL4" s="200">
        <v>7</v>
      </c>
      <c r="AM4" s="201">
        <v>1</v>
      </c>
      <c r="AN4" s="146"/>
      <c r="AO4" s="147">
        <v>1</v>
      </c>
      <c r="AP4" s="147"/>
      <c r="AQ4" s="147"/>
      <c r="AR4" s="147"/>
      <c r="AS4" s="147"/>
      <c r="AT4" s="147"/>
      <c r="AU4" s="147"/>
      <c r="AV4" s="149"/>
      <c r="AW4" s="149"/>
      <c r="AX4" s="149"/>
      <c r="AY4" s="149"/>
      <c r="AZ4" s="150"/>
      <c r="BA4" s="146"/>
      <c r="BB4" s="147">
        <v>1</v>
      </c>
      <c r="BC4" s="147"/>
      <c r="BD4" s="147"/>
      <c r="BE4" s="147"/>
      <c r="BF4" s="147"/>
      <c r="BG4" s="147"/>
      <c r="BH4" s="147"/>
      <c r="BI4" s="149"/>
      <c r="BJ4" s="149"/>
      <c r="BK4" s="149"/>
      <c r="BL4" s="149"/>
      <c r="BM4" s="150"/>
      <c r="BN4" s="146">
        <v>196</v>
      </c>
      <c r="BO4" s="147">
        <v>1056</v>
      </c>
      <c r="BP4" s="147">
        <v>25</v>
      </c>
      <c r="BQ4" s="147">
        <v>22</v>
      </c>
      <c r="BR4" s="147">
        <v>0</v>
      </c>
      <c r="BS4" s="147">
        <v>6.5</v>
      </c>
      <c r="BT4" s="147"/>
      <c r="BU4" s="147"/>
      <c r="BV4" s="149">
        <v>1.31</v>
      </c>
      <c r="BW4" s="149">
        <v>3.9</v>
      </c>
      <c r="BX4" s="149">
        <v>6.2</v>
      </c>
      <c r="BY4" s="149">
        <v>100</v>
      </c>
      <c r="BZ4" s="150">
        <v>0</v>
      </c>
      <c r="CA4" s="146">
        <v>684</v>
      </c>
      <c r="CB4" s="147">
        <v>2207</v>
      </c>
      <c r="CC4" s="147">
        <v>74</v>
      </c>
      <c r="CD4" s="147">
        <v>51</v>
      </c>
      <c r="CE4" s="147">
        <v>4</v>
      </c>
      <c r="CF4" s="147">
        <v>13</v>
      </c>
      <c r="CG4" s="147"/>
      <c r="CH4" s="147"/>
      <c r="CI4" s="149">
        <v>2.2200000000000002</v>
      </c>
      <c r="CJ4" s="149">
        <v>6.2</v>
      </c>
      <c r="CK4" s="149">
        <v>8.8000000000000007</v>
      </c>
      <c r="CL4" s="149">
        <v>45.5</v>
      </c>
      <c r="CM4" s="150">
        <v>8.9</v>
      </c>
      <c r="CN4" s="146">
        <v>48</v>
      </c>
      <c r="CO4" s="147">
        <v>850</v>
      </c>
      <c r="CP4" s="147">
        <v>6</v>
      </c>
      <c r="CQ4" s="147">
        <v>4</v>
      </c>
      <c r="CR4" s="147">
        <v>0</v>
      </c>
      <c r="CS4" s="147"/>
      <c r="CT4" s="147"/>
      <c r="CU4" s="147"/>
      <c r="CV4" s="149">
        <v>1.04</v>
      </c>
      <c r="CW4" s="149">
        <v>2</v>
      </c>
      <c r="CX4" s="149"/>
      <c r="CY4" s="149">
        <v>0</v>
      </c>
      <c r="CZ4" s="150">
        <v>20</v>
      </c>
      <c r="DA4" s="30"/>
      <c r="DB4" s="30">
        <v>2</v>
      </c>
      <c r="DC4" s="42" t="s">
        <v>164</v>
      </c>
      <c r="DD4" s="30">
        <v>1</v>
      </c>
      <c r="DE4" s="87">
        <v>44809</v>
      </c>
      <c r="DF4" s="30"/>
    </row>
    <row r="5" spans="1:110" ht="15" customHeight="1" x14ac:dyDescent="0.2">
      <c r="A5" s="190">
        <v>3</v>
      </c>
      <c r="B5" s="204" t="s">
        <v>487</v>
      </c>
      <c r="C5" s="132">
        <v>10.328571428571427</v>
      </c>
      <c r="D5" s="34" t="s">
        <v>204</v>
      </c>
      <c r="E5" s="191">
        <v>2</v>
      </c>
      <c r="F5" s="211">
        <v>38139</v>
      </c>
      <c r="G5" s="193">
        <v>21.336986301369862</v>
      </c>
      <c r="H5" s="193" t="s">
        <v>163</v>
      </c>
      <c r="I5" s="193">
        <v>21.917808219178081</v>
      </c>
      <c r="J5" s="194">
        <v>75</v>
      </c>
      <c r="K5" s="194">
        <v>255</v>
      </c>
      <c r="L5" s="194">
        <v>4.55</v>
      </c>
      <c r="M5" s="195">
        <v>1</v>
      </c>
      <c r="N5" s="196">
        <v>0</v>
      </c>
      <c r="O5" s="219">
        <v>0</v>
      </c>
      <c r="P5" s="219">
        <v>4.9413218035824586E-3</v>
      </c>
      <c r="Q5" s="219">
        <v>7.8456427293636596E-2</v>
      </c>
      <c r="R5" s="219">
        <v>0.1235370611183355</v>
      </c>
      <c r="S5" s="220">
        <v>0.1235370611183355</v>
      </c>
      <c r="T5" s="43">
        <v>0.1235370611183355</v>
      </c>
      <c r="U5" s="44" t="s">
        <v>540</v>
      </c>
      <c r="V5" s="197">
        <v>2.1</v>
      </c>
      <c r="W5" s="197">
        <v>12.28</v>
      </c>
      <c r="X5" s="197">
        <v>11.8</v>
      </c>
      <c r="Y5" s="197">
        <v>0</v>
      </c>
      <c r="Z5" s="197">
        <v>0</v>
      </c>
      <c r="AA5" s="197">
        <v>0</v>
      </c>
      <c r="AB5" s="198">
        <v>0.16699999999999998</v>
      </c>
      <c r="AC5" s="197">
        <v>118.99387008036362</v>
      </c>
      <c r="AD5" s="199">
        <v>122.65506188550458</v>
      </c>
      <c r="AE5" s="48">
        <v>2</v>
      </c>
      <c r="AF5" s="200">
        <v>0</v>
      </c>
      <c r="AG5" s="200">
        <v>6</v>
      </c>
      <c r="AH5" s="200">
        <v>4</v>
      </c>
      <c r="AI5" s="200">
        <v>10</v>
      </c>
      <c r="AJ5" s="200">
        <v>7</v>
      </c>
      <c r="AK5" s="200">
        <v>8</v>
      </c>
      <c r="AL5" s="200">
        <v>10</v>
      </c>
      <c r="AM5" s="201">
        <v>0</v>
      </c>
      <c r="AN5" s="146"/>
      <c r="AO5" s="147">
        <v>1</v>
      </c>
      <c r="AP5" s="147"/>
      <c r="AQ5" s="147"/>
      <c r="AR5" s="147"/>
      <c r="AS5" s="147"/>
      <c r="AT5" s="147"/>
      <c r="AU5" s="147"/>
      <c r="AV5" s="149"/>
      <c r="AW5" s="149"/>
      <c r="AX5" s="149"/>
      <c r="AY5" s="149"/>
      <c r="AZ5" s="150"/>
      <c r="BA5" s="146"/>
      <c r="BB5" s="147">
        <v>1</v>
      </c>
      <c r="BC5" s="147"/>
      <c r="BD5" s="147"/>
      <c r="BE5" s="147"/>
      <c r="BF5" s="147"/>
      <c r="BG5" s="147"/>
      <c r="BH5" s="147"/>
      <c r="BI5" s="149"/>
      <c r="BJ5" s="149"/>
      <c r="BK5" s="149"/>
      <c r="BL5" s="149"/>
      <c r="BM5" s="150"/>
      <c r="BN5" s="146">
        <v>24</v>
      </c>
      <c r="BO5" s="147">
        <v>4857</v>
      </c>
      <c r="BP5" s="147">
        <v>7</v>
      </c>
      <c r="BQ5" s="147">
        <v>5</v>
      </c>
      <c r="BR5" s="147">
        <v>1</v>
      </c>
      <c r="BS5" s="147">
        <v>49</v>
      </c>
      <c r="BT5" s="147"/>
      <c r="BU5" s="147"/>
      <c r="BV5" s="149">
        <v>0.89</v>
      </c>
      <c r="BW5" s="149">
        <v>7</v>
      </c>
      <c r="BX5" s="149">
        <v>1.3</v>
      </c>
      <c r="BY5" s="149">
        <v>0</v>
      </c>
      <c r="BZ5" s="150">
        <v>16.7</v>
      </c>
      <c r="CA5" s="146">
        <v>307</v>
      </c>
      <c r="CB5" s="147">
        <v>3913</v>
      </c>
      <c r="CC5" s="147">
        <v>27</v>
      </c>
      <c r="CD5" s="147">
        <v>25</v>
      </c>
      <c r="CE5" s="147">
        <v>2</v>
      </c>
      <c r="CF5" s="147">
        <v>30</v>
      </c>
      <c r="CG5" s="147"/>
      <c r="CH5" s="147"/>
      <c r="CI5" s="149">
        <v>2.1</v>
      </c>
      <c r="CJ5" s="149">
        <v>10.1</v>
      </c>
      <c r="CK5" s="149">
        <v>2.4</v>
      </c>
      <c r="CL5" s="149">
        <v>50</v>
      </c>
      <c r="CM5" s="150">
        <v>3.8</v>
      </c>
      <c r="CN5" s="146">
        <v>95</v>
      </c>
      <c r="CO5" s="147">
        <v>769</v>
      </c>
      <c r="CP5" s="147">
        <v>7</v>
      </c>
      <c r="CQ5" s="147">
        <v>5</v>
      </c>
      <c r="CR5" s="147">
        <v>2</v>
      </c>
      <c r="CS5" s="147"/>
      <c r="CT5" s="147"/>
      <c r="CU5" s="147"/>
      <c r="CV5" s="149">
        <v>1.83</v>
      </c>
      <c r="CW5" s="149">
        <v>11.8</v>
      </c>
      <c r="CX5" s="149"/>
      <c r="CY5" s="149">
        <v>0</v>
      </c>
      <c r="CZ5" s="150">
        <v>16.7</v>
      </c>
      <c r="DA5" s="175"/>
      <c r="DB5" s="5">
        <v>3</v>
      </c>
      <c r="DC5" s="42" t="s">
        <v>167</v>
      </c>
      <c r="DD5" s="30">
        <v>0.95</v>
      </c>
      <c r="DE5" s="87">
        <v>45166</v>
      </c>
      <c r="DF5" s="30"/>
    </row>
    <row r="6" spans="1:110" ht="15" customHeight="1" x14ac:dyDescent="0.2">
      <c r="A6" s="190">
        <v>4</v>
      </c>
      <c r="B6" s="204" t="s">
        <v>480</v>
      </c>
      <c r="C6" s="132">
        <v>9.3214285714285712</v>
      </c>
      <c r="D6" s="34" t="s">
        <v>375</v>
      </c>
      <c r="E6" s="191">
        <v>1</v>
      </c>
      <c r="F6" s="211">
        <v>38139</v>
      </c>
      <c r="G6" s="193">
        <v>21.336986301369862</v>
      </c>
      <c r="H6" s="193" t="s">
        <v>163</v>
      </c>
      <c r="I6" s="193">
        <v>21.917808219178081</v>
      </c>
      <c r="J6" s="194">
        <v>76</v>
      </c>
      <c r="K6" s="194">
        <v>240</v>
      </c>
      <c r="L6" s="194">
        <v>4.6500000000000004</v>
      </c>
      <c r="M6" s="195">
        <v>4</v>
      </c>
      <c r="N6" s="196">
        <v>0</v>
      </c>
      <c r="O6" s="219">
        <v>0</v>
      </c>
      <c r="P6" s="219">
        <v>0.14351198871650211</v>
      </c>
      <c r="Q6" s="219">
        <v>0.18530636525877453</v>
      </c>
      <c r="R6" s="219">
        <v>0.17637271214642264</v>
      </c>
      <c r="S6" s="220">
        <v>0.18083953870259858</v>
      </c>
      <c r="T6" s="43">
        <v>0.18083953870259858</v>
      </c>
      <c r="U6" s="44">
        <v>20.252054794520546</v>
      </c>
      <c r="V6" s="197">
        <v>2.2999999999999998</v>
      </c>
      <c r="W6" s="197">
        <v>11.125</v>
      </c>
      <c r="X6" s="197">
        <v>6.2</v>
      </c>
      <c r="Y6" s="197">
        <v>0</v>
      </c>
      <c r="Z6" s="197">
        <v>0</v>
      </c>
      <c r="AA6" s="197">
        <v>0</v>
      </c>
      <c r="AB6" s="198">
        <v>0.125</v>
      </c>
      <c r="AC6" s="197">
        <v>102.66665816458402</v>
      </c>
      <c r="AD6" s="199">
        <v>107.94904525485427</v>
      </c>
      <c r="AE6" s="48">
        <v>6</v>
      </c>
      <c r="AF6" s="200">
        <v>6</v>
      </c>
      <c r="AG6" s="200">
        <v>7</v>
      </c>
      <c r="AH6" s="200">
        <v>2</v>
      </c>
      <c r="AI6" s="200">
        <v>3</v>
      </c>
      <c r="AJ6" s="200">
        <v>5</v>
      </c>
      <c r="AK6" s="200">
        <v>5</v>
      </c>
      <c r="AL6" s="200">
        <v>5</v>
      </c>
      <c r="AM6" s="201">
        <v>1</v>
      </c>
      <c r="AN6" s="146"/>
      <c r="AO6" s="147">
        <v>1</v>
      </c>
      <c r="AP6" s="147"/>
      <c r="AQ6" s="147"/>
      <c r="AR6" s="147"/>
      <c r="AS6" s="147"/>
      <c r="AT6" s="147"/>
      <c r="AU6" s="147"/>
      <c r="AV6" s="149"/>
      <c r="AW6" s="149"/>
      <c r="AX6" s="149"/>
      <c r="AY6" s="149"/>
      <c r="AZ6" s="150"/>
      <c r="BA6" s="146"/>
      <c r="BB6" s="147">
        <v>1</v>
      </c>
      <c r="BC6" s="147"/>
      <c r="BD6" s="147"/>
      <c r="BE6" s="147"/>
      <c r="BF6" s="147"/>
      <c r="BG6" s="147"/>
      <c r="BH6" s="147"/>
      <c r="BI6" s="149"/>
      <c r="BJ6" s="149"/>
      <c r="BK6" s="149"/>
      <c r="BL6" s="149"/>
      <c r="BM6" s="150"/>
      <c r="BN6" s="146">
        <v>407</v>
      </c>
      <c r="BO6" s="147">
        <v>2836</v>
      </c>
      <c r="BP6" s="147">
        <v>56</v>
      </c>
      <c r="BQ6" s="147">
        <v>35</v>
      </c>
      <c r="BR6" s="147">
        <v>2</v>
      </c>
      <c r="BS6" s="147">
        <v>22</v>
      </c>
      <c r="BT6" s="147"/>
      <c r="BU6" s="147"/>
      <c r="BV6" s="149">
        <v>1.1299999999999999</v>
      </c>
      <c r="BW6" s="149">
        <v>4.2</v>
      </c>
      <c r="BX6" s="149">
        <v>7.6</v>
      </c>
      <c r="BY6" s="149">
        <v>46.7</v>
      </c>
      <c r="BZ6" s="150">
        <v>10.3</v>
      </c>
      <c r="CA6" s="146">
        <v>623</v>
      </c>
      <c r="CB6" s="147">
        <v>3362</v>
      </c>
      <c r="CC6" s="147">
        <v>61</v>
      </c>
      <c r="CD6" s="147">
        <v>56</v>
      </c>
      <c r="CE6" s="147">
        <v>2</v>
      </c>
      <c r="CF6" s="147">
        <v>16</v>
      </c>
      <c r="CG6" s="147"/>
      <c r="CH6" s="147"/>
      <c r="CI6" s="149">
        <v>2.2999999999999998</v>
      </c>
      <c r="CJ6" s="149">
        <v>6.2</v>
      </c>
      <c r="CK6" s="149">
        <v>5</v>
      </c>
      <c r="CL6" s="149">
        <v>75</v>
      </c>
      <c r="CM6" s="150">
        <v>1.8</v>
      </c>
      <c r="CN6" s="146">
        <v>106</v>
      </c>
      <c r="CO6" s="147">
        <v>601</v>
      </c>
      <c r="CP6" s="147">
        <v>10</v>
      </c>
      <c r="CQ6" s="147">
        <v>7</v>
      </c>
      <c r="CR6" s="147">
        <v>2</v>
      </c>
      <c r="CS6" s="147"/>
      <c r="CT6" s="147"/>
      <c r="CU6" s="147"/>
      <c r="CV6" s="149">
        <v>1.83</v>
      </c>
      <c r="CW6" s="149">
        <v>5.4</v>
      </c>
      <c r="CX6" s="149"/>
      <c r="CY6" s="149">
        <v>66.7</v>
      </c>
      <c r="CZ6" s="150">
        <v>12.5</v>
      </c>
      <c r="DA6" s="175"/>
      <c r="DB6" s="5">
        <v>4</v>
      </c>
      <c r="DC6" s="42" t="s">
        <v>170</v>
      </c>
      <c r="DD6" s="30">
        <v>0.95</v>
      </c>
      <c r="DE6" s="87">
        <v>45531</v>
      </c>
      <c r="DF6" s="30"/>
    </row>
    <row r="7" spans="1:110" ht="15" customHeight="1" x14ac:dyDescent="0.2">
      <c r="A7" s="190">
        <v>5</v>
      </c>
      <c r="B7" s="204" t="s">
        <v>539</v>
      </c>
      <c r="C7" s="132">
        <v>8.4071428571428566</v>
      </c>
      <c r="D7" s="34" t="s">
        <v>235</v>
      </c>
      <c r="E7" s="191">
        <v>2</v>
      </c>
      <c r="F7" s="244">
        <v>38029</v>
      </c>
      <c r="G7" s="193">
        <v>21.638356164383563</v>
      </c>
      <c r="H7" s="193" t="s">
        <v>159</v>
      </c>
      <c r="I7" s="193">
        <v>22.219178082191782</v>
      </c>
      <c r="J7" s="194">
        <v>79</v>
      </c>
      <c r="K7" s="194">
        <v>252</v>
      </c>
      <c r="L7" s="194">
        <v>4.7</v>
      </c>
      <c r="M7" s="195">
        <v>6</v>
      </c>
      <c r="N7" s="196">
        <v>0</v>
      </c>
      <c r="O7" s="219">
        <v>0</v>
      </c>
      <c r="P7" s="219">
        <v>2.9556650246305417E-2</v>
      </c>
      <c r="Q7" s="219">
        <v>2.8391167192429023E-2</v>
      </c>
      <c r="R7" s="219">
        <v>0.2289308176100629</v>
      </c>
      <c r="S7" s="220">
        <v>0.2289308176100629</v>
      </c>
      <c r="T7" s="43">
        <v>0.2289308176100629</v>
      </c>
      <c r="U7" s="44">
        <v>21.553424657534247</v>
      </c>
      <c r="V7" s="197">
        <v>2.76</v>
      </c>
      <c r="W7" s="197">
        <v>8.1818181818181817</v>
      </c>
      <c r="X7" s="197">
        <v>9.4</v>
      </c>
      <c r="Y7" s="197">
        <v>7.6</v>
      </c>
      <c r="Z7" s="197">
        <v>0</v>
      </c>
      <c r="AA7" s="197">
        <v>0</v>
      </c>
      <c r="AB7" s="198">
        <v>0.182</v>
      </c>
      <c r="AC7" s="197">
        <v>103.28544017529011</v>
      </c>
      <c r="AD7" s="199">
        <v>115.09295296961147</v>
      </c>
      <c r="AE7" s="48">
        <v>8</v>
      </c>
      <c r="AF7" s="200">
        <v>3</v>
      </c>
      <c r="AG7" s="200">
        <v>9</v>
      </c>
      <c r="AH7" s="200">
        <v>0</v>
      </c>
      <c r="AI7" s="200">
        <v>8</v>
      </c>
      <c r="AJ7" s="200">
        <v>5</v>
      </c>
      <c r="AK7" s="200">
        <v>7</v>
      </c>
      <c r="AL7" s="200">
        <v>2</v>
      </c>
      <c r="AM7" s="201">
        <v>0</v>
      </c>
      <c r="AN7" s="146"/>
      <c r="AO7" s="147">
        <v>1</v>
      </c>
      <c r="AP7" s="147"/>
      <c r="AQ7" s="147"/>
      <c r="AR7" s="147"/>
      <c r="AS7" s="147"/>
      <c r="AT7" s="147"/>
      <c r="AU7" s="147"/>
      <c r="AV7" s="149"/>
      <c r="AW7" s="149"/>
      <c r="AX7" s="149"/>
      <c r="AY7" s="149"/>
      <c r="AZ7" s="150"/>
      <c r="BA7" s="146"/>
      <c r="BB7" s="147">
        <v>1</v>
      </c>
      <c r="BC7" s="147"/>
      <c r="BD7" s="147"/>
      <c r="BE7" s="147"/>
      <c r="BF7" s="147"/>
      <c r="BG7" s="147"/>
      <c r="BH7" s="147"/>
      <c r="BI7" s="149"/>
      <c r="BJ7" s="149"/>
      <c r="BK7" s="149"/>
      <c r="BL7" s="149"/>
      <c r="BM7" s="150"/>
      <c r="BN7" s="146">
        <v>51</v>
      </c>
      <c r="BO7" s="147">
        <v>1725.5</v>
      </c>
      <c r="BP7" s="147">
        <v>7</v>
      </c>
      <c r="BQ7" s="147">
        <v>5</v>
      </c>
      <c r="BR7" s="147">
        <v>1</v>
      </c>
      <c r="BS7" s="147">
        <v>16.8</v>
      </c>
      <c r="BT7" s="147"/>
      <c r="BU7" s="147"/>
      <c r="BV7" s="149">
        <v>0.98</v>
      </c>
      <c r="BW7" s="149">
        <v>6</v>
      </c>
      <c r="BX7" s="149">
        <v>8.6999999999999993</v>
      </c>
      <c r="BY7" s="149">
        <v>50</v>
      </c>
      <c r="BZ7" s="150">
        <v>0</v>
      </c>
      <c r="CA7" s="146">
        <v>90</v>
      </c>
      <c r="CB7" s="147">
        <v>3170</v>
      </c>
      <c r="CC7" s="147">
        <v>14</v>
      </c>
      <c r="CD7" s="147">
        <v>11</v>
      </c>
      <c r="CE7" s="147">
        <v>2</v>
      </c>
      <c r="CF7" s="147">
        <v>24</v>
      </c>
      <c r="CG7" s="147"/>
      <c r="CH7" s="147"/>
      <c r="CI7" s="149">
        <v>0.73</v>
      </c>
      <c r="CJ7" s="149">
        <v>4.0999999999999996</v>
      </c>
      <c r="CK7" s="149">
        <v>4.5</v>
      </c>
      <c r="CL7" s="149">
        <v>100</v>
      </c>
      <c r="CM7" s="150">
        <v>8.3000000000000007</v>
      </c>
      <c r="CN7" s="146">
        <v>182</v>
      </c>
      <c r="CO7" s="147">
        <v>795</v>
      </c>
      <c r="CP7" s="147">
        <v>13</v>
      </c>
      <c r="CQ7" s="147">
        <v>9</v>
      </c>
      <c r="CR7" s="147">
        <v>0</v>
      </c>
      <c r="CS7" s="147">
        <v>5</v>
      </c>
      <c r="CT7" s="147"/>
      <c r="CU7" s="147"/>
      <c r="CV7" s="149">
        <v>2.76</v>
      </c>
      <c r="CW7" s="149">
        <v>9.4</v>
      </c>
      <c r="CX7" s="149">
        <v>7.6</v>
      </c>
      <c r="CY7" s="149">
        <v>100</v>
      </c>
      <c r="CZ7" s="150">
        <v>18.2</v>
      </c>
      <c r="DA7" s="175"/>
      <c r="DB7" s="5">
        <v>5</v>
      </c>
      <c r="DC7" s="42" t="s">
        <v>173</v>
      </c>
      <c r="DD7" s="30">
        <v>0.95</v>
      </c>
      <c r="DE7" s="87">
        <v>45896</v>
      </c>
      <c r="DF7" s="30"/>
    </row>
    <row r="8" spans="1:110" ht="15" customHeight="1" x14ac:dyDescent="0.2">
      <c r="A8" s="190">
        <v>6</v>
      </c>
      <c r="B8" s="204" t="s">
        <v>498</v>
      </c>
      <c r="C8" s="132">
        <v>8.3285714285714292</v>
      </c>
      <c r="D8" s="34" t="s">
        <v>499</v>
      </c>
      <c r="E8" s="191">
        <v>4</v>
      </c>
      <c r="F8" s="244">
        <v>38177</v>
      </c>
      <c r="G8" s="193">
        <v>21.232876712328768</v>
      </c>
      <c r="H8" s="193" t="s">
        <v>159</v>
      </c>
      <c r="I8" s="193">
        <v>21.813698630136987</v>
      </c>
      <c r="J8" s="194">
        <v>75</v>
      </c>
      <c r="K8" s="194">
        <v>251</v>
      </c>
      <c r="L8" s="194">
        <v>4.7</v>
      </c>
      <c r="M8" s="195">
        <v>5</v>
      </c>
      <c r="N8" s="196">
        <v>0</v>
      </c>
      <c r="O8" s="219">
        <v>0.18617813523979743</v>
      </c>
      <c r="P8" s="219">
        <v>0.25656742556917689</v>
      </c>
      <c r="Q8" s="219">
        <v>0.21858465608465608</v>
      </c>
      <c r="R8" s="219">
        <v>0.14127423822714683</v>
      </c>
      <c r="S8" s="220">
        <v>0.19892083189816184</v>
      </c>
      <c r="T8" s="43">
        <v>0.18897479030325373</v>
      </c>
      <c r="U8" s="44">
        <v>18.169863013698631</v>
      </c>
      <c r="V8" s="197">
        <v>1.79</v>
      </c>
      <c r="W8" s="197">
        <v>15.372093023255815</v>
      </c>
      <c r="X8" s="197">
        <v>5.9</v>
      </c>
      <c r="Y8" s="197">
        <v>5.7</v>
      </c>
      <c r="Z8" s="197">
        <v>0</v>
      </c>
      <c r="AA8" s="197">
        <v>0</v>
      </c>
      <c r="AB8" s="198">
        <v>5.2999999999999999E-2</v>
      </c>
      <c r="AC8" s="197">
        <v>102.87557731745166</v>
      </c>
      <c r="AD8" s="199">
        <v>106.0408430607158</v>
      </c>
      <c r="AE8" s="48">
        <v>6</v>
      </c>
      <c r="AF8" s="200">
        <v>10</v>
      </c>
      <c r="AG8" s="200">
        <v>4</v>
      </c>
      <c r="AH8" s="200">
        <v>7</v>
      </c>
      <c r="AI8" s="200">
        <v>3</v>
      </c>
      <c r="AJ8" s="200">
        <v>5</v>
      </c>
      <c r="AK8" s="200">
        <v>4</v>
      </c>
      <c r="AL8" s="200">
        <v>3</v>
      </c>
      <c r="AM8" s="201">
        <v>0</v>
      </c>
      <c r="AN8" s="146"/>
      <c r="AO8" s="147">
        <v>1</v>
      </c>
      <c r="AP8" s="147"/>
      <c r="AQ8" s="147"/>
      <c r="AR8" s="147"/>
      <c r="AS8" s="147"/>
      <c r="AT8" s="147"/>
      <c r="AU8" s="147"/>
      <c r="AV8" s="149"/>
      <c r="AW8" s="149"/>
      <c r="AX8" s="149"/>
      <c r="AY8" s="149"/>
      <c r="AZ8" s="150"/>
      <c r="BA8" s="146">
        <v>250</v>
      </c>
      <c r="BB8" s="147">
        <v>1342.8000000000002</v>
      </c>
      <c r="BC8" s="147">
        <v>27</v>
      </c>
      <c r="BD8" s="147">
        <v>18</v>
      </c>
      <c r="BE8" s="147">
        <v>2</v>
      </c>
      <c r="BF8" s="147">
        <v>9.6000000000000014</v>
      </c>
      <c r="BG8" s="147"/>
      <c r="BH8" s="147"/>
      <c r="BI8" s="149">
        <v>1.75</v>
      </c>
      <c r="BJ8" s="149">
        <v>7.8</v>
      </c>
      <c r="BK8" s="149">
        <v>9</v>
      </c>
      <c r="BL8" s="149">
        <v>42.9</v>
      </c>
      <c r="BM8" s="150">
        <v>0</v>
      </c>
      <c r="BN8" s="146">
        <v>586</v>
      </c>
      <c r="BO8" s="147">
        <v>2284</v>
      </c>
      <c r="BP8" s="147">
        <v>80</v>
      </c>
      <c r="BQ8" s="147">
        <v>56</v>
      </c>
      <c r="BR8" s="147">
        <v>2</v>
      </c>
      <c r="BS8" s="147">
        <v>12</v>
      </c>
      <c r="BT8" s="147"/>
      <c r="BU8" s="147"/>
      <c r="BV8" s="149">
        <v>1.8</v>
      </c>
      <c r="BW8" s="149">
        <v>6</v>
      </c>
      <c r="BX8" s="149">
        <v>7.4</v>
      </c>
      <c r="BY8" s="149">
        <v>66.7</v>
      </c>
      <c r="BZ8" s="150">
        <v>9.6999999999999993</v>
      </c>
      <c r="CA8" s="146">
        <v>661</v>
      </c>
      <c r="CB8" s="147">
        <v>3024</v>
      </c>
      <c r="CC8" s="147">
        <v>57</v>
      </c>
      <c r="CD8" s="147">
        <v>43</v>
      </c>
      <c r="CE8" s="147">
        <v>4</v>
      </c>
      <c r="CF8" s="147">
        <v>21</v>
      </c>
      <c r="CG8" s="147"/>
      <c r="CH8" s="147"/>
      <c r="CI8" s="149">
        <v>1.79</v>
      </c>
      <c r="CJ8" s="149">
        <v>5.9</v>
      </c>
      <c r="CK8" s="149">
        <v>10.1</v>
      </c>
      <c r="CL8" s="149">
        <v>84.6</v>
      </c>
      <c r="CM8" s="150">
        <v>6.5</v>
      </c>
      <c r="CN8" s="146">
        <v>153</v>
      </c>
      <c r="CO8" s="147">
        <v>1083</v>
      </c>
      <c r="CP8" s="147">
        <v>25</v>
      </c>
      <c r="CQ8" s="147">
        <v>18</v>
      </c>
      <c r="CR8" s="147">
        <v>2</v>
      </c>
      <c r="CS8" s="147"/>
      <c r="CT8" s="147"/>
      <c r="CU8" s="147"/>
      <c r="CV8" s="149">
        <v>1.38</v>
      </c>
      <c r="CW8" s="149">
        <v>4.3</v>
      </c>
      <c r="CX8" s="149">
        <v>5.7</v>
      </c>
      <c r="CY8" s="149">
        <v>0</v>
      </c>
      <c r="CZ8" s="150">
        <v>5.3</v>
      </c>
      <c r="DA8" s="175"/>
      <c r="DB8" s="5">
        <v>6</v>
      </c>
      <c r="DC8" s="42" t="s">
        <v>176</v>
      </c>
      <c r="DD8" s="30">
        <v>0.85</v>
      </c>
      <c r="DE8" s="87"/>
      <c r="DF8" s="30"/>
    </row>
    <row r="9" spans="1:110" ht="15" customHeight="1" x14ac:dyDescent="0.2">
      <c r="A9" s="190">
        <v>7</v>
      </c>
      <c r="B9" s="204" t="s">
        <v>497</v>
      </c>
      <c r="C9" s="132">
        <v>7.9</v>
      </c>
      <c r="D9" s="34" t="s">
        <v>445</v>
      </c>
      <c r="E9" s="191">
        <v>3</v>
      </c>
      <c r="F9" s="211">
        <v>37773</v>
      </c>
      <c r="G9" s="193">
        <v>22.339726027397262</v>
      </c>
      <c r="H9" s="193" t="s">
        <v>179</v>
      </c>
      <c r="I9" s="193">
        <v>22.920547945205481</v>
      </c>
      <c r="J9" s="194">
        <v>74</v>
      </c>
      <c r="K9" s="194">
        <v>245</v>
      </c>
      <c r="L9" s="194">
        <v>4.7</v>
      </c>
      <c r="M9" s="195">
        <v>6</v>
      </c>
      <c r="N9" s="196">
        <v>0</v>
      </c>
      <c r="O9" s="219">
        <v>0</v>
      </c>
      <c r="P9" s="219">
        <v>9.8061836640516861E-2</v>
      </c>
      <c r="Q9" s="219">
        <v>0.21372676378707742</v>
      </c>
      <c r="R9" s="219">
        <v>0.16485753052917232</v>
      </c>
      <c r="S9" s="220">
        <v>0.18929214715812487</v>
      </c>
      <c r="T9" s="43">
        <v>0.17982753980021862</v>
      </c>
      <c r="U9" s="44">
        <v>21.254794520547946</v>
      </c>
      <c r="V9" s="197">
        <v>2.86</v>
      </c>
      <c r="W9" s="197">
        <v>14.395833333333334</v>
      </c>
      <c r="X9" s="197">
        <v>8.4</v>
      </c>
      <c r="Y9" s="197">
        <v>8.6999999999999993</v>
      </c>
      <c r="Z9" s="197">
        <v>0</v>
      </c>
      <c r="AA9" s="197">
        <v>0</v>
      </c>
      <c r="AB9" s="198">
        <v>5.5999999999999994E-2</v>
      </c>
      <c r="AC9" s="197">
        <v>100.41640017042094</v>
      </c>
      <c r="AD9" s="199">
        <v>101.44279795847864</v>
      </c>
      <c r="AE9" s="48">
        <v>5</v>
      </c>
      <c r="AF9" s="200">
        <v>3</v>
      </c>
      <c r="AG9" s="200">
        <v>9</v>
      </c>
      <c r="AH9" s="200">
        <v>7</v>
      </c>
      <c r="AI9" s="200">
        <v>7</v>
      </c>
      <c r="AJ9" s="200">
        <v>5</v>
      </c>
      <c r="AK9" s="200">
        <v>2</v>
      </c>
      <c r="AL9" s="200">
        <v>2</v>
      </c>
      <c r="AM9" s="201">
        <v>0.25</v>
      </c>
      <c r="AN9" s="146"/>
      <c r="AO9" s="147">
        <v>1</v>
      </c>
      <c r="AP9" s="147"/>
      <c r="AQ9" s="147"/>
      <c r="AR9" s="147"/>
      <c r="AS9" s="147"/>
      <c r="AT9" s="147"/>
      <c r="AU9" s="147"/>
      <c r="AV9" s="149"/>
      <c r="AW9" s="149"/>
      <c r="AX9" s="149"/>
      <c r="AY9" s="149"/>
      <c r="AZ9" s="150"/>
      <c r="BA9" s="146"/>
      <c r="BB9" s="147">
        <v>1</v>
      </c>
      <c r="BC9" s="147"/>
      <c r="BD9" s="147"/>
      <c r="BE9" s="147"/>
      <c r="BF9" s="147"/>
      <c r="BG9" s="147"/>
      <c r="BH9" s="147"/>
      <c r="BI9" s="149"/>
      <c r="BJ9" s="149"/>
      <c r="BK9" s="149"/>
      <c r="BL9" s="149"/>
      <c r="BM9" s="150"/>
      <c r="BN9" s="146">
        <v>255</v>
      </c>
      <c r="BO9" s="147">
        <v>2600.3999999999996</v>
      </c>
      <c r="BP9" s="147">
        <v>36</v>
      </c>
      <c r="BQ9" s="147">
        <v>28</v>
      </c>
      <c r="BR9" s="147">
        <v>3</v>
      </c>
      <c r="BS9" s="147">
        <v>21.6</v>
      </c>
      <c r="BT9" s="147"/>
      <c r="BU9" s="147"/>
      <c r="BV9" s="149">
        <v>2.0099999999999998</v>
      </c>
      <c r="BW9" s="149">
        <v>7.2</v>
      </c>
      <c r="BX9" s="149">
        <v>4.3</v>
      </c>
      <c r="BY9" s="149">
        <v>0</v>
      </c>
      <c r="BZ9" s="150">
        <v>3.4</v>
      </c>
      <c r="CA9" s="146">
        <v>691</v>
      </c>
      <c r="CB9" s="147">
        <v>3233.1</v>
      </c>
      <c r="CC9" s="147">
        <v>62</v>
      </c>
      <c r="CD9" s="147">
        <v>48</v>
      </c>
      <c r="CE9" s="147">
        <v>4</v>
      </c>
      <c r="CF9" s="147">
        <v>20.8</v>
      </c>
      <c r="CG9" s="147"/>
      <c r="CH9" s="147"/>
      <c r="CI9" s="149">
        <v>2.25</v>
      </c>
      <c r="CJ9" s="149">
        <v>8.4</v>
      </c>
      <c r="CK9" s="149">
        <v>7.6</v>
      </c>
      <c r="CL9" s="149">
        <v>40</v>
      </c>
      <c r="CM9" s="150">
        <v>5.9</v>
      </c>
      <c r="CN9" s="146">
        <v>243</v>
      </c>
      <c r="CO9" s="147">
        <v>1474</v>
      </c>
      <c r="CP9" s="147">
        <v>21</v>
      </c>
      <c r="CQ9" s="147">
        <v>17</v>
      </c>
      <c r="CR9" s="147">
        <v>4</v>
      </c>
      <c r="CS9" s="147"/>
      <c r="CT9" s="147"/>
      <c r="CU9" s="147"/>
      <c r="CV9" s="149">
        <v>2.86</v>
      </c>
      <c r="CW9" s="149">
        <v>7.8</v>
      </c>
      <c r="CX9" s="149">
        <v>8.6999999999999993</v>
      </c>
      <c r="CY9" s="149">
        <v>80</v>
      </c>
      <c r="CZ9" s="150">
        <v>5.6</v>
      </c>
      <c r="DA9" s="175"/>
      <c r="DB9" s="5">
        <v>7</v>
      </c>
      <c r="DC9" s="42" t="s">
        <v>180</v>
      </c>
      <c r="DD9" s="30">
        <v>0.76</v>
      </c>
      <c r="DE9" s="87"/>
      <c r="DF9" s="30"/>
    </row>
    <row r="10" spans="1:110" ht="15" customHeight="1" x14ac:dyDescent="0.2">
      <c r="A10" s="190">
        <v>8</v>
      </c>
      <c r="B10" s="204" t="s">
        <v>491</v>
      </c>
      <c r="C10" s="132">
        <v>7.6857142857142851</v>
      </c>
      <c r="D10" s="34" t="s">
        <v>492</v>
      </c>
      <c r="E10" s="191">
        <v>7</v>
      </c>
      <c r="F10" s="211">
        <v>37773</v>
      </c>
      <c r="G10" s="193">
        <v>22.339726027397262</v>
      </c>
      <c r="H10" s="193" t="s">
        <v>159</v>
      </c>
      <c r="I10" s="193">
        <v>22.920547945205481</v>
      </c>
      <c r="J10" s="194">
        <v>77</v>
      </c>
      <c r="K10" s="194">
        <v>250</v>
      </c>
      <c r="L10" s="194">
        <v>4.5999999999999996</v>
      </c>
      <c r="M10" s="195">
        <v>0</v>
      </c>
      <c r="N10" s="196">
        <v>0</v>
      </c>
      <c r="O10" s="219">
        <v>1.3237518910741302E-2</v>
      </c>
      <c r="P10" s="219">
        <v>0.16430853491556366</v>
      </c>
      <c r="Q10" s="219">
        <v>0.25636512964918456</v>
      </c>
      <c r="R10" s="219">
        <v>0.13978494623655913</v>
      </c>
      <c r="S10" s="220">
        <v>0.19807503794287185</v>
      </c>
      <c r="T10" s="43">
        <v>0.1505370288365826</v>
      </c>
      <c r="U10" s="44">
        <v>20.254794520547946</v>
      </c>
      <c r="V10" s="197">
        <v>2.65</v>
      </c>
      <c r="W10" s="197">
        <v>14.096774193548388</v>
      </c>
      <c r="X10" s="197">
        <v>7.9</v>
      </c>
      <c r="Y10" s="197">
        <v>0</v>
      </c>
      <c r="Z10" s="197">
        <v>0</v>
      </c>
      <c r="AA10" s="197">
        <v>0</v>
      </c>
      <c r="AB10" s="198">
        <v>0.27300000000000002</v>
      </c>
      <c r="AC10" s="197">
        <v>111.67055577988933</v>
      </c>
      <c r="AD10" s="199">
        <v>119.74124151688244</v>
      </c>
      <c r="AE10" s="48">
        <v>4</v>
      </c>
      <c r="AF10" s="200">
        <v>6</v>
      </c>
      <c r="AG10" s="200">
        <v>8</v>
      </c>
      <c r="AH10" s="200">
        <v>6</v>
      </c>
      <c r="AI10" s="200">
        <v>7</v>
      </c>
      <c r="AJ10" s="200">
        <v>6</v>
      </c>
      <c r="AK10" s="200">
        <v>8</v>
      </c>
      <c r="AL10" s="200">
        <v>0</v>
      </c>
      <c r="AM10" s="201">
        <v>0</v>
      </c>
      <c r="AN10" s="146"/>
      <c r="AO10" s="147">
        <v>1</v>
      </c>
      <c r="AP10" s="147"/>
      <c r="AQ10" s="147"/>
      <c r="AR10" s="147"/>
      <c r="AS10" s="147"/>
      <c r="AT10" s="147"/>
      <c r="AU10" s="147"/>
      <c r="AV10" s="149"/>
      <c r="AW10" s="149"/>
      <c r="AX10" s="149"/>
      <c r="AY10" s="149"/>
      <c r="AZ10" s="150"/>
      <c r="BA10" s="146">
        <v>21</v>
      </c>
      <c r="BB10" s="147">
        <v>1586.3999999999999</v>
      </c>
      <c r="BC10" s="147">
        <v>4</v>
      </c>
      <c r="BD10" s="147">
        <v>3</v>
      </c>
      <c r="BE10" s="147">
        <v>0</v>
      </c>
      <c r="BF10" s="147">
        <v>9.6000000000000014</v>
      </c>
      <c r="BG10" s="147"/>
      <c r="BH10" s="147"/>
      <c r="BI10" s="149">
        <v>3</v>
      </c>
      <c r="BJ10" s="149">
        <v>3.7</v>
      </c>
      <c r="BK10" s="149">
        <v>8.3000000000000007</v>
      </c>
      <c r="BL10" s="149">
        <v>0</v>
      </c>
      <c r="BM10" s="150">
        <v>0</v>
      </c>
      <c r="BN10" s="146">
        <v>360</v>
      </c>
      <c r="BO10" s="147">
        <v>2191</v>
      </c>
      <c r="BP10" s="147">
        <v>38</v>
      </c>
      <c r="BQ10" s="147">
        <v>23</v>
      </c>
      <c r="BR10" s="147">
        <v>3</v>
      </c>
      <c r="BS10" s="147">
        <v>20</v>
      </c>
      <c r="BT10" s="147"/>
      <c r="BU10" s="147"/>
      <c r="BV10" s="149">
        <v>2.0699999999999998</v>
      </c>
      <c r="BW10" s="149">
        <v>6.5</v>
      </c>
      <c r="BX10" s="149">
        <v>11.9</v>
      </c>
      <c r="BY10" s="149">
        <v>50</v>
      </c>
      <c r="BZ10" s="150">
        <v>8</v>
      </c>
      <c r="CA10" s="146">
        <v>437</v>
      </c>
      <c r="CB10" s="147">
        <v>1704.6000000000001</v>
      </c>
      <c r="CC10" s="147">
        <v>47</v>
      </c>
      <c r="CD10" s="147">
        <v>31</v>
      </c>
      <c r="CE10" s="147">
        <v>3</v>
      </c>
      <c r="CF10" s="147">
        <v>8.1</v>
      </c>
      <c r="CG10" s="147"/>
      <c r="CH10" s="147"/>
      <c r="CI10" s="149">
        <v>2.65</v>
      </c>
      <c r="CJ10" s="149">
        <v>5.2</v>
      </c>
      <c r="CK10" s="149">
        <v>12.4</v>
      </c>
      <c r="CL10" s="149">
        <v>53.8</v>
      </c>
      <c r="CM10" s="150">
        <v>8.5</v>
      </c>
      <c r="CN10" s="146">
        <v>78</v>
      </c>
      <c r="CO10" s="147">
        <v>558</v>
      </c>
      <c r="CP10" s="147">
        <v>14</v>
      </c>
      <c r="CQ10" s="147">
        <v>8</v>
      </c>
      <c r="CR10" s="147">
        <v>1</v>
      </c>
      <c r="CS10" s="147"/>
      <c r="CT10" s="147"/>
      <c r="CU10" s="147"/>
      <c r="CV10" s="149">
        <v>1.39</v>
      </c>
      <c r="CW10" s="149">
        <v>7.9</v>
      </c>
      <c r="CX10" s="149"/>
      <c r="CY10" s="149">
        <v>0</v>
      </c>
      <c r="CZ10" s="150">
        <v>27.3</v>
      </c>
      <c r="DA10" s="175"/>
      <c r="DB10" s="5">
        <v>8</v>
      </c>
      <c r="DC10" s="42" t="s">
        <v>183</v>
      </c>
      <c r="DD10" s="30">
        <v>0.76</v>
      </c>
      <c r="DE10" s="30"/>
      <c r="DF10" s="30"/>
    </row>
    <row r="11" spans="1:110" ht="15" customHeight="1" x14ac:dyDescent="0.2">
      <c r="A11" s="190">
        <v>9</v>
      </c>
      <c r="B11" s="204" t="s">
        <v>456</v>
      </c>
      <c r="C11" s="132">
        <v>6.7357142857142858</v>
      </c>
      <c r="D11" s="34" t="s">
        <v>312</v>
      </c>
      <c r="E11" s="191">
        <v>4</v>
      </c>
      <c r="F11" s="192">
        <v>37603</v>
      </c>
      <c r="G11" s="193">
        <v>22.805479452054794</v>
      </c>
      <c r="H11" s="193" t="s">
        <v>159</v>
      </c>
      <c r="I11" s="193">
        <v>23.386301369863013</v>
      </c>
      <c r="J11" s="194">
        <v>76</v>
      </c>
      <c r="K11" s="194">
        <v>237</v>
      </c>
      <c r="L11" s="194">
        <v>4.5999999999999996</v>
      </c>
      <c r="M11" s="195">
        <v>5</v>
      </c>
      <c r="N11" s="196">
        <v>0</v>
      </c>
      <c r="O11" s="219">
        <v>7.189526608535135E-2</v>
      </c>
      <c r="P11" s="219">
        <v>0.13290229885057472</v>
      </c>
      <c r="Q11" s="219">
        <v>0.19582174221349483</v>
      </c>
      <c r="R11" s="219">
        <v>6.7495559502664296E-2</v>
      </c>
      <c r="S11" s="220">
        <v>0.13165865085807957</v>
      </c>
      <c r="T11" s="43">
        <v>0.12507571831517558</v>
      </c>
      <c r="U11" s="44">
        <v>21.720547945205478</v>
      </c>
      <c r="V11" s="197">
        <v>2.7</v>
      </c>
      <c r="W11" s="197">
        <v>14.958333333333334</v>
      </c>
      <c r="X11" s="197">
        <v>6.1</v>
      </c>
      <c r="Y11" s="197">
        <v>6.5</v>
      </c>
      <c r="Z11" s="197">
        <v>0</v>
      </c>
      <c r="AA11" s="197">
        <v>0</v>
      </c>
      <c r="AB11" s="198">
        <v>0.1</v>
      </c>
      <c r="AC11" s="197">
        <v>105.86368687933509</v>
      </c>
      <c r="AD11" s="199">
        <v>111.31056693657182</v>
      </c>
      <c r="AE11" s="48">
        <v>2</v>
      </c>
      <c r="AF11" s="200">
        <v>2</v>
      </c>
      <c r="AG11" s="200">
        <v>8</v>
      </c>
      <c r="AH11" s="200">
        <v>7</v>
      </c>
      <c r="AI11" s="200">
        <v>3</v>
      </c>
      <c r="AJ11" s="200">
        <v>6</v>
      </c>
      <c r="AK11" s="200">
        <v>6</v>
      </c>
      <c r="AL11" s="200">
        <v>3</v>
      </c>
      <c r="AM11" s="201">
        <v>0</v>
      </c>
      <c r="AN11" s="146"/>
      <c r="AO11" s="147">
        <v>1</v>
      </c>
      <c r="AP11" s="147"/>
      <c r="AQ11" s="147"/>
      <c r="AR11" s="147"/>
      <c r="AS11" s="147"/>
      <c r="AT11" s="147"/>
      <c r="AU11" s="147"/>
      <c r="AV11" s="149"/>
      <c r="AW11" s="149"/>
      <c r="AX11" s="149"/>
      <c r="AY11" s="149"/>
      <c r="AZ11" s="150"/>
      <c r="BA11" s="146">
        <v>296</v>
      </c>
      <c r="BB11" s="147">
        <v>4117.0999999999995</v>
      </c>
      <c r="BC11" s="147">
        <v>39</v>
      </c>
      <c r="BD11" s="147">
        <v>28</v>
      </c>
      <c r="BE11" s="147">
        <v>6</v>
      </c>
      <c r="BF11" s="147"/>
      <c r="BG11" s="147"/>
      <c r="BH11" s="147"/>
      <c r="BI11" s="149">
        <v>1.1200000000000001</v>
      </c>
      <c r="BJ11" s="149">
        <v>4.5999999999999996</v>
      </c>
      <c r="BK11" s="149">
        <v>8.3000000000000007</v>
      </c>
      <c r="BL11" s="149">
        <v>42.9</v>
      </c>
      <c r="BM11" s="150">
        <v>3.4</v>
      </c>
      <c r="BN11" s="146">
        <v>518</v>
      </c>
      <c r="BO11" s="147">
        <v>3897.5999999999995</v>
      </c>
      <c r="BP11" s="147">
        <v>57</v>
      </c>
      <c r="BQ11" s="147">
        <v>34</v>
      </c>
      <c r="BR11" s="147">
        <v>7</v>
      </c>
      <c r="BS11" s="147"/>
      <c r="BT11" s="147"/>
      <c r="BU11" s="147"/>
      <c r="BV11" s="149">
        <v>1.69</v>
      </c>
      <c r="BW11" s="149">
        <v>5</v>
      </c>
      <c r="BX11" s="149">
        <v>12.9</v>
      </c>
      <c r="BY11" s="149">
        <v>33.299999999999997</v>
      </c>
      <c r="BZ11" s="150">
        <v>12.8</v>
      </c>
      <c r="CA11" s="146">
        <v>359</v>
      </c>
      <c r="CB11" s="147">
        <v>1833.2999999999997</v>
      </c>
      <c r="CC11" s="147">
        <v>32</v>
      </c>
      <c r="CD11" s="147">
        <v>24</v>
      </c>
      <c r="CE11" s="147">
        <v>4</v>
      </c>
      <c r="CF11" s="147">
        <v>14</v>
      </c>
      <c r="CG11" s="147"/>
      <c r="CH11" s="147"/>
      <c r="CI11" s="149">
        <v>2.7</v>
      </c>
      <c r="CJ11" s="149">
        <v>6.1</v>
      </c>
      <c r="CK11" s="149">
        <v>7.7</v>
      </c>
      <c r="CL11" s="149">
        <v>50</v>
      </c>
      <c r="CM11" s="150">
        <v>4</v>
      </c>
      <c r="CN11" s="146">
        <v>76</v>
      </c>
      <c r="CO11" s="147">
        <v>1126</v>
      </c>
      <c r="CP11" s="147">
        <v>11</v>
      </c>
      <c r="CQ11" s="147">
        <v>9</v>
      </c>
      <c r="CR11" s="147">
        <v>1</v>
      </c>
      <c r="CS11" s="147"/>
      <c r="CT11" s="147"/>
      <c r="CU11" s="147"/>
      <c r="CV11" s="149">
        <v>1.29</v>
      </c>
      <c r="CW11" s="149">
        <v>3.6</v>
      </c>
      <c r="CX11" s="149">
        <v>6.5</v>
      </c>
      <c r="CY11" s="149">
        <v>50</v>
      </c>
      <c r="CZ11" s="150">
        <v>10</v>
      </c>
      <c r="DA11" s="175"/>
      <c r="DB11" s="5">
        <v>9</v>
      </c>
      <c r="DC11" s="42" t="s">
        <v>186</v>
      </c>
      <c r="DD11" s="30">
        <v>0.7</v>
      </c>
      <c r="DE11" s="30"/>
      <c r="DF11" s="30"/>
    </row>
    <row r="12" spans="1:110" ht="15" customHeight="1" x14ac:dyDescent="0.2">
      <c r="A12" s="190">
        <v>10</v>
      </c>
      <c r="B12" s="204" t="s">
        <v>483</v>
      </c>
      <c r="C12" s="132">
        <v>6.6285714285714281</v>
      </c>
      <c r="D12" s="34" t="s">
        <v>484</v>
      </c>
      <c r="E12" s="191">
        <v>3</v>
      </c>
      <c r="F12" s="192">
        <v>37434</v>
      </c>
      <c r="G12" s="193">
        <v>23.268493150684932</v>
      </c>
      <c r="H12" s="193" t="s">
        <v>198</v>
      </c>
      <c r="I12" s="193">
        <v>23.849315068493151</v>
      </c>
      <c r="J12" s="194">
        <v>76</v>
      </c>
      <c r="K12" s="194">
        <v>246</v>
      </c>
      <c r="L12" s="194">
        <v>4.7</v>
      </c>
      <c r="M12" s="195">
        <v>4</v>
      </c>
      <c r="N12" s="196">
        <v>6.0900659291540947E-2</v>
      </c>
      <c r="O12" s="219">
        <v>9.2934588347432373E-2</v>
      </c>
      <c r="P12" s="219">
        <v>7.586367880485527E-2</v>
      </c>
      <c r="Q12" s="219">
        <v>0.13638103190341996</v>
      </c>
      <c r="R12" s="219">
        <v>0.16395864106351551</v>
      </c>
      <c r="S12" s="220">
        <v>0.16395864106351551</v>
      </c>
      <c r="T12" s="43">
        <v>0.15576070901033973</v>
      </c>
      <c r="U12" s="44">
        <v>23.183561643835617</v>
      </c>
      <c r="V12" s="197">
        <v>1.88</v>
      </c>
      <c r="W12" s="197">
        <v>13.066666666666666</v>
      </c>
      <c r="X12" s="197">
        <v>6.1</v>
      </c>
      <c r="Y12" s="197">
        <v>8.4</v>
      </c>
      <c r="Z12" s="197">
        <v>0</v>
      </c>
      <c r="AA12" s="197">
        <v>0</v>
      </c>
      <c r="AB12" s="198">
        <v>0.14300000000000002</v>
      </c>
      <c r="AC12" s="197">
        <v>100.82626302825939</v>
      </c>
      <c r="AD12" s="199">
        <v>106.01395842715762</v>
      </c>
      <c r="AE12" s="48">
        <v>4</v>
      </c>
      <c r="AF12" s="200">
        <v>1</v>
      </c>
      <c r="AG12" s="200">
        <v>5</v>
      </c>
      <c r="AH12" s="200">
        <v>4</v>
      </c>
      <c r="AI12" s="200">
        <v>3</v>
      </c>
      <c r="AJ12" s="200">
        <v>5</v>
      </c>
      <c r="AK12" s="200">
        <v>4</v>
      </c>
      <c r="AL12" s="200">
        <v>5</v>
      </c>
      <c r="AM12" s="201">
        <v>0.5</v>
      </c>
      <c r="AN12" s="146">
        <v>109</v>
      </c>
      <c r="AO12" s="147">
        <v>1789.8000000000002</v>
      </c>
      <c r="AP12" s="147">
        <v>13</v>
      </c>
      <c r="AQ12" s="147">
        <v>7</v>
      </c>
      <c r="AR12" s="147">
        <v>1</v>
      </c>
      <c r="AS12" s="147">
        <v>10.8</v>
      </c>
      <c r="AT12" s="147"/>
      <c r="AU12" s="147"/>
      <c r="AV12" s="149">
        <v>1.45</v>
      </c>
      <c r="AW12" s="149">
        <v>7.4</v>
      </c>
      <c r="AX12" s="149">
        <v>13.3</v>
      </c>
      <c r="AY12" s="149">
        <v>60</v>
      </c>
      <c r="AZ12" s="150">
        <v>22.2</v>
      </c>
      <c r="BA12" s="146">
        <v>156</v>
      </c>
      <c r="BB12" s="147">
        <v>1678.6000000000001</v>
      </c>
      <c r="BC12" s="147">
        <v>24</v>
      </c>
      <c r="BD12" s="147">
        <v>17</v>
      </c>
      <c r="BE12" s="147">
        <v>3</v>
      </c>
      <c r="BF12" s="147">
        <v>11.9</v>
      </c>
      <c r="BG12" s="147"/>
      <c r="BH12" s="147"/>
      <c r="BI12" s="149">
        <v>1.43</v>
      </c>
      <c r="BJ12" s="149">
        <v>3.4</v>
      </c>
      <c r="BK12" s="149">
        <v>8.8000000000000007</v>
      </c>
      <c r="BL12" s="149">
        <v>66.7</v>
      </c>
      <c r="BM12" s="150">
        <v>5.6</v>
      </c>
      <c r="BN12" s="146">
        <v>65</v>
      </c>
      <c r="BO12" s="147">
        <v>856.80000000000007</v>
      </c>
      <c r="BP12" s="147">
        <v>8</v>
      </c>
      <c r="BQ12" s="147">
        <v>4</v>
      </c>
      <c r="BR12" s="147">
        <v>1</v>
      </c>
      <c r="BS12" s="147">
        <v>6</v>
      </c>
      <c r="BT12" s="147"/>
      <c r="BU12" s="147"/>
      <c r="BV12" s="149">
        <v>1.59</v>
      </c>
      <c r="BW12" s="149">
        <v>3.8</v>
      </c>
      <c r="BX12" s="149">
        <v>16.5</v>
      </c>
      <c r="BY12" s="149">
        <v>0</v>
      </c>
      <c r="BZ12" s="150">
        <v>33.299999999999997</v>
      </c>
      <c r="CA12" s="146">
        <v>392</v>
      </c>
      <c r="CB12" s="147">
        <v>2874.3</v>
      </c>
      <c r="CC12" s="147">
        <v>49</v>
      </c>
      <c r="CD12" s="147">
        <v>30</v>
      </c>
      <c r="CE12" s="147">
        <v>3</v>
      </c>
      <c r="CF12" s="147">
        <v>26.4</v>
      </c>
      <c r="CG12" s="147"/>
      <c r="CH12" s="147"/>
      <c r="CI12" s="149">
        <v>1.84</v>
      </c>
      <c r="CJ12" s="149">
        <v>6.1</v>
      </c>
      <c r="CK12" s="149">
        <v>8.4</v>
      </c>
      <c r="CL12" s="149">
        <v>41.7</v>
      </c>
      <c r="CM12" s="150">
        <v>3.2</v>
      </c>
      <c r="CN12" s="146">
        <v>222</v>
      </c>
      <c r="CO12" s="147">
        <v>1354</v>
      </c>
      <c r="CP12" s="147">
        <v>31</v>
      </c>
      <c r="CQ12" s="147">
        <v>18</v>
      </c>
      <c r="CR12" s="147">
        <v>3</v>
      </c>
      <c r="CS12" s="147"/>
      <c r="CT12" s="147"/>
      <c r="CU12" s="147"/>
      <c r="CV12" s="149">
        <v>1.88</v>
      </c>
      <c r="CW12" s="149">
        <v>5.5</v>
      </c>
      <c r="CX12" s="149">
        <v>8.4</v>
      </c>
      <c r="CY12" s="149">
        <v>0</v>
      </c>
      <c r="CZ12" s="150">
        <v>14.3</v>
      </c>
      <c r="DA12" s="175"/>
      <c r="DB12" s="5">
        <v>10</v>
      </c>
      <c r="DC12" s="42" t="s">
        <v>189</v>
      </c>
      <c r="DD12" s="30">
        <v>0.7</v>
      </c>
      <c r="DE12" s="30"/>
      <c r="DF12" s="30"/>
    </row>
    <row r="13" spans="1:110" ht="15" customHeight="1" x14ac:dyDescent="0.2">
      <c r="A13" s="190">
        <v>11</v>
      </c>
      <c r="B13" s="204" t="s">
        <v>489</v>
      </c>
      <c r="C13" s="132">
        <v>6.3071428571428569</v>
      </c>
      <c r="D13" s="34" t="s">
        <v>294</v>
      </c>
      <c r="E13" s="191">
        <v>3</v>
      </c>
      <c r="F13" s="211">
        <v>37408</v>
      </c>
      <c r="G13" s="193">
        <v>23.339726027397262</v>
      </c>
      <c r="H13" s="193" t="s">
        <v>198</v>
      </c>
      <c r="I13" s="193">
        <v>23.920547945205481</v>
      </c>
      <c r="J13" s="194">
        <v>77</v>
      </c>
      <c r="K13" s="194">
        <v>255</v>
      </c>
      <c r="L13" s="194">
        <v>4.7</v>
      </c>
      <c r="M13" s="195">
        <v>7</v>
      </c>
      <c r="N13" s="196">
        <v>4.7256497768443165E-3</v>
      </c>
      <c r="O13" s="219">
        <v>6.7046597385182699E-3</v>
      </c>
      <c r="P13" s="219">
        <v>4.6451133407655141E-3</v>
      </c>
      <c r="Q13" s="219">
        <v>0.2190516156105749</v>
      </c>
      <c r="R13" s="219">
        <v>0.1806282722513089</v>
      </c>
      <c r="S13" s="220">
        <v>0.1998399439309419</v>
      </c>
      <c r="T13" s="43">
        <v>0.18984794673439478</v>
      </c>
      <c r="U13" s="44">
        <v>22.254794520547946</v>
      </c>
      <c r="V13" s="197">
        <v>2.19</v>
      </c>
      <c r="W13" s="197">
        <v>10.44</v>
      </c>
      <c r="X13" s="197">
        <v>9.9</v>
      </c>
      <c r="Y13" s="197">
        <v>7.4</v>
      </c>
      <c r="Z13" s="197">
        <v>0</v>
      </c>
      <c r="AA13" s="197">
        <v>0</v>
      </c>
      <c r="AB13" s="198">
        <v>0</v>
      </c>
      <c r="AC13" s="197">
        <v>104.51502874880548</v>
      </c>
      <c r="AD13" s="199">
        <v>112.06856822869331</v>
      </c>
      <c r="AE13" s="48">
        <v>6</v>
      </c>
      <c r="AF13" s="200">
        <v>1</v>
      </c>
      <c r="AG13" s="200">
        <v>7</v>
      </c>
      <c r="AH13" s="200">
        <v>1</v>
      </c>
      <c r="AI13" s="200">
        <v>9</v>
      </c>
      <c r="AJ13" s="200">
        <v>5</v>
      </c>
      <c r="AK13" s="200">
        <v>6</v>
      </c>
      <c r="AL13" s="200">
        <v>1</v>
      </c>
      <c r="AM13" s="201">
        <v>0</v>
      </c>
      <c r="AN13" s="146">
        <v>9</v>
      </c>
      <c r="AO13" s="147">
        <v>1904.5</v>
      </c>
      <c r="AP13" s="147">
        <v>3</v>
      </c>
      <c r="AQ13" s="147">
        <v>1</v>
      </c>
      <c r="AR13" s="147">
        <v>0</v>
      </c>
      <c r="AS13" s="147"/>
      <c r="AT13" s="147"/>
      <c r="AU13" s="147"/>
      <c r="AV13" s="149">
        <v>0.75</v>
      </c>
      <c r="AW13" s="149">
        <v>8</v>
      </c>
      <c r="AX13" s="149">
        <v>14.3</v>
      </c>
      <c r="AY13" s="149">
        <v>0</v>
      </c>
      <c r="AZ13" s="150">
        <v>0</v>
      </c>
      <c r="BA13" s="146">
        <v>10</v>
      </c>
      <c r="BB13" s="147">
        <v>1491.5</v>
      </c>
      <c r="BC13" s="147">
        <v>2</v>
      </c>
      <c r="BD13" s="147">
        <v>2</v>
      </c>
      <c r="BE13" s="147">
        <v>0</v>
      </c>
      <c r="BF13" s="147"/>
      <c r="BG13" s="147"/>
      <c r="BH13" s="147"/>
      <c r="BI13" s="149">
        <v>0.48</v>
      </c>
      <c r="BJ13" s="149">
        <v>1</v>
      </c>
      <c r="BK13" s="149">
        <v>4</v>
      </c>
      <c r="BL13" s="149">
        <v>0</v>
      </c>
      <c r="BM13" s="150">
        <v>0</v>
      </c>
      <c r="BN13" s="146">
        <v>5</v>
      </c>
      <c r="BO13" s="147">
        <v>1076.4000000000001</v>
      </c>
      <c r="BP13" s="147">
        <v>2</v>
      </c>
      <c r="BQ13" s="147">
        <v>1</v>
      </c>
      <c r="BR13" s="147">
        <v>0</v>
      </c>
      <c r="BS13" s="147"/>
      <c r="BT13" s="147"/>
      <c r="BU13" s="147"/>
      <c r="BV13" s="149">
        <v>0.26</v>
      </c>
      <c r="BW13" s="149">
        <v>6</v>
      </c>
      <c r="BX13" s="149">
        <v>2.5</v>
      </c>
      <c r="BY13" s="149">
        <v>0</v>
      </c>
      <c r="BZ13" s="150">
        <v>0</v>
      </c>
      <c r="CA13" s="146">
        <v>522</v>
      </c>
      <c r="CB13" s="147">
        <v>2383</v>
      </c>
      <c r="CC13" s="147">
        <v>75</v>
      </c>
      <c r="CD13" s="147">
        <v>50</v>
      </c>
      <c r="CE13" s="147">
        <v>3</v>
      </c>
      <c r="CF13" s="147">
        <v>18</v>
      </c>
      <c r="CG13" s="147"/>
      <c r="CH13" s="147"/>
      <c r="CI13" s="149">
        <v>1.48</v>
      </c>
      <c r="CJ13" s="149">
        <v>4.5999999999999996</v>
      </c>
      <c r="CK13" s="149">
        <v>8.3000000000000007</v>
      </c>
      <c r="CL13" s="149">
        <v>53.8</v>
      </c>
      <c r="CM13" s="150">
        <v>3.8</v>
      </c>
      <c r="CN13" s="146">
        <v>138</v>
      </c>
      <c r="CO13" s="147">
        <v>764</v>
      </c>
      <c r="CP13" s="147">
        <v>9</v>
      </c>
      <c r="CQ13" s="147">
        <v>8</v>
      </c>
      <c r="CR13" s="147">
        <v>2</v>
      </c>
      <c r="CS13" s="147"/>
      <c r="CT13" s="147"/>
      <c r="CU13" s="147"/>
      <c r="CV13" s="149">
        <v>2.19</v>
      </c>
      <c r="CW13" s="149">
        <v>9.9</v>
      </c>
      <c r="CX13" s="149">
        <v>7.4</v>
      </c>
      <c r="CY13" s="149">
        <v>0</v>
      </c>
      <c r="CZ13" s="150">
        <v>0</v>
      </c>
      <c r="DA13" s="175"/>
      <c r="DB13" s="30">
        <v>11</v>
      </c>
      <c r="DC13" s="42" t="s">
        <v>192</v>
      </c>
      <c r="DD13" s="30">
        <v>0.6</v>
      </c>
      <c r="DE13" s="87"/>
      <c r="DF13" s="30"/>
    </row>
    <row r="14" spans="1:110" ht="15" customHeight="1" x14ac:dyDescent="0.2">
      <c r="A14" s="190">
        <v>12</v>
      </c>
      <c r="B14" s="204" t="s">
        <v>537</v>
      </c>
      <c r="C14" s="132">
        <v>5.8642857142857139</v>
      </c>
      <c r="D14" s="34" t="s">
        <v>182</v>
      </c>
      <c r="E14" s="191">
        <v>2</v>
      </c>
      <c r="F14" s="244">
        <v>37516</v>
      </c>
      <c r="G14" s="193">
        <v>23.043835616438358</v>
      </c>
      <c r="H14" s="193" t="s">
        <v>159</v>
      </c>
      <c r="I14" s="193">
        <v>23.624657534246577</v>
      </c>
      <c r="J14" s="194">
        <v>78</v>
      </c>
      <c r="K14" s="194">
        <v>250</v>
      </c>
      <c r="L14" s="194">
        <v>4.7</v>
      </c>
      <c r="M14" s="195">
        <v>0</v>
      </c>
      <c r="N14" s="196">
        <v>0</v>
      </c>
      <c r="O14" s="219">
        <v>0</v>
      </c>
      <c r="P14" s="219">
        <v>3.7435657463734209E-3</v>
      </c>
      <c r="Q14" s="219">
        <v>6.4350831198236313E-2</v>
      </c>
      <c r="R14" s="219">
        <v>0.22185851973086013</v>
      </c>
      <c r="S14" s="220">
        <v>0.22185851973086013</v>
      </c>
      <c r="T14" s="43">
        <v>0.22185851973086013</v>
      </c>
      <c r="U14" s="44">
        <v>22.958904109589042</v>
      </c>
      <c r="V14" s="197">
        <v>2.2200000000000002</v>
      </c>
      <c r="W14" s="197">
        <v>8.3076923076923084</v>
      </c>
      <c r="X14" s="197">
        <v>6.6</v>
      </c>
      <c r="Y14" s="197">
        <v>9.3000000000000007</v>
      </c>
      <c r="Z14" s="197">
        <v>0</v>
      </c>
      <c r="AA14" s="197">
        <v>0</v>
      </c>
      <c r="AB14" s="198">
        <v>0.1</v>
      </c>
      <c r="AC14" s="197">
        <v>102.46571445961321</v>
      </c>
      <c r="AD14" s="199">
        <v>112.018426518844</v>
      </c>
      <c r="AE14" s="48">
        <v>8</v>
      </c>
      <c r="AF14" s="200">
        <v>1</v>
      </c>
      <c r="AG14" s="200">
        <v>7</v>
      </c>
      <c r="AH14" s="200">
        <v>0</v>
      </c>
      <c r="AI14" s="200">
        <v>4</v>
      </c>
      <c r="AJ14" s="200">
        <v>5</v>
      </c>
      <c r="AK14" s="200">
        <v>6</v>
      </c>
      <c r="AL14" s="200">
        <v>0</v>
      </c>
      <c r="AM14" s="201">
        <v>0</v>
      </c>
      <c r="AN14" s="146"/>
      <c r="AO14" s="147">
        <v>1</v>
      </c>
      <c r="AP14" s="147"/>
      <c r="AQ14" s="147"/>
      <c r="AR14" s="147"/>
      <c r="AS14" s="147"/>
      <c r="AT14" s="147"/>
      <c r="AU14" s="147"/>
      <c r="AV14" s="149"/>
      <c r="AW14" s="149"/>
      <c r="AX14" s="149"/>
      <c r="AY14" s="149"/>
      <c r="AZ14" s="150"/>
      <c r="BA14" s="146"/>
      <c r="BB14" s="147">
        <v>1</v>
      </c>
      <c r="BC14" s="147"/>
      <c r="BD14" s="147"/>
      <c r="BE14" s="147"/>
      <c r="BF14" s="147"/>
      <c r="BG14" s="147"/>
      <c r="BH14" s="147"/>
      <c r="BI14" s="149"/>
      <c r="BJ14" s="149"/>
      <c r="BK14" s="149"/>
      <c r="BL14" s="149"/>
      <c r="BM14" s="150"/>
      <c r="BN14" s="146">
        <v>8</v>
      </c>
      <c r="BO14" s="147">
        <v>2137</v>
      </c>
      <c r="BP14" s="147">
        <v>1</v>
      </c>
      <c r="BQ14" s="147">
        <v>1</v>
      </c>
      <c r="BR14" s="147">
        <v>0</v>
      </c>
      <c r="BS14" s="147">
        <v>16</v>
      </c>
      <c r="BT14" s="147"/>
      <c r="BU14" s="147"/>
      <c r="BV14" s="149">
        <v>0.67</v>
      </c>
      <c r="BW14" s="149">
        <v>1</v>
      </c>
      <c r="BX14" s="149">
        <v>7</v>
      </c>
      <c r="BY14" s="149">
        <v>0</v>
      </c>
      <c r="BZ14" s="150">
        <v>0</v>
      </c>
      <c r="CA14" s="146">
        <v>108</v>
      </c>
      <c r="CB14" s="147">
        <v>1678.3</v>
      </c>
      <c r="CC14" s="147">
        <v>22</v>
      </c>
      <c r="CD14" s="147">
        <v>13</v>
      </c>
      <c r="CE14" s="147">
        <v>0</v>
      </c>
      <c r="CF14" s="147">
        <v>11.700000000000001</v>
      </c>
      <c r="CG14" s="147"/>
      <c r="CH14" s="147"/>
      <c r="CI14" s="149">
        <v>0.86</v>
      </c>
      <c r="CJ14" s="149">
        <v>3.5</v>
      </c>
      <c r="CK14" s="149">
        <v>8.8000000000000007</v>
      </c>
      <c r="CL14" s="149">
        <v>20</v>
      </c>
      <c r="CM14" s="150">
        <v>7.1</v>
      </c>
      <c r="CN14" s="146">
        <v>122</v>
      </c>
      <c r="CO14" s="147">
        <v>549.90000000000009</v>
      </c>
      <c r="CP14" s="147">
        <v>15</v>
      </c>
      <c r="CQ14" s="147">
        <v>9</v>
      </c>
      <c r="CR14" s="147">
        <v>1</v>
      </c>
      <c r="CS14" s="147">
        <v>1.5</v>
      </c>
      <c r="CT14" s="147"/>
      <c r="CU14" s="147"/>
      <c r="CV14" s="149">
        <v>2.2200000000000002</v>
      </c>
      <c r="CW14" s="149">
        <v>6.6</v>
      </c>
      <c r="CX14" s="149">
        <v>9.3000000000000007</v>
      </c>
      <c r="CY14" s="149">
        <v>0</v>
      </c>
      <c r="CZ14" s="150">
        <v>10</v>
      </c>
      <c r="DA14" s="175"/>
      <c r="DB14" s="30">
        <v>12</v>
      </c>
      <c r="DC14" s="42" t="s">
        <v>369</v>
      </c>
      <c r="DD14" s="30">
        <v>0.5</v>
      </c>
      <c r="DE14" s="87"/>
      <c r="DF14" s="30"/>
    </row>
    <row r="15" spans="1:110" ht="15" customHeight="1" x14ac:dyDescent="0.2">
      <c r="A15" s="190">
        <v>13</v>
      </c>
      <c r="B15" s="204" t="s">
        <v>490</v>
      </c>
      <c r="C15" s="132">
        <v>5.8500000000000005</v>
      </c>
      <c r="D15" s="34" t="s">
        <v>493</v>
      </c>
      <c r="E15" s="191">
        <v>3</v>
      </c>
      <c r="F15" s="211">
        <v>37773</v>
      </c>
      <c r="G15" s="193">
        <v>22.339726027397262</v>
      </c>
      <c r="H15" s="193" t="s">
        <v>159</v>
      </c>
      <c r="I15" s="193">
        <v>22.920547945205481</v>
      </c>
      <c r="J15" s="194">
        <v>79</v>
      </c>
      <c r="K15" s="194">
        <v>240</v>
      </c>
      <c r="L15" s="194">
        <v>4.75</v>
      </c>
      <c r="M15" s="195">
        <v>0</v>
      </c>
      <c r="N15" s="196">
        <v>0</v>
      </c>
      <c r="O15" s="219">
        <v>0.13822027716994895</v>
      </c>
      <c r="P15" s="219">
        <v>0.17693715680292862</v>
      </c>
      <c r="Q15" s="219">
        <v>0.2857142857142857</v>
      </c>
      <c r="R15" s="219">
        <v>0.26334519572953735</v>
      </c>
      <c r="S15" s="220">
        <v>0.2745297407219115</v>
      </c>
      <c r="T15" s="43">
        <v>0.26080325368581592</v>
      </c>
      <c r="U15" s="44">
        <v>20.254794520547946</v>
      </c>
      <c r="V15" s="197">
        <v>2.5099999999999998</v>
      </c>
      <c r="W15" s="197">
        <v>8.9361702127659566</v>
      </c>
      <c r="X15" s="197">
        <v>4.0999999999999996</v>
      </c>
      <c r="Y15" s="197">
        <v>0</v>
      </c>
      <c r="Z15" s="197">
        <v>0</v>
      </c>
      <c r="AA15" s="197">
        <v>0</v>
      </c>
      <c r="AB15" s="198">
        <v>0</v>
      </c>
      <c r="AC15" s="197">
        <v>94.290252530290587</v>
      </c>
      <c r="AD15" s="199">
        <v>105.06944232937275</v>
      </c>
      <c r="AE15" s="48">
        <v>9</v>
      </c>
      <c r="AF15" s="200">
        <v>6</v>
      </c>
      <c r="AG15" s="200">
        <v>8</v>
      </c>
      <c r="AH15" s="200">
        <v>0</v>
      </c>
      <c r="AI15" s="200">
        <v>0</v>
      </c>
      <c r="AJ15" s="200">
        <v>5</v>
      </c>
      <c r="AK15" s="200">
        <v>4</v>
      </c>
      <c r="AL15" s="200">
        <v>0</v>
      </c>
      <c r="AM15" s="201">
        <v>0</v>
      </c>
      <c r="AN15" s="146"/>
      <c r="AO15" s="147">
        <v>1</v>
      </c>
      <c r="AP15" s="147"/>
      <c r="AQ15" s="147"/>
      <c r="AR15" s="147"/>
      <c r="AS15" s="147"/>
      <c r="AT15" s="147"/>
      <c r="AU15" s="147"/>
      <c r="AV15" s="149"/>
      <c r="AW15" s="149"/>
      <c r="AX15" s="149"/>
      <c r="AY15" s="149"/>
      <c r="AZ15" s="150"/>
      <c r="BA15" s="146">
        <v>379</v>
      </c>
      <c r="BB15" s="147">
        <v>2742</v>
      </c>
      <c r="BC15" s="147">
        <v>65</v>
      </c>
      <c r="BD15" s="147">
        <v>35</v>
      </c>
      <c r="BE15" s="147">
        <v>7</v>
      </c>
      <c r="BF15" s="147">
        <v>18</v>
      </c>
      <c r="BG15" s="147"/>
      <c r="BH15" s="147"/>
      <c r="BI15" s="149">
        <v>1.23</v>
      </c>
      <c r="BJ15" s="149">
        <v>2.1</v>
      </c>
      <c r="BK15" s="149">
        <v>11.7</v>
      </c>
      <c r="BL15" s="149">
        <v>58.8</v>
      </c>
      <c r="BM15" s="150">
        <v>7.9</v>
      </c>
      <c r="BN15" s="146">
        <v>290</v>
      </c>
      <c r="BO15" s="147">
        <v>1639</v>
      </c>
      <c r="BP15" s="147">
        <v>55</v>
      </c>
      <c r="BQ15" s="147">
        <v>34</v>
      </c>
      <c r="BR15" s="147">
        <v>3</v>
      </c>
      <c r="BS15" s="147">
        <v>9</v>
      </c>
      <c r="BT15" s="147"/>
      <c r="BU15" s="147"/>
      <c r="BV15" s="149">
        <v>0.95</v>
      </c>
      <c r="BW15" s="149">
        <v>3.8</v>
      </c>
      <c r="BX15" s="149">
        <v>8.5</v>
      </c>
      <c r="BY15" s="149">
        <v>11.1</v>
      </c>
      <c r="BZ15" s="150">
        <v>2.9</v>
      </c>
      <c r="CA15" s="146">
        <v>840</v>
      </c>
      <c r="CB15" s="147">
        <v>2940</v>
      </c>
      <c r="CC15" s="147">
        <v>123</v>
      </c>
      <c r="CD15" s="147">
        <v>94</v>
      </c>
      <c r="CE15" s="147">
        <v>8</v>
      </c>
      <c r="CF15" s="147">
        <v>26</v>
      </c>
      <c r="CG15" s="147"/>
      <c r="CH15" s="147"/>
      <c r="CI15" s="149">
        <v>2.02</v>
      </c>
      <c r="CJ15" s="149">
        <v>3.6</v>
      </c>
      <c r="CK15" s="149">
        <v>7</v>
      </c>
      <c r="CL15" s="149">
        <v>65</v>
      </c>
      <c r="CM15" s="150">
        <v>4.0999999999999996</v>
      </c>
      <c r="CN15" s="146">
        <v>148</v>
      </c>
      <c r="CO15" s="147">
        <v>562</v>
      </c>
      <c r="CP15" s="147">
        <v>20</v>
      </c>
      <c r="CQ15" s="147">
        <v>17</v>
      </c>
      <c r="CR15" s="147">
        <v>1</v>
      </c>
      <c r="CS15" s="147"/>
      <c r="CT15" s="147"/>
      <c r="CU15" s="147"/>
      <c r="CV15" s="149">
        <v>2.5099999999999998</v>
      </c>
      <c r="CW15" s="149">
        <v>4.0999999999999996</v>
      </c>
      <c r="CX15" s="149"/>
      <c r="CY15" s="149">
        <v>50</v>
      </c>
      <c r="CZ15" s="150">
        <v>0</v>
      </c>
      <c r="DA15" s="175"/>
      <c r="DE15" s="87"/>
      <c r="DF15" s="30"/>
    </row>
    <row r="16" spans="1:110" ht="15" customHeight="1" x14ac:dyDescent="0.2">
      <c r="A16" s="190">
        <v>14</v>
      </c>
      <c r="B16" s="204" t="s">
        <v>455</v>
      </c>
      <c r="C16" s="132">
        <v>5.5428571428571427</v>
      </c>
      <c r="D16" s="34" t="s">
        <v>267</v>
      </c>
      <c r="E16" s="191">
        <v>1</v>
      </c>
      <c r="F16" s="192">
        <v>37837</v>
      </c>
      <c r="G16" s="193">
        <v>22.164383561643834</v>
      </c>
      <c r="H16" s="193" t="s">
        <v>159</v>
      </c>
      <c r="I16" s="193">
        <v>22.745205479452054</v>
      </c>
      <c r="J16" s="194">
        <v>77</v>
      </c>
      <c r="K16" s="194">
        <v>245</v>
      </c>
      <c r="L16" s="194">
        <v>4.5199999999999996</v>
      </c>
      <c r="M16" s="195">
        <v>6</v>
      </c>
      <c r="N16" s="196">
        <v>0</v>
      </c>
      <c r="O16" s="219">
        <v>1.5857748199755637E-2</v>
      </c>
      <c r="P16" s="219">
        <v>6.6445182724252497E-2</v>
      </c>
      <c r="Q16" s="219">
        <v>6.3040162684290801E-2</v>
      </c>
      <c r="R16" s="219">
        <v>6.5051020408163268E-2</v>
      </c>
      <c r="S16" s="220">
        <v>6.5748101566207889E-2</v>
      </c>
      <c r="T16" s="43">
        <v>6.5748101566207889E-2</v>
      </c>
      <c r="U16" s="44" t="s">
        <v>540</v>
      </c>
      <c r="V16" s="197">
        <v>1.07</v>
      </c>
      <c r="W16" s="197">
        <v>11.80952380952381</v>
      </c>
      <c r="X16" s="197">
        <v>9.3000000000000007</v>
      </c>
      <c r="Y16" s="197">
        <v>0</v>
      </c>
      <c r="Z16" s="197">
        <v>0</v>
      </c>
      <c r="AA16" s="197">
        <v>0</v>
      </c>
      <c r="AB16" s="198">
        <v>0</v>
      </c>
      <c r="AC16" s="197">
        <v>117.39303771988072</v>
      </c>
      <c r="AD16" s="199">
        <v>125.87730027710855</v>
      </c>
      <c r="AE16" s="48">
        <v>0</v>
      </c>
      <c r="AF16" s="200">
        <v>0</v>
      </c>
      <c r="AG16" s="200">
        <v>0</v>
      </c>
      <c r="AH16" s="200">
        <v>3</v>
      </c>
      <c r="AI16" s="200">
        <v>8</v>
      </c>
      <c r="AJ16" s="200">
        <v>7</v>
      </c>
      <c r="AK16" s="200">
        <v>9</v>
      </c>
      <c r="AL16" s="200">
        <v>2</v>
      </c>
      <c r="AM16" s="201">
        <v>1</v>
      </c>
      <c r="AN16" s="146"/>
      <c r="AO16" s="147">
        <v>1</v>
      </c>
      <c r="AP16" s="147"/>
      <c r="AQ16" s="147"/>
      <c r="AR16" s="147"/>
      <c r="AS16" s="147"/>
      <c r="AT16" s="147"/>
      <c r="AU16" s="147"/>
      <c r="AV16" s="149"/>
      <c r="AW16" s="149"/>
      <c r="AX16" s="149"/>
      <c r="AY16" s="149"/>
      <c r="AZ16" s="150"/>
      <c r="BA16" s="146">
        <v>61</v>
      </c>
      <c r="BB16" s="147">
        <v>3846.7</v>
      </c>
      <c r="BC16" s="147">
        <v>7</v>
      </c>
      <c r="BD16" s="147">
        <v>5</v>
      </c>
      <c r="BE16" s="147">
        <v>1</v>
      </c>
      <c r="BF16" s="147"/>
      <c r="BG16" s="147"/>
      <c r="BH16" s="147"/>
      <c r="BI16" s="149">
        <v>1.0900000000000001</v>
      </c>
      <c r="BJ16" s="149">
        <v>2</v>
      </c>
      <c r="BK16" s="149">
        <v>11.9</v>
      </c>
      <c r="BL16" s="149">
        <v>0</v>
      </c>
      <c r="BM16" s="150">
        <v>0</v>
      </c>
      <c r="BN16" s="146">
        <v>284</v>
      </c>
      <c r="BO16" s="147">
        <v>4274.2</v>
      </c>
      <c r="BP16" s="147">
        <v>29</v>
      </c>
      <c r="BQ16" s="147">
        <v>24</v>
      </c>
      <c r="BR16" s="147">
        <v>3</v>
      </c>
      <c r="BS16" s="147"/>
      <c r="BT16" s="147"/>
      <c r="BU16" s="147"/>
      <c r="BV16" s="149">
        <v>1.3</v>
      </c>
      <c r="BW16" s="149">
        <v>5.9</v>
      </c>
      <c r="BX16" s="149">
        <v>6.9</v>
      </c>
      <c r="BY16" s="149">
        <v>50</v>
      </c>
      <c r="BZ16" s="150">
        <v>4</v>
      </c>
      <c r="CA16" s="146">
        <v>248</v>
      </c>
      <c r="CB16" s="147">
        <v>3934</v>
      </c>
      <c r="CC16" s="147">
        <v>30</v>
      </c>
      <c r="CD16" s="147">
        <v>21</v>
      </c>
      <c r="CE16" s="147">
        <v>4</v>
      </c>
      <c r="CF16" s="147">
        <v>27.599999999999998</v>
      </c>
      <c r="CG16" s="147"/>
      <c r="CH16" s="147"/>
      <c r="CI16" s="149">
        <v>1.07</v>
      </c>
      <c r="CJ16" s="149">
        <v>7.3</v>
      </c>
      <c r="CK16" s="149">
        <v>8.1</v>
      </c>
      <c r="CL16" s="149">
        <v>0</v>
      </c>
      <c r="CM16" s="150">
        <v>4.5</v>
      </c>
      <c r="CN16" s="146">
        <v>51</v>
      </c>
      <c r="CO16" s="147">
        <v>784</v>
      </c>
      <c r="CP16" s="147">
        <v>3</v>
      </c>
      <c r="CQ16" s="147">
        <v>3</v>
      </c>
      <c r="CR16" s="147">
        <v>0</v>
      </c>
      <c r="CS16" s="147"/>
      <c r="CT16" s="147"/>
      <c r="CU16" s="147"/>
      <c r="CV16" s="149">
        <v>0.88</v>
      </c>
      <c r="CW16" s="149">
        <v>9.3000000000000007</v>
      </c>
      <c r="CX16" s="149"/>
      <c r="CY16" s="149">
        <v>0</v>
      </c>
      <c r="CZ16" s="150">
        <v>0</v>
      </c>
      <c r="DA16" s="175"/>
      <c r="DB16" s="5"/>
      <c r="DC16" s="42"/>
      <c r="DD16" s="30"/>
      <c r="DE16" s="87"/>
      <c r="DF16" s="30"/>
    </row>
    <row r="17" spans="1:110" ht="15" customHeight="1" x14ac:dyDescent="0.2">
      <c r="A17" s="190">
        <v>15</v>
      </c>
      <c r="B17" s="204" t="s">
        <v>485</v>
      </c>
      <c r="C17" s="132">
        <v>4.5071428571428571</v>
      </c>
      <c r="D17" s="34" t="s">
        <v>323</v>
      </c>
      <c r="E17" s="191">
        <v>7</v>
      </c>
      <c r="F17" s="211">
        <v>37773</v>
      </c>
      <c r="G17" s="193">
        <v>22.339726027397262</v>
      </c>
      <c r="H17" s="193" t="s">
        <v>159</v>
      </c>
      <c r="I17" s="193">
        <v>22.920547945205481</v>
      </c>
      <c r="J17" s="194">
        <v>75</v>
      </c>
      <c r="K17" s="194">
        <v>240</v>
      </c>
      <c r="L17" s="194">
        <v>4.7</v>
      </c>
      <c r="M17" s="195">
        <v>0</v>
      </c>
      <c r="N17" s="196">
        <v>0</v>
      </c>
      <c r="O17" s="219">
        <v>1.4992503748125937E-2</v>
      </c>
      <c r="P17" s="219">
        <v>5.4572630261740064E-2</v>
      </c>
      <c r="Q17" s="219">
        <v>0.19404874960430515</v>
      </c>
      <c r="R17" s="219">
        <v>0.11771428571428572</v>
      </c>
      <c r="S17" s="220">
        <v>0.15588151765929542</v>
      </c>
      <c r="T17" s="43">
        <v>0.11846995342106452</v>
      </c>
      <c r="U17" s="44">
        <v>21.254794520547946</v>
      </c>
      <c r="V17" s="197">
        <v>1.99</v>
      </c>
      <c r="W17" s="197">
        <v>13.042553191489361</v>
      </c>
      <c r="X17" s="197">
        <v>8.1</v>
      </c>
      <c r="Y17" s="197">
        <v>6.3</v>
      </c>
      <c r="Z17" s="197">
        <v>0</v>
      </c>
      <c r="AA17" s="197">
        <v>0</v>
      </c>
      <c r="AB17" s="198">
        <v>0.16699999999999998</v>
      </c>
      <c r="AC17" s="197">
        <v>98.367085881228675</v>
      </c>
      <c r="AD17" s="199">
        <v>101.3936347990908</v>
      </c>
      <c r="AE17" s="48">
        <v>2</v>
      </c>
      <c r="AF17" s="200">
        <v>3</v>
      </c>
      <c r="AG17" s="200">
        <v>6</v>
      </c>
      <c r="AH17" s="200">
        <v>4</v>
      </c>
      <c r="AI17" s="200">
        <v>7</v>
      </c>
      <c r="AJ17" s="200">
        <v>5</v>
      </c>
      <c r="AK17" s="200">
        <v>2</v>
      </c>
      <c r="AL17" s="200">
        <v>0</v>
      </c>
      <c r="AM17" s="201">
        <v>0</v>
      </c>
      <c r="AN17" s="146"/>
      <c r="AO17" s="147">
        <v>1</v>
      </c>
      <c r="AP17" s="147"/>
      <c r="AQ17" s="147"/>
      <c r="AR17" s="147"/>
      <c r="AS17" s="147"/>
      <c r="AT17" s="147"/>
      <c r="AU17" s="147"/>
      <c r="AV17" s="149"/>
      <c r="AW17" s="149"/>
      <c r="AX17" s="149"/>
      <c r="AY17" s="149"/>
      <c r="AZ17" s="150"/>
      <c r="BA17" s="146">
        <v>40</v>
      </c>
      <c r="BB17" s="147">
        <v>2668</v>
      </c>
      <c r="BC17" s="147">
        <v>4</v>
      </c>
      <c r="BD17" s="147">
        <v>4</v>
      </c>
      <c r="BE17" s="147">
        <v>0</v>
      </c>
      <c r="BF17" s="147">
        <v>20</v>
      </c>
      <c r="BG17" s="147"/>
      <c r="BH17" s="147"/>
      <c r="BI17" s="149">
        <v>2.11</v>
      </c>
      <c r="BJ17" s="149">
        <v>5.8</v>
      </c>
      <c r="BK17" s="149">
        <v>4.3</v>
      </c>
      <c r="BL17" s="149">
        <v>0</v>
      </c>
      <c r="BM17" s="150">
        <v>0</v>
      </c>
      <c r="BN17" s="146">
        <v>157</v>
      </c>
      <c r="BO17" s="147">
        <v>2876.9</v>
      </c>
      <c r="BP17" s="147">
        <v>11</v>
      </c>
      <c r="BQ17" s="147">
        <v>9</v>
      </c>
      <c r="BR17" s="147">
        <v>3</v>
      </c>
      <c r="BS17" s="147">
        <v>18.2</v>
      </c>
      <c r="BT17" s="147"/>
      <c r="BU17" s="147"/>
      <c r="BV17" s="149">
        <v>1.08</v>
      </c>
      <c r="BW17" s="149">
        <v>5.7</v>
      </c>
      <c r="BX17" s="149">
        <v>9.9</v>
      </c>
      <c r="BY17" s="149">
        <v>0</v>
      </c>
      <c r="BZ17" s="150">
        <v>0</v>
      </c>
      <c r="CA17" s="146">
        <v>613</v>
      </c>
      <c r="CB17" s="147">
        <v>3159</v>
      </c>
      <c r="CC17" s="147">
        <v>65</v>
      </c>
      <c r="CD17" s="147">
        <v>47</v>
      </c>
      <c r="CE17" s="147">
        <v>7</v>
      </c>
      <c r="CF17" s="147">
        <v>23</v>
      </c>
      <c r="CG17" s="147"/>
      <c r="CH17" s="147"/>
      <c r="CI17" s="149">
        <v>1.99</v>
      </c>
      <c r="CJ17" s="149">
        <v>8.1</v>
      </c>
      <c r="CK17" s="149">
        <v>5.9</v>
      </c>
      <c r="CL17" s="149">
        <v>30</v>
      </c>
      <c r="CM17" s="150">
        <v>6</v>
      </c>
      <c r="CN17" s="146">
        <v>103</v>
      </c>
      <c r="CO17" s="147">
        <v>875</v>
      </c>
      <c r="CP17" s="147">
        <v>14</v>
      </c>
      <c r="CQ17" s="147">
        <v>10</v>
      </c>
      <c r="CR17" s="147">
        <v>1</v>
      </c>
      <c r="CS17" s="147"/>
      <c r="CT17" s="147"/>
      <c r="CU17" s="147"/>
      <c r="CV17" s="149">
        <v>1.32</v>
      </c>
      <c r="CW17" s="149">
        <v>5.0999999999999996</v>
      </c>
      <c r="CX17" s="149">
        <v>6.3</v>
      </c>
      <c r="CY17" s="149">
        <v>50</v>
      </c>
      <c r="CZ17" s="150">
        <v>16.7</v>
      </c>
      <c r="DA17" s="175"/>
      <c r="DB17" s="5"/>
      <c r="DC17" s="42"/>
      <c r="DD17" s="30"/>
      <c r="DE17" s="87"/>
      <c r="DF17" s="30"/>
    </row>
    <row r="18" spans="1:110" ht="15" customHeight="1" x14ac:dyDescent="0.2">
      <c r="A18" s="190">
        <v>16</v>
      </c>
      <c r="B18" s="204" t="s">
        <v>481</v>
      </c>
      <c r="C18" s="132">
        <v>4.4785714285714286</v>
      </c>
      <c r="D18" s="34" t="s">
        <v>482</v>
      </c>
      <c r="E18" s="191">
        <v>3</v>
      </c>
      <c r="F18" s="211">
        <v>37773</v>
      </c>
      <c r="G18" s="193">
        <v>22.339726027397262</v>
      </c>
      <c r="H18" s="193" t="s">
        <v>198</v>
      </c>
      <c r="I18" s="193">
        <v>22.920547945205481</v>
      </c>
      <c r="J18" s="194">
        <v>76</v>
      </c>
      <c r="K18" s="194">
        <v>250</v>
      </c>
      <c r="L18" s="194">
        <v>4.7</v>
      </c>
      <c r="M18" s="195">
        <v>0</v>
      </c>
      <c r="N18" s="196">
        <v>0</v>
      </c>
      <c r="O18" s="219">
        <v>2.1975003433594289E-2</v>
      </c>
      <c r="P18" s="219">
        <v>0.11222270552414093</v>
      </c>
      <c r="Q18" s="219">
        <v>9.5238095238095233E-2</v>
      </c>
      <c r="R18" s="219">
        <v>0.18048128342245989</v>
      </c>
      <c r="S18" s="220">
        <v>0.18048128342245989</v>
      </c>
      <c r="T18" s="43">
        <v>0.17145721925133689</v>
      </c>
      <c r="U18" s="44">
        <v>22.254794520547946</v>
      </c>
      <c r="V18" s="197">
        <v>1.71</v>
      </c>
      <c r="W18" s="197">
        <v>9.5625</v>
      </c>
      <c r="X18" s="197">
        <v>8</v>
      </c>
      <c r="Y18" s="197">
        <v>3.5</v>
      </c>
      <c r="Z18" s="197">
        <v>0</v>
      </c>
      <c r="AA18" s="197">
        <v>0</v>
      </c>
      <c r="AB18" s="198">
        <v>0</v>
      </c>
      <c r="AC18" s="197">
        <v>102.46571445961321</v>
      </c>
      <c r="AD18" s="199">
        <v>107.73776262922524</v>
      </c>
      <c r="AE18" s="48">
        <v>5</v>
      </c>
      <c r="AF18" s="200">
        <v>1</v>
      </c>
      <c r="AG18" s="200">
        <v>4</v>
      </c>
      <c r="AH18" s="200">
        <v>0</v>
      </c>
      <c r="AI18" s="200">
        <v>7</v>
      </c>
      <c r="AJ18" s="200">
        <v>5</v>
      </c>
      <c r="AK18" s="200">
        <v>5</v>
      </c>
      <c r="AL18" s="200">
        <v>0</v>
      </c>
      <c r="AM18" s="201">
        <v>0.25</v>
      </c>
      <c r="AN18" s="152"/>
      <c r="AO18" s="147">
        <v>1</v>
      </c>
      <c r="AP18" s="153"/>
      <c r="AQ18" s="153"/>
      <c r="AR18" s="153"/>
      <c r="AS18" s="153"/>
      <c r="AT18" s="153"/>
      <c r="AU18" s="153"/>
      <c r="AV18" s="185"/>
      <c r="AW18" s="185"/>
      <c r="AX18" s="185"/>
      <c r="AY18" s="185"/>
      <c r="AZ18" s="186"/>
      <c r="BA18" s="152">
        <v>32</v>
      </c>
      <c r="BB18" s="153">
        <v>1456.1999999999998</v>
      </c>
      <c r="BC18" s="153">
        <v>3</v>
      </c>
      <c r="BD18" s="153">
        <v>1</v>
      </c>
      <c r="BE18" s="153">
        <v>0</v>
      </c>
      <c r="BF18" s="153">
        <v>10.199999999999999</v>
      </c>
      <c r="BG18" s="153"/>
      <c r="BH18" s="153"/>
      <c r="BI18" s="185">
        <v>1.1000000000000001</v>
      </c>
      <c r="BJ18" s="185">
        <v>29</v>
      </c>
      <c r="BK18" s="185">
        <v>4.3</v>
      </c>
      <c r="BL18" s="185">
        <v>0</v>
      </c>
      <c r="BM18" s="186">
        <v>0</v>
      </c>
      <c r="BN18" s="152">
        <v>258</v>
      </c>
      <c r="BO18" s="153">
        <v>2299</v>
      </c>
      <c r="BP18" s="153">
        <v>30</v>
      </c>
      <c r="BQ18" s="153">
        <v>23</v>
      </c>
      <c r="BR18" s="153">
        <v>5</v>
      </c>
      <c r="BS18" s="153">
        <v>19.8</v>
      </c>
      <c r="BT18" s="153"/>
      <c r="BU18" s="153"/>
      <c r="BV18" s="185">
        <v>1.1599999999999999</v>
      </c>
      <c r="BW18" s="185">
        <v>4.5999999999999996</v>
      </c>
      <c r="BX18" s="185">
        <v>7.8</v>
      </c>
      <c r="BY18" s="185">
        <v>33.299999999999997</v>
      </c>
      <c r="BZ18" s="186">
        <v>8</v>
      </c>
      <c r="CA18" s="152">
        <v>306</v>
      </c>
      <c r="CB18" s="153">
        <v>3213</v>
      </c>
      <c r="CC18" s="153">
        <v>51</v>
      </c>
      <c r="CD18" s="153">
        <v>32</v>
      </c>
      <c r="CE18" s="153">
        <v>5</v>
      </c>
      <c r="CF18" s="153">
        <v>26</v>
      </c>
      <c r="CG18" s="153"/>
      <c r="CH18" s="153"/>
      <c r="CI18" s="185">
        <v>0.97</v>
      </c>
      <c r="CJ18" s="185">
        <v>5.0999999999999996</v>
      </c>
      <c r="CK18" s="185">
        <v>7.3</v>
      </c>
      <c r="CL18" s="185">
        <v>55.6</v>
      </c>
      <c r="CM18" s="186">
        <v>13.5</v>
      </c>
      <c r="CN18" s="152">
        <v>135</v>
      </c>
      <c r="CO18" s="153">
        <v>748</v>
      </c>
      <c r="CP18" s="153">
        <v>14</v>
      </c>
      <c r="CQ18" s="153">
        <v>13</v>
      </c>
      <c r="CR18" s="153">
        <v>1</v>
      </c>
      <c r="CS18" s="153"/>
      <c r="CT18" s="153"/>
      <c r="CU18" s="153"/>
      <c r="CV18" s="185">
        <v>1.71</v>
      </c>
      <c r="CW18" s="185">
        <v>8</v>
      </c>
      <c r="CX18" s="185">
        <v>3.5</v>
      </c>
      <c r="CY18" s="185">
        <v>50</v>
      </c>
      <c r="CZ18" s="186">
        <v>0</v>
      </c>
      <c r="DA18" s="175"/>
      <c r="DB18" s="5"/>
      <c r="DC18" s="42"/>
      <c r="DD18" s="30"/>
      <c r="DE18" s="87"/>
      <c r="DF18" s="30"/>
    </row>
    <row r="19" spans="1:110" ht="15" customHeight="1" x14ac:dyDescent="0.2">
      <c r="A19" s="190">
        <v>17</v>
      </c>
      <c r="B19" s="204" t="s">
        <v>494</v>
      </c>
      <c r="C19" s="132">
        <v>4.1285714285714281</v>
      </c>
      <c r="D19" s="34" t="s">
        <v>226</v>
      </c>
      <c r="E19" s="191">
        <v>3</v>
      </c>
      <c r="F19" s="211">
        <v>38139</v>
      </c>
      <c r="G19" s="193">
        <v>21.336986301369862</v>
      </c>
      <c r="H19" s="193" t="s">
        <v>163</v>
      </c>
      <c r="I19" s="193">
        <v>21.917808219178081</v>
      </c>
      <c r="J19" s="194">
        <v>74</v>
      </c>
      <c r="K19" s="194">
        <v>240</v>
      </c>
      <c r="L19" s="194">
        <v>4.7</v>
      </c>
      <c r="M19" s="195">
        <v>0</v>
      </c>
      <c r="N19" s="196">
        <v>0</v>
      </c>
      <c r="O19" s="219">
        <v>0</v>
      </c>
      <c r="P19" s="219">
        <v>6.8450731770918222E-3</v>
      </c>
      <c r="Q19" s="219">
        <v>0.11305925030229746</v>
      </c>
      <c r="R19" s="219">
        <v>0.13630229419703105</v>
      </c>
      <c r="S19" s="220">
        <v>0.13630229419703105</v>
      </c>
      <c r="T19" s="43">
        <v>0.1294871794871795</v>
      </c>
      <c r="U19" s="44" t="s">
        <v>540</v>
      </c>
      <c r="V19" s="197">
        <v>1.91</v>
      </c>
      <c r="W19" s="197">
        <v>12.896551724137931</v>
      </c>
      <c r="X19" s="197">
        <v>7.7</v>
      </c>
      <c r="Y19" s="197">
        <v>7.4</v>
      </c>
      <c r="Z19" s="197">
        <v>0</v>
      </c>
      <c r="AA19" s="197">
        <v>0</v>
      </c>
      <c r="AB19" s="198">
        <v>0.1</v>
      </c>
      <c r="AC19" s="197">
        <v>98.367085881228675</v>
      </c>
      <c r="AD19" s="199">
        <v>99.372536775652534</v>
      </c>
      <c r="AE19" s="48">
        <v>3</v>
      </c>
      <c r="AF19" s="200">
        <v>0</v>
      </c>
      <c r="AG19" s="200">
        <v>5</v>
      </c>
      <c r="AH19" s="200">
        <v>4</v>
      </c>
      <c r="AI19" s="200">
        <v>6</v>
      </c>
      <c r="AJ19" s="200">
        <v>5</v>
      </c>
      <c r="AK19" s="200">
        <v>2</v>
      </c>
      <c r="AL19" s="200">
        <v>0</v>
      </c>
      <c r="AM19" s="201">
        <v>0</v>
      </c>
      <c r="AN19" s="152"/>
      <c r="AO19" s="147">
        <v>1</v>
      </c>
      <c r="AP19" s="153"/>
      <c r="AQ19" s="153"/>
      <c r="AR19" s="153"/>
      <c r="AS19" s="153"/>
      <c r="AT19" s="153"/>
      <c r="AU19" s="153"/>
      <c r="AV19" s="185"/>
      <c r="AW19" s="185"/>
      <c r="AX19" s="185"/>
      <c r="AY19" s="185"/>
      <c r="AZ19" s="186"/>
      <c r="BA19" s="152"/>
      <c r="BB19" s="153">
        <v>1</v>
      </c>
      <c r="BC19" s="153"/>
      <c r="BD19" s="153"/>
      <c r="BE19" s="153"/>
      <c r="BF19" s="153"/>
      <c r="BG19" s="153"/>
      <c r="BH19" s="153"/>
      <c r="BI19" s="185"/>
      <c r="BJ19" s="185"/>
      <c r="BK19" s="185"/>
      <c r="BL19" s="185"/>
      <c r="BM19" s="186"/>
      <c r="BN19" s="152">
        <v>21</v>
      </c>
      <c r="BO19" s="153">
        <v>3067.8999999999996</v>
      </c>
      <c r="BP19" s="153">
        <v>8</v>
      </c>
      <c r="BQ19" s="153">
        <v>4</v>
      </c>
      <c r="BR19" s="153">
        <v>2</v>
      </c>
      <c r="BS19" s="153">
        <v>23.1</v>
      </c>
      <c r="BT19" s="153"/>
      <c r="BU19" s="153"/>
      <c r="BV19" s="185">
        <v>0.64</v>
      </c>
      <c r="BW19" s="185">
        <v>5.8</v>
      </c>
      <c r="BX19" s="185">
        <v>5.9</v>
      </c>
      <c r="BY19" s="185">
        <v>33.299999999999997</v>
      </c>
      <c r="BZ19" s="186">
        <v>0</v>
      </c>
      <c r="CA19" s="152">
        <v>374</v>
      </c>
      <c r="CB19" s="153">
        <v>3308</v>
      </c>
      <c r="CC19" s="153">
        <v>43</v>
      </c>
      <c r="CD19" s="153">
        <v>29</v>
      </c>
      <c r="CE19" s="153">
        <v>2</v>
      </c>
      <c r="CF19" s="153">
        <v>21</v>
      </c>
      <c r="CG19" s="153"/>
      <c r="CH19" s="153"/>
      <c r="CI19" s="185">
        <v>1.42</v>
      </c>
      <c r="CJ19" s="185">
        <v>5.7</v>
      </c>
      <c r="CK19" s="185">
        <v>9.1999999999999993</v>
      </c>
      <c r="CL19" s="185">
        <v>42.9</v>
      </c>
      <c r="CM19" s="186">
        <v>9.4</v>
      </c>
      <c r="CN19" s="152">
        <v>101</v>
      </c>
      <c r="CO19" s="153">
        <v>741</v>
      </c>
      <c r="CP19" s="153">
        <v>14</v>
      </c>
      <c r="CQ19" s="153">
        <v>9</v>
      </c>
      <c r="CR19" s="153">
        <v>1</v>
      </c>
      <c r="CS19" s="153"/>
      <c r="CT19" s="153"/>
      <c r="CU19" s="153"/>
      <c r="CV19" s="185">
        <v>1.91</v>
      </c>
      <c r="CW19" s="185">
        <v>7.7</v>
      </c>
      <c r="CX19" s="185">
        <v>7.4</v>
      </c>
      <c r="CY19" s="185">
        <v>0</v>
      </c>
      <c r="CZ19" s="186">
        <v>10</v>
      </c>
      <c r="DA19" s="175"/>
      <c r="DB19" s="5"/>
      <c r="DC19" s="42"/>
      <c r="DD19" s="30"/>
      <c r="DE19" s="87"/>
      <c r="DF19" s="30"/>
    </row>
    <row r="20" spans="1:110" ht="15" customHeight="1" x14ac:dyDescent="0.2">
      <c r="A20" s="190">
        <v>18</v>
      </c>
      <c r="B20" s="204" t="s">
        <v>495</v>
      </c>
      <c r="C20" s="132">
        <v>3.9785714285714286</v>
      </c>
      <c r="D20" s="34" t="s">
        <v>267</v>
      </c>
      <c r="E20" s="191">
        <v>1</v>
      </c>
      <c r="F20" s="211">
        <v>38139</v>
      </c>
      <c r="G20" s="193">
        <v>21.336986301369862</v>
      </c>
      <c r="H20" s="193" t="s">
        <v>163</v>
      </c>
      <c r="I20" s="193">
        <v>21.917808219178081</v>
      </c>
      <c r="J20" s="194">
        <v>76</v>
      </c>
      <c r="K20" s="194">
        <v>240</v>
      </c>
      <c r="L20" s="194">
        <v>4.6500000000000004</v>
      </c>
      <c r="M20" s="195">
        <v>0</v>
      </c>
      <c r="N20" s="196">
        <v>0</v>
      </c>
      <c r="O20" s="219">
        <v>0</v>
      </c>
      <c r="P20" s="219">
        <v>4.2113143980160028E-3</v>
      </c>
      <c r="Q20" s="219">
        <v>8.8459583121504828E-2</v>
      </c>
      <c r="R20" s="219">
        <v>3.9540816326530615E-2</v>
      </c>
      <c r="S20" s="220">
        <v>6.4000199724017715E-2</v>
      </c>
      <c r="T20" s="43">
        <v>6.4000199724017715E-2</v>
      </c>
      <c r="U20" s="44" t="s">
        <v>540</v>
      </c>
      <c r="V20" s="197">
        <v>1.37</v>
      </c>
      <c r="W20" s="197">
        <v>14.5</v>
      </c>
      <c r="X20" s="197">
        <v>5.2</v>
      </c>
      <c r="Y20" s="197">
        <v>5.9</v>
      </c>
      <c r="Z20" s="197">
        <v>0</v>
      </c>
      <c r="AA20" s="197">
        <v>0</v>
      </c>
      <c r="AB20" s="198">
        <v>0.2</v>
      </c>
      <c r="AC20" s="197">
        <v>102.66665816458402</v>
      </c>
      <c r="AD20" s="199">
        <v>107.94904525485427</v>
      </c>
      <c r="AE20" s="48">
        <v>0</v>
      </c>
      <c r="AF20" s="200">
        <v>0</v>
      </c>
      <c r="AG20" s="200">
        <v>1</v>
      </c>
      <c r="AH20" s="200">
        <v>7</v>
      </c>
      <c r="AI20" s="200">
        <v>2</v>
      </c>
      <c r="AJ20" s="200">
        <v>5</v>
      </c>
      <c r="AK20" s="200">
        <v>5</v>
      </c>
      <c r="AL20" s="200">
        <v>0</v>
      </c>
      <c r="AM20" s="201">
        <v>1</v>
      </c>
      <c r="AN20" s="152"/>
      <c r="AO20" s="147">
        <v>1</v>
      </c>
      <c r="AP20" s="153"/>
      <c r="AQ20" s="153"/>
      <c r="AR20" s="153"/>
      <c r="AS20" s="153"/>
      <c r="AT20" s="153"/>
      <c r="AU20" s="153"/>
      <c r="AV20" s="185"/>
      <c r="AW20" s="185"/>
      <c r="AX20" s="185"/>
      <c r="AY20" s="185"/>
      <c r="AZ20" s="186"/>
      <c r="BA20" s="152"/>
      <c r="BB20" s="153">
        <v>1</v>
      </c>
      <c r="BC20" s="153"/>
      <c r="BD20" s="153"/>
      <c r="BE20" s="153"/>
      <c r="BF20" s="153"/>
      <c r="BG20" s="153"/>
      <c r="BH20" s="153"/>
      <c r="BI20" s="185"/>
      <c r="BJ20" s="185"/>
      <c r="BK20" s="185"/>
      <c r="BL20" s="185"/>
      <c r="BM20" s="186"/>
      <c r="BN20" s="152">
        <v>9</v>
      </c>
      <c r="BO20" s="153">
        <v>2137.1</v>
      </c>
      <c r="BP20" s="153">
        <v>3</v>
      </c>
      <c r="BQ20" s="153">
        <v>2</v>
      </c>
      <c r="BR20" s="153">
        <v>1</v>
      </c>
      <c r="BS20" s="153">
        <v>14.700000000000001</v>
      </c>
      <c r="BT20" s="153"/>
      <c r="BU20" s="153"/>
      <c r="BV20" s="185">
        <v>0.41</v>
      </c>
      <c r="BW20" s="185">
        <v>4</v>
      </c>
      <c r="BX20" s="185">
        <v>1.7</v>
      </c>
      <c r="BY20" s="185">
        <v>0</v>
      </c>
      <c r="BZ20" s="186">
        <v>33.299999999999997</v>
      </c>
      <c r="CA20" s="152">
        <v>348</v>
      </c>
      <c r="CB20" s="153">
        <v>3934</v>
      </c>
      <c r="CC20" s="153">
        <v>36</v>
      </c>
      <c r="CD20" s="153">
        <v>24</v>
      </c>
      <c r="CE20" s="153">
        <v>3</v>
      </c>
      <c r="CF20" s="153">
        <v>29</v>
      </c>
      <c r="CG20" s="153"/>
      <c r="CH20" s="153"/>
      <c r="CI20" s="185">
        <v>1.37</v>
      </c>
      <c r="CJ20" s="185">
        <v>5.2</v>
      </c>
      <c r="CK20" s="185">
        <v>10.7</v>
      </c>
      <c r="CL20" s="185">
        <v>0</v>
      </c>
      <c r="CM20" s="186">
        <v>0</v>
      </c>
      <c r="CN20" s="152">
        <v>31</v>
      </c>
      <c r="CO20" s="153">
        <v>784</v>
      </c>
      <c r="CP20" s="153">
        <v>7</v>
      </c>
      <c r="CQ20" s="153">
        <v>4</v>
      </c>
      <c r="CR20" s="153">
        <v>0</v>
      </c>
      <c r="CS20" s="153"/>
      <c r="CT20" s="153"/>
      <c r="CU20" s="153"/>
      <c r="CV20" s="185">
        <v>0.91</v>
      </c>
      <c r="CW20" s="185">
        <v>3.3</v>
      </c>
      <c r="CX20" s="185">
        <v>5.9</v>
      </c>
      <c r="CY20" s="185">
        <v>0</v>
      </c>
      <c r="CZ20" s="186">
        <v>20</v>
      </c>
      <c r="DA20" s="175"/>
      <c r="DB20" s="5"/>
      <c r="DC20" s="42"/>
      <c r="DD20" s="30"/>
      <c r="DE20" s="87"/>
      <c r="DF20" s="30"/>
    </row>
    <row r="21" spans="1:110" ht="15" customHeight="1" x14ac:dyDescent="0.2">
      <c r="A21" s="190">
        <v>19</v>
      </c>
      <c r="B21" s="204" t="s">
        <v>457</v>
      </c>
      <c r="C21" s="132">
        <v>3.9071428571428575</v>
      </c>
      <c r="D21" s="34" t="s">
        <v>458</v>
      </c>
      <c r="E21" s="191">
        <v>2</v>
      </c>
      <c r="F21" s="211">
        <v>37773</v>
      </c>
      <c r="G21" s="193">
        <v>22.339726027397262</v>
      </c>
      <c r="H21" s="193" t="s">
        <v>159</v>
      </c>
      <c r="I21" s="193">
        <v>22.920547945205481</v>
      </c>
      <c r="J21" s="194">
        <v>77</v>
      </c>
      <c r="K21" s="194">
        <v>246</v>
      </c>
      <c r="L21" s="194">
        <v>4.6500000000000004</v>
      </c>
      <c r="M21" s="195">
        <v>0</v>
      </c>
      <c r="N21" s="196">
        <v>0</v>
      </c>
      <c r="O21" s="219">
        <v>0.12622465254044202</v>
      </c>
      <c r="P21" s="219">
        <v>0.15070189925681257</v>
      </c>
      <c r="Q21" s="219">
        <v>0.15703805593764331</v>
      </c>
      <c r="R21" s="219">
        <v>8.3995459704880815E-2</v>
      </c>
      <c r="S21" s="220">
        <v>0.12051675782126206</v>
      </c>
      <c r="T21" s="43">
        <v>0.12051675782126206</v>
      </c>
      <c r="U21" s="44">
        <v>20.254794520547946</v>
      </c>
      <c r="V21" s="197">
        <v>1.43</v>
      </c>
      <c r="W21" s="197">
        <v>11.416666666666666</v>
      </c>
      <c r="X21" s="197">
        <v>4.9000000000000004</v>
      </c>
      <c r="Y21" s="197">
        <v>7.9</v>
      </c>
      <c r="Z21" s="197">
        <v>0</v>
      </c>
      <c r="AA21" s="197">
        <v>0</v>
      </c>
      <c r="AB21" s="198">
        <v>0</v>
      </c>
      <c r="AC21" s="197">
        <v>105.23332461869862</v>
      </c>
      <c r="AD21" s="199">
        <v>112.83877697921645</v>
      </c>
      <c r="AE21" s="48">
        <v>2</v>
      </c>
      <c r="AF21" s="200">
        <v>6</v>
      </c>
      <c r="AG21" s="200">
        <v>1</v>
      </c>
      <c r="AH21" s="200">
        <v>2</v>
      </c>
      <c r="AI21" s="200">
        <v>1</v>
      </c>
      <c r="AJ21" s="200">
        <v>5</v>
      </c>
      <c r="AK21" s="200">
        <v>7</v>
      </c>
      <c r="AL21" s="200">
        <v>0</v>
      </c>
      <c r="AM21" s="201">
        <v>0</v>
      </c>
      <c r="AN21" s="152"/>
      <c r="AO21" s="147">
        <v>1</v>
      </c>
      <c r="AP21" s="153"/>
      <c r="AQ21" s="153"/>
      <c r="AR21" s="153"/>
      <c r="AS21" s="153"/>
      <c r="AT21" s="153"/>
      <c r="AU21" s="153"/>
      <c r="AV21" s="185"/>
      <c r="AW21" s="185"/>
      <c r="AX21" s="185"/>
      <c r="AY21" s="185"/>
      <c r="AZ21" s="186"/>
      <c r="BA21" s="152">
        <v>277</v>
      </c>
      <c r="BB21" s="153">
        <v>2194.5</v>
      </c>
      <c r="BC21" s="153">
        <v>24</v>
      </c>
      <c r="BD21" s="153">
        <v>16</v>
      </c>
      <c r="BE21" s="153">
        <v>3</v>
      </c>
      <c r="BF21" s="153"/>
      <c r="BG21" s="153"/>
      <c r="BH21" s="153"/>
      <c r="BI21" s="185">
        <v>1.82</v>
      </c>
      <c r="BJ21" s="185">
        <v>8.4</v>
      </c>
      <c r="BK21" s="185">
        <v>8.5</v>
      </c>
      <c r="BL21" s="185">
        <v>0</v>
      </c>
      <c r="BM21" s="186">
        <v>5.9</v>
      </c>
      <c r="BN21" s="152">
        <v>438</v>
      </c>
      <c r="BO21" s="153">
        <v>2906.3999999999996</v>
      </c>
      <c r="BP21" s="153">
        <v>51</v>
      </c>
      <c r="BQ21" s="153">
        <v>29</v>
      </c>
      <c r="BR21" s="153">
        <v>8</v>
      </c>
      <c r="BS21" s="153"/>
      <c r="BT21" s="153"/>
      <c r="BU21" s="153"/>
      <c r="BV21" s="185">
        <v>1.63</v>
      </c>
      <c r="BW21" s="185">
        <v>4.5999999999999996</v>
      </c>
      <c r="BX21" s="185">
        <v>11.6</v>
      </c>
      <c r="BY21" s="185">
        <v>33.299999999999997</v>
      </c>
      <c r="BZ21" s="186">
        <v>6.5</v>
      </c>
      <c r="CA21" s="152">
        <v>411</v>
      </c>
      <c r="CB21" s="153">
        <v>2617.1999999999998</v>
      </c>
      <c r="CC21" s="153">
        <v>60</v>
      </c>
      <c r="CD21" s="153">
        <v>36</v>
      </c>
      <c r="CE21" s="153">
        <v>1</v>
      </c>
      <c r="CF21" s="153">
        <v>13.200000000000001</v>
      </c>
      <c r="CG21" s="153"/>
      <c r="CH21" s="153"/>
      <c r="CI21" s="185">
        <v>1.43</v>
      </c>
      <c r="CJ21" s="185">
        <v>4.9000000000000004</v>
      </c>
      <c r="CK21" s="185">
        <v>9.1999999999999993</v>
      </c>
      <c r="CL21" s="185">
        <v>53.8</v>
      </c>
      <c r="CM21" s="186">
        <v>5.3</v>
      </c>
      <c r="CN21" s="152">
        <v>74</v>
      </c>
      <c r="CO21" s="153">
        <v>881</v>
      </c>
      <c r="CP21" s="153">
        <v>10</v>
      </c>
      <c r="CQ21" s="153">
        <v>8</v>
      </c>
      <c r="CR21" s="153">
        <v>1</v>
      </c>
      <c r="CS21" s="153"/>
      <c r="CT21" s="153"/>
      <c r="CU21" s="153"/>
      <c r="CV21" s="185">
        <v>0.87</v>
      </c>
      <c r="CW21" s="185">
        <v>4.4000000000000004</v>
      </c>
      <c r="CX21" s="185">
        <v>7.9</v>
      </c>
      <c r="CY21" s="185">
        <v>0</v>
      </c>
      <c r="CZ21" s="186">
        <v>0</v>
      </c>
      <c r="DA21" s="175"/>
      <c r="DB21" s="5"/>
      <c r="DC21" s="42"/>
      <c r="DD21" s="30"/>
      <c r="DE21" s="87"/>
      <c r="DF21" s="30"/>
    </row>
    <row r="22" spans="1:110" ht="15" customHeight="1" x14ac:dyDescent="0.2">
      <c r="A22" s="190">
        <v>20</v>
      </c>
      <c r="B22" s="204" t="s">
        <v>535</v>
      </c>
      <c r="C22" s="132">
        <v>3.8071428571428569</v>
      </c>
      <c r="D22" s="34" t="s">
        <v>255</v>
      </c>
      <c r="E22" s="191">
        <v>1</v>
      </c>
      <c r="F22" s="211">
        <v>38139</v>
      </c>
      <c r="G22" s="193">
        <v>21.336986301369862</v>
      </c>
      <c r="H22" s="193" t="s">
        <v>179</v>
      </c>
      <c r="I22" s="193">
        <v>21.917808219178081</v>
      </c>
      <c r="J22" s="194">
        <v>78</v>
      </c>
      <c r="K22" s="194">
        <v>257</v>
      </c>
      <c r="L22" s="194">
        <v>4.7</v>
      </c>
      <c r="M22" s="195">
        <v>0</v>
      </c>
      <c r="N22" s="196">
        <v>0</v>
      </c>
      <c r="O22" s="219">
        <v>0</v>
      </c>
      <c r="P22" s="219">
        <v>0</v>
      </c>
      <c r="Q22" s="219">
        <v>6.7300658376005851E-2</v>
      </c>
      <c r="R22" s="219">
        <v>4.9484536082474224E-2</v>
      </c>
      <c r="S22" s="220">
        <v>5.8392597229240034E-2</v>
      </c>
      <c r="T22" s="43">
        <v>5.8392597229240034E-2</v>
      </c>
      <c r="U22" s="44" t="s">
        <v>540</v>
      </c>
      <c r="V22" s="197">
        <v>1.31</v>
      </c>
      <c r="W22" s="197">
        <v>18.399999999999999</v>
      </c>
      <c r="X22" s="197">
        <v>4.9000000000000004</v>
      </c>
      <c r="Y22" s="197">
        <v>5</v>
      </c>
      <c r="Z22" s="197">
        <v>0</v>
      </c>
      <c r="AA22" s="197">
        <v>0</v>
      </c>
      <c r="AB22" s="198">
        <v>0</v>
      </c>
      <c r="AC22" s="197">
        <v>105.33475446448237</v>
      </c>
      <c r="AD22" s="199">
        <v>115.15494246137162</v>
      </c>
      <c r="AE22" s="48">
        <v>0</v>
      </c>
      <c r="AF22" s="200">
        <v>0</v>
      </c>
      <c r="AG22" s="200">
        <v>1</v>
      </c>
      <c r="AH22" s="200">
        <v>10</v>
      </c>
      <c r="AI22" s="200">
        <v>1</v>
      </c>
      <c r="AJ22" s="200">
        <v>5</v>
      </c>
      <c r="AK22" s="200">
        <v>7</v>
      </c>
      <c r="AL22" s="200">
        <v>0</v>
      </c>
      <c r="AM22" s="201">
        <v>0</v>
      </c>
      <c r="AN22" s="152"/>
      <c r="AO22" s="147">
        <v>1</v>
      </c>
      <c r="AP22" s="153"/>
      <c r="AQ22" s="153"/>
      <c r="AR22" s="153"/>
      <c r="AS22" s="153"/>
      <c r="AT22" s="153"/>
      <c r="AU22" s="153"/>
      <c r="AV22" s="185"/>
      <c r="AW22" s="185"/>
      <c r="AX22" s="185"/>
      <c r="AY22" s="185"/>
      <c r="AZ22" s="186"/>
      <c r="BA22" s="152"/>
      <c r="BB22" s="153">
        <v>1</v>
      </c>
      <c r="BC22" s="153"/>
      <c r="BD22" s="153"/>
      <c r="BE22" s="153"/>
      <c r="BF22" s="153"/>
      <c r="BG22" s="153"/>
      <c r="BH22" s="153"/>
      <c r="BI22" s="185"/>
      <c r="BJ22" s="185"/>
      <c r="BK22" s="185"/>
      <c r="BL22" s="185"/>
      <c r="BM22" s="186"/>
      <c r="BN22" s="152"/>
      <c r="BO22" s="153">
        <v>1</v>
      </c>
      <c r="BP22" s="153"/>
      <c r="BQ22" s="153"/>
      <c r="BR22" s="153"/>
      <c r="BS22" s="153"/>
      <c r="BT22" s="153"/>
      <c r="BU22" s="153"/>
      <c r="BV22" s="185"/>
      <c r="BW22" s="185"/>
      <c r="BX22" s="185"/>
      <c r="BY22" s="185"/>
      <c r="BZ22" s="186"/>
      <c r="CA22" s="152">
        <v>184</v>
      </c>
      <c r="CB22" s="153">
        <v>2734</v>
      </c>
      <c r="CC22" s="153">
        <v>14</v>
      </c>
      <c r="CD22" s="153">
        <v>10</v>
      </c>
      <c r="CE22" s="153">
        <v>2</v>
      </c>
      <c r="CF22" s="153">
        <v>19</v>
      </c>
      <c r="CG22" s="153"/>
      <c r="CH22" s="153"/>
      <c r="CI22" s="185">
        <v>1.31</v>
      </c>
      <c r="CJ22" s="185">
        <v>4.9000000000000004</v>
      </c>
      <c r="CK22" s="185">
        <v>15.5</v>
      </c>
      <c r="CL22" s="185">
        <v>100</v>
      </c>
      <c r="CM22" s="186">
        <v>9.1</v>
      </c>
      <c r="CN22" s="152">
        <v>48</v>
      </c>
      <c r="CO22" s="153">
        <v>970</v>
      </c>
      <c r="CP22" s="153">
        <v>10</v>
      </c>
      <c r="CQ22" s="153">
        <v>7</v>
      </c>
      <c r="CR22" s="153">
        <v>1</v>
      </c>
      <c r="CS22" s="153">
        <v>10</v>
      </c>
      <c r="CT22" s="153"/>
      <c r="CU22" s="153"/>
      <c r="CV22" s="185">
        <v>1.04</v>
      </c>
      <c r="CW22" s="185">
        <v>2.6</v>
      </c>
      <c r="CX22" s="185">
        <v>5</v>
      </c>
      <c r="CY22" s="185">
        <v>100</v>
      </c>
      <c r="CZ22" s="186">
        <v>0</v>
      </c>
      <c r="DA22" s="175"/>
      <c r="DB22" s="5"/>
      <c r="DC22" s="42"/>
      <c r="DD22" s="30"/>
      <c r="DE22" s="87"/>
      <c r="DF22" s="30"/>
    </row>
    <row r="23" spans="1:110" ht="15" customHeight="1" x14ac:dyDescent="0.2">
      <c r="A23" s="190">
        <v>21</v>
      </c>
      <c r="B23" s="204" t="s">
        <v>538</v>
      </c>
      <c r="C23" s="132">
        <v>2.8428571428571425</v>
      </c>
      <c r="D23" s="34" t="s">
        <v>279</v>
      </c>
      <c r="E23" s="191">
        <v>1</v>
      </c>
      <c r="F23" s="244">
        <v>38143</v>
      </c>
      <c r="G23" s="193">
        <v>21.326027397260273</v>
      </c>
      <c r="H23" s="193" t="s">
        <v>163</v>
      </c>
      <c r="I23" s="193">
        <v>21.906849315068492</v>
      </c>
      <c r="J23" s="194">
        <v>78</v>
      </c>
      <c r="K23" s="194">
        <v>263</v>
      </c>
      <c r="L23" s="194">
        <v>4.7</v>
      </c>
      <c r="M23" s="195">
        <v>0</v>
      </c>
      <c r="N23" s="196">
        <v>0</v>
      </c>
      <c r="O23" s="219">
        <v>0</v>
      </c>
      <c r="P23" s="219">
        <v>6.2587368153513775E-2</v>
      </c>
      <c r="Q23" s="219">
        <v>9.4907313921085576E-2</v>
      </c>
      <c r="R23" s="219">
        <v>0.11902439024390243</v>
      </c>
      <c r="S23" s="220">
        <v>0.11902439024390243</v>
      </c>
      <c r="T23" s="43">
        <v>0.11902439024390243</v>
      </c>
      <c r="U23" s="44" t="s">
        <v>540</v>
      </c>
      <c r="V23" s="197">
        <v>1.31</v>
      </c>
      <c r="W23" s="197">
        <v>9.0384615384615383</v>
      </c>
      <c r="X23" s="197">
        <v>5.0999999999999996</v>
      </c>
      <c r="Y23" s="197">
        <v>5.6</v>
      </c>
      <c r="Z23" s="197">
        <v>0</v>
      </c>
      <c r="AA23" s="197">
        <v>0</v>
      </c>
      <c r="AB23" s="198">
        <v>0</v>
      </c>
      <c r="AC23" s="197">
        <v>107.79393161151309</v>
      </c>
      <c r="AD23" s="199">
        <v>117.84338469782386</v>
      </c>
      <c r="AE23" s="48">
        <v>2</v>
      </c>
      <c r="AF23" s="200">
        <v>0</v>
      </c>
      <c r="AG23" s="200">
        <v>1</v>
      </c>
      <c r="AH23" s="200">
        <v>0</v>
      </c>
      <c r="AI23" s="200">
        <v>2</v>
      </c>
      <c r="AJ23" s="200">
        <v>5</v>
      </c>
      <c r="AK23" s="200">
        <v>8</v>
      </c>
      <c r="AL23" s="200">
        <v>0</v>
      </c>
      <c r="AM23" s="201">
        <v>0</v>
      </c>
      <c r="AN23" s="152"/>
      <c r="AO23" s="147">
        <v>1</v>
      </c>
      <c r="AP23" s="153"/>
      <c r="AQ23" s="153"/>
      <c r="AR23" s="153"/>
      <c r="AS23" s="153"/>
      <c r="AT23" s="153"/>
      <c r="AU23" s="153"/>
      <c r="AV23" s="185"/>
      <c r="AW23" s="185"/>
      <c r="AX23" s="185"/>
      <c r="AY23" s="185"/>
      <c r="AZ23" s="186"/>
      <c r="BA23" s="152"/>
      <c r="BB23" s="153">
        <v>1</v>
      </c>
      <c r="BC23" s="153"/>
      <c r="BD23" s="153"/>
      <c r="BE23" s="153"/>
      <c r="BF23" s="153"/>
      <c r="BG23" s="153"/>
      <c r="BH23" s="153"/>
      <c r="BI23" s="185"/>
      <c r="BJ23" s="185"/>
      <c r="BK23" s="185"/>
      <c r="BL23" s="185"/>
      <c r="BM23" s="186"/>
      <c r="BN23" s="152">
        <v>197</v>
      </c>
      <c r="BO23" s="153">
        <v>3147.6000000000004</v>
      </c>
      <c r="BP23" s="153">
        <v>22</v>
      </c>
      <c r="BQ23" s="153">
        <v>18</v>
      </c>
      <c r="BR23" s="153">
        <v>3</v>
      </c>
      <c r="BS23" s="153">
        <v>21.6</v>
      </c>
      <c r="BT23" s="153"/>
      <c r="BU23" s="153"/>
      <c r="BV23" s="185">
        <v>1.54</v>
      </c>
      <c r="BW23" s="185">
        <v>6.5</v>
      </c>
      <c r="BX23" s="185">
        <v>4.5999999999999996</v>
      </c>
      <c r="BY23" s="185">
        <v>100</v>
      </c>
      <c r="BZ23" s="186">
        <v>10</v>
      </c>
      <c r="CA23" s="152">
        <v>235</v>
      </c>
      <c r="CB23" s="153">
        <v>2476.1</v>
      </c>
      <c r="CC23" s="153">
        <v>38</v>
      </c>
      <c r="CD23" s="153">
        <v>26</v>
      </c>
      <c r="CE23" s="153">
        <v>2</v>
      </c>
      <c r="CF23" s="153">
        <v>12.100000000000001</v>
      </c>
      <c r="CG23" s="153"/>
      <c r="CH23" s="153"/>
      <c r="CI23" s="185">
        <v>1.31</v>
      </c>
      <c r="CJ23" s="185">
        <v>4.5999999999999996</v>
      </c>
      <c r="CK23" s="185">
        <v>6</v>
      </c>
      <c r="CL23" s="185">
        <v>100</v>
      </c>
      <c r="CM23" s="186">
        <v>10.3</v>
      </c>
      <c r="CN23" s="152">
        <v>122</v>
      </c>
      <c r="CO23" s="153">
        <v>1025</v>
      </c>
      <c r="CP23" s="153">
        <v>17</v>
      </c>
      <c r="CQ23" s="153">
        <v>14</v>
      </c>
      <c r="CR23" s="153">
        <v>3</v>
      </c>
      <c r="CS23" s="153">
        <v>9</v>
      </c>
      <c r="CT23" s="153"/>
      <c r="CU23" s="153"/>
      <c r="CV23" s="185">
        <v>1.24</v>
      </c>
      <c r="CW23" s="185">
        <v>5.0999999999999996</v>
      </c>
      <c r="CX23" s="185">
        <v>5.6</v>
      </c>
      <c r="CY23" s="185">
        <v>50</v>
      </c>
      <c r="CZ23" s="186">
        <v>0</v>
      </c>
      <c r="DA23" s="175"/>
      <c r="DB23" s="5"/>
      <c r="DC23" s="42"/>
      <c r="DD23" s="30"/>
      <c r="DE23" s="87"/>
      <c r="DF23" s="30"/>
    </row>
    <row r="24" spans="1:110" ht="15" customHeight="1" x14ac:dyDescent="0.2">
      <c r="A24" s="190">
        <v>22</v>
      </c>
      <c r="B24" s="204" t="s">
        <v>496</v>
      </c>
      <c r="C24" s="132">
        <v>2.75</v>
      </c>
      <c r="D24" s="34" t="s">
        <v>421</v>
      </c>
      <c r="E24" s="191">
        <v>3</v>
      </c>
      <c r="F24" s="244">
        <v>37955</v>
      </c>
      <c r="G24" s="193">
        <v>21.841095890410958</v>
      </c>
      <c r="H24" s="193" t="s">
        <v>163</v>
      </c>
      <c r="I24" s="193">
        <v>22.421917808219177</v>
      </c>
      <c r="J24" s="194">
        <v>77</v>
      </c>
      <c r="K24" s="194">
        <v>235</v>
      </c>
      <c r="L24" s="194">
        <v>4.6500000000000004</v>
      </c>
      <c r="M24" s="195">
        <v>0</v>
      </c>
      <c r="N24" s="196">
        <v>0</v>
      </c>
      <c r="O24" s="219">
        <v>0</v>
      </c>
      <c r="P24" s="219">
        <v>6.3847429519071311E-2</v>
      </c>
      <c r="Q24" s="219">
        <v>8.5880640465793301E-2</v>
      </c>
      <c r="R24" s="219">
        <v>0.12925969447708577</v>
      </c>
      <c r="S24" s="220">
        <v>0.12925969447708577</v>
      </c>
      <c r="T24" s="43">
        <v>0.12279670975323147</v>
      </c>
      <c r="U24" s="44" t="s">
        <v>540</v>
      </c>
      <c r="V24" s="197">
        <v>1.39</v>
      </c>
      <c r="W24" s="197">
        <v>10.727272727272727</v>
      </c>
      <c r="X24" s="197">
        <v>6.6</v>
      </c>
      <c r="Y24" s="197">
        <v>4.0999999999999996</v>
      </c>
      <c r="Z24" s="197">
        <v>0</v>
      </c>
      <c r="AA24" s="197">
        <v>0</v>
      </c>
      <c r="AB24" s="198">
        <v>0.14300000000000002</v>
      </c>
      <c r="AC24" s="197">
        <v>100.52776945282184</v>
      </c>
      <c r="AD24" s="199">
        <v>107.79314061022708</v>
      </c>
      <c r="AE24" s="48">
        <v>2</v>
      </c>
      <c r="AF24" s="200">
        <v>0</v>
      </c>
      <c r="AG24" s="200">
        <v>1</v>
      </c>
      <c r="AH24" s="200">
        <v>1</v>
      </c>
      <c r="AI24" s="200">
        <v>4</v>
      </c>
      <c r="AJ24" s="200">
        <v>5</v>
      </c>
      <c r="AK24" s="200">
        <v>5</v>
      </c>
      <c r="AL24" s="200">
        <v>0</v>
      </c>
      <c r="AM24" s="201">
        <v>0</v>
      </c>
      <c r="AN24" s="152"/>
      <c r="AO24" s="147">
        <v>1</v>
      </c>
      <c r="AP24" s="153"/>
      <c r="AQ24" s="153"/>
      <c r="AR24" s="153"/>
      <c r="AS24" s="153"/>
      <c r="AT24" s="153"/>
      <c r="AU24" s="153"/>
      <c r="AV24" s="185"/>
      <c r="AW24" s="185"/>
      <c r="AX24" s="185"/>
      <c r="AY24" s="185"/>
      <c r="AZ24" s="186"/>
      <c r="BA24" s="152"/>
      <c r="BB24" s="153">
        <v>1</v>
      </c>
      <c r="BC24" s="153"/>
      <c r="BD24" s="153"/>
      <c r="BE24" s="153"/>
      <c r="BF24" s="153"/>
      <c r="BG24" s="153"/>
      <c r="BH24" s="153"/>
      <c r="BI24" s="185"/>
      <c r="BJ24" s="185"/>
      <c r="BK24" s="185"/>
      <c r="BL24" s="185"/>
      <c r="BM24" s="186"/>
      <c r="BN24" s="152">
        <v>154</v>
      </c>
      <c r="BO24" s="153">
        <v>2412</v>
      </c>
      <c r="BP24" s="153">
        <v>16</v>
      </c>
      <c r="BQ24" s="153">
        <v>11</v>
      </c>
      <c r="BR24" s="153">
        <v>2</v>
      </c>
      <c r="BS24" s="153">
        <v>23</v>
      </c>
      <c r="BT24" s="153"/>
      <c r="BU24" s="153"/>
      <c r="BV24" s="185">
        <v>1.66</v>
      </c>
      <c r="BW24" s="185">
        <v>7.4</v>
      </c>
      <c r="BX24" s="185">
        <v>8.6999999999999993</v>
      </c>
      <c r="BY24" s="185">
        <v>66.7</v>
      </c>
      <c r="BZ24" s="186">
        <v>15.4</v>
      </c>
      <c r="CA24" s="152">
        <v>236</v>
      </c>
      <c r="CB24" s="153">
        <v>2748</v>
      </c>
      <c r="CC24" s="153">
        <v>35</v>
      </c>
      <c r="CD24" s="153">
        <v>22</v>
      </c>
      <c r="CE24" s="153">
        <v>5</v>
      </c>
      <c r="CF24" s="153">
        <v>25</v>
      </c>
      <c r="CG24" s="153"/>
      <c r="CH24" s="153"/>
      <c r="CI24" s="185">
        <v>1.07</v>
      </c>
      <c r="CJ24" s="185">
        <v>3.4</v>
      </c>
      <c r="CK24" s="185">
        <v>7.7</v>
      </c>
      <c r="CL24" s="185">
        <v>28.6</v>
      </c>
      <c r="CM24" s="186">
        <v>15.4</v>
      </c>
      <c r="CN24" s="152">
        <v>110</v>
      </c>
      <c r="CO24" s="153">
        <v>851</v>
      </c>
      <c r="CP24" s="153">
        <v>15</v>
      </c>
      <c r="CQ24" s="153">
        <v>12</v>
      </c>
      <c r="CR24" s="153">
        <v>0</v>
      </c>
      <c r="CS24" s="153"/>
      <c r="CT24" s="153"/>
      <c r="CU24" s="153"/>
      <c r="CV24" s="185">
        <v>1.39</v>
      </c>
      <c r="CW24" s="185">
        <v>6.6</v>
      </c>
      <c r="CX24" s="185">
        <v>4.0999999999999996</v>
      </c>
      <c r="CY24" s="185">
        <v>0</v>
      </c>
      <c r="CZ24" s="186">
        <v>14.3</v>
      </c>
      <c r="DA24" s="175"/>
      <c r="DE24" s="87"/>
      <c r="DF24" s="30"/>
    </row>
    <row r="25" spans="1:110" ht="15" customHeight="1" thickBot="1" x14ac:dyDescent="0.25">
      <c r="A25" s="205">
        <v>23</v>
      </c>
      <c r="B25" s="206" t="s">
        <v>536</v>
      </c>
      <c r="C25" s="207">
        <v>1</v>
      </c>
      <c r="D25" s="212" t="s">
        <v>425</v>
      </c>
      <c r="E25" s="213">
        <v>2</v>
      </c>
      <c r="F25" s="247">
        <v>37809</v>
      </c>
      <c r="G25" s="214">
        <v>22.241095890410961</v>
      </c>
      <c r="H25" s="214" t="s">
        <v>198</v>
      </c>
      <c r="I25" s="214">
        <v>22.82191780821918</v>
      </c>
      <c r="J25" s="215">
        <v>76</v>
      </c>
      <c r="K25" s="215">
        <v>265</v>
      </c>
      <c r="L25" s="215">
        <v>4.7</v>
      </c>
      <c r="M25" s="216">
        <v>0</v>
      </c>
      <c r="N25" s="221">
        <v>1.1918951132300359E-2</v>
      </c>
      <c r="O25" s="222">
        <v>4.9131723845828042E-2</v>
      </c>
      <c r="P25" s="222">
        <v>3.1496062992125983E-4</v>
      </c>
      <c r="Q25" s="222">
        <v>4.042243262927895E-2</v>
      </c>
      <c r="R25" s="222">
        <v>1.927437641723356E-2</v>
      </c>
      <c r="S25" s="223">
        <v>3.4203050131530799E-2</v>
      </c>
      <c r="T25" s="224">
        <v>3.4203050131530799E-2</v>
      </c>
      <c r="U25" s="228" t="s">
        <v>540</v>
      </c>
      <c r="V25" s="229">
        <v>0.44</v>
      </c>
      <c r="W25" s="229">
        <v>6.9375</v>
      </c>
      <c r="X25" s="229">
        <v>3.5</v>
      </c>
      <c r="Y25" s="229">
        <v>4.7</v>
      </c>
      <c r="Z25" s="229">
        <v>0</v>
      </c>
      <c r="AA25" s="229">
        <v>0</v>
      </c>
      <c r="AB25" s="230">
        <v>0</v>
      </c>
      <c r="AC25" s="229">
        <v>108.61365732719</v>
      </c>
      <c r="AD25" s="231">
        <v>114.20202838697875</v>
      </c>
      <c r="AE25" s="235">
        <v>0</v>
      </c>
      <c r="AF25" s="236">
        <v>0</v>
      </c>
      <c r="AG25" s="236">
        <v>0</v>
      </c>
      <c r="AH25" s="236">
        <v>0</v>
      </c>
      <c r="AI25" s="236">
        <v>0</v>
      </c>
      <c r="AJ25" s="236">
        <v>5</v>
      </c>
      <c r="AK25" s="236">
        <v>7</v>
      </c>
      <c r="AL25" s="236">
        <v>0</v>
      </c>
      <c r="AM25" s="237">
        <v>0</v>
      </c>
      <c r="AN25" s="238">
        <v>9</v>
      </c>
      <c r="AO25" s="239">
        <v>755.09999999999991</v>
      </c>
      <c r="AP25" s="239">
        <v>1</v>
      </c>
      <c r="AQ25" s="239">
        <v>1</v>
      </c>
      <c r="AR25" s="239">
        <v>0</v>
      </c>
      <c r="AS25" s="239">
        <v>3.9000000000000004</v>
      </c>
      <c r="AT25" s="239"/>
      <c r="AU25" s="239"/>
      <c r="AV25" s="240">
        <v>0.82</v>
      </c>
      <c r="AW25" s="240">
        <v>0</v>
      </c>
      <c r="AX25" s="240">
        <v>9</v>
      </c>
      <c r="AY25" s="240">
        <v>100</v>
      </c>
      <c r="AZ25" s="241">
        <v>0</v>
      </c>
      <c r="BA25" s="238">
        <v>116</v>
      </c>
      <c r="BB25" s="239">
        <v>2361</v>
      </c>
      <c r="BC25" s="239">
        <v>16</v>
      </c>
      <c r="BD25" s="239">
        <v>14</v>
      </c>
      <c r="BE25" s="239">
        <v>0</v>
      </c>
      <c r="BF25" s="239">
        <v>12</v>
      </c>
      <c r="BG25" s="239"/>
      <c r="BH25" s="239"/>
      <c r="BI25" s="240">
        <v>0.65</v>
      </c>
      <c r="BJ25" s="240">
        <v>3.9</v>
      </c>
      <c r="BK25" s="240">
        <v>5.0999999999999996</v>
      </c>
      <c r="BL25" s="240">
        <v>66.7</v>
      </c>
      <c r="BM25" s="241">
        <v>6.7</v>
      </c>
      <c r="BN25" s="238">
        <v>1</v>
      </c>
      <c r="BO25" s="239">
        <v>3175</v>
      </c>
      <c r="BP25" s="239">
        <v>2</v>
      </c>
      <c r="BQ25" s="239">
        <v>1</v>
      </c>
      <c r="BR25" s="239">
        <v>1</v>
      </c>
      <c r="BS25" s="239">
        <v>23</v>
      </c>
      <c r="BT25" s="239"/>
      <c r="BU25" s="239"/>
      <c r="BV25" s="240">
        <v>0.02</v>
      </c>
      <c r="BW25" s="240">
        <v>0</v>
      </c>
      <c r="BX25" s="240">
        <v>12</v>
      </c>
      <c r="BY25" s="240">
        <v>0</v>
      </c>
      <c r="BZ25" s="241">
        <v>50</v>
      </c>
      <c r="CA25" s="238">
        <v>111</v>
      </c>
      <c r="CB25" s="239">
        <v>2746</v>
      </c>
      <c r="CC25" s="239">
        <v>27</v>
      </c>
      <c r="CD25" s="239">
        <v>16</v>
      </c>
      <c r="CE25" s="239">
        <v>3</v>
      </c>
      <c r="CF25" s="239">
        <v>22</v>
      </c>
      <c r="CG25" s="239"/>
      <c r="CH25" s="239"/>
      <c r="CI25" s="240">
        <v>0.44</v>
      </c>
      <c r="CJ25" s="240">
        <v>3.5</v>
      </c>
      <c r="CK25" s="240">
        <v>7.9</v>
      </c>
      <c r="CL25" s="240">
        <v>33.299999999999997</v>
      </c>
      <c r="CM25" s="241">
        <v>11.1</v>
      </c>
      <c r="CN25" s="238">
        <v>17</v>
      </c>
      <c r="CO25" s="239">
        <v>882</v>
      </c>
      <c r="CP25" s="239">
        <v>3</v>
      </c>
      <c r="CQ25" s="239">
        <v>3</v>
      </c>
      <c r="CR25" s="239">
        <v>1</v>
      </c>
      <c r="CS25" s="239">
        <v>9</v>
      </c>
      <c r="CT25" s="239"/>
      <c r="CU25" s="239"/>
      <c r="CV25" s="240">
        <v>0.27</v>
      </c>
      <c r="CW25" s="240">
        <v>1.7</v>
      </c>
      <c r="CX25" s="240">
        <v>4.7</v>
      </c>
      <c r="CY25" s="240">
        <v>0</v>
      </c>
      <c r="CZ25" s="241">
        <v>0</v>
      </c>
      <c r="DA25" s="175"/>
      <c r="DE25" s="87"/>
      <c r="DF25" s="30"/>
    </row>
    <row r="26" spans="1:110" ht="15" customHeight="1" x14ac:dyDescent="0.2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2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/>
      <c r="AW26" s="30"/>
      <c r="AX26" s="30"/>
      <c r="AY26" s="30"/>
      <c r="AZ26" s="30"/>
      <c r="BA26" s="30"/>
      <c r="BB26" s="30"/>
      <c r="BC26" s="30"/>
      <c r="BD26" s="30"/>
      <c r="BE26" s="30"/>
      <c r="BF26" s="30"/>
      <c r="BG26" s="30"/>
      <c r="BH26" s="30"/>
      <c r="BI26" s="30"/>
      <c r="BJ26" s="30"/>
      <c r="BK26" s="30"/>
      <c r="BL26" s="30"/>
      <c r="BM26" s="30"/>
      <c r="BN26" s="30"/>
      <c r="BO26" s="30"/>
      <c r="BP26" s="30"/>
      <c r="BQ26" s="30"/>
      <c r="BR26" s="30"/>
      <c r="BS26" s="30"/>
      <c r="BT26" s="30"/>
      <c r="BU26" s="30"/>
      <c r="BV26" s="30"/>
      <c r="BW26" s="30"/>
      <c r="BX26" s="30"/>
      <c r="BY26" s="30"/>
      <c r="BZ26" s="30"/>
      <c r="CA26" s="30"/>
      <c r="CB26" s="30"/>
      <c r="CC26" s="30"/>
      <c r="CD26" s="30"/>
      <c r="CE26" s="30"/>
      <c r="CF26" s="30"/>
      <c r="CG26" s="30"/>
      <c r="CH26" s="30"/>
      <c r="CI26" s="30"/>
      <c r="CJ26" s="30"/>
      <c r="CK26" s="30"/>
      <c r="CL26" s="30"/>
      <c r="CM26" s="30"/>
      <c r="CN26" s="30"/>
      <c r="CO26" s="30"/>
      <c r="CP26" s="30"/>
      <c r="CQ26" s="30"/>
      <c r="CR26" s="30"/>
      <c r="CS26" s="30"/>
      <c r="CT26" s="30"/>
      <c r="CU26" s="30"/>
      <c r="CV26" s="30"/>
      <c r="CW26" s="30"/>
      <c r="CX26" s="30"/>
      <c r="CY26" s="30"/>
      <c r="CZ26" s="30"/>
      <c r="DA26" s="175"/>
      <c r="DE26" s="87"/>
      <c r="DF26" s="30"/>
    </row>
    <row r="27" spans="1:110" ht="15" customHeight="1" x14ac:dyDescent="0.2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2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/>
      <c r="AW27" s="30"/>
      <c r="AX27" s="30"/>
      <c r="AY27" s="30"/>
      <c r="AZ27" s="30"/>
      <c r="BA27" s="30"/>
      <c r="BB27" s="30"/>
      <c r="BC27" s="30"/>
      <c r="BD27" s="30"/>
      <c r="BE27" s="30"/>
      <c r="BF27" s="30"/>
      <c r="BG27" s="30"/>
      <c r="BH27" s="30"/>
      <c r="BI27" s="30"/>
      <c r="BJ27" s="30"/>
      <c r="BK27" s="30"/>
      <c r="BL27" s="30"/>
      <c r="BM27" s="30"/>
      <c r="BN27" s="30"/>
      <c r="BO27" s="30"/>
      <c r="BP27" s="30"/>
      <c r="BQ27" s="30"/>
      <c r="BR27" s="30"/>
      <c r="BS27" s="30"/>
      <c r="BT27" s="30"/>
      <c r="BU27" s="30"/>
      <c r="BV27" s="30"/>
      <c r="BW27" s="30"/>
      <c r="BX27" s="30"/>
      <c r="BY27" s="30"/>
      <c r="BZ27" s="30"/>
      <c r="CA27" s="30"/>
      <c r="CB27" s="30"/>
      <c r="CC27" s="30"/>
      <c r="CD27" s="30"/>
      <c r="CE27" s="30"/>
      <c r="CF27" s="30"/>
      <c r="CG27" s="30"/>
      <c r="CH27" s="30"/>
      <c r="CI27" s="30"/>
      <c r="CJ27" s="30"/>
      <c r="CK27" s="30"/>
      <c r="CL27" s="30"/>
      <c r="CM27" s="30"/>
      <c r="CN27" s="30"/>
      <c r="CO27" s="30"/>
      <c r="CP27" s="30"/>
      <c r="CQ27" s="30"/>
      <c r="CR27" s="30"/>
      <c r="CS27" s="30"/>
      <c r="CT27" s="30"/>
      <c r="CU27" s="30"/>
      <c r="CV27" s="30"/>
      <c r="CW27" s="30"/>
      <c r="CX27" s="30"/>
      <c r="CY27" s="30"/>
      <c r="CZ27" s="30"/>
      <c r="DA27" s="175"/>
      <c r="DE27" s="30"/>
      <c r="DF27" s="30"/>
    </row>
    <row r="28" spans="1:110" ht="15" customHeight="1" x14ac:dyDescent="0.2">
      <c r="A28" s="30"/>
      <c r="B28" s="30"/>
      <c r="C28" s="30"/>
      <c r="D28" s="30"/>
      <c r="E28" s="30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2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30"/>
      <c r="BE28" s="30"/>
      <c r="BF28" s="30"/>
      <c r="BG28" s="30"/>
      <c r="BH28" s="30"/>
      <c r="BI28" s="30"/>
      <c r="BJ28" s="30"/>
      <c r="BK28" s="30"/>
      <c r="BL28" s="30"/>
      <c r="BM28" s="30"/>
      <c r="BN28" s="30"/>
      <c r="BO28" s="30"/>
      <c r="BP28" s="30"/>
      <c r="BQ28" s="30"/>
      <c r="BR28" s="30"/>
      <c r="BS28" s="30"/>
      <c r="BT28" s="30"/>
      <c r="BU28" s="30"/>
      <c r="BV28" s="30"/>
      <c r="BW28" s="30"/>
      <c r="BX28" s="30"/>
      <c r="BY28" s="30"/>
      <c r="BZ28" s="30"/>
      <c r="CA28" s="30"/>
      <c r="CB28" s="30"/>
      <c r="CC28" s="30"/>
      <c r="CD28" s="30"/>
      <c r="CE28" s="30"/>
      <c r="CF28" s="30"/>
      <c r="CG28" s="30"/>
      <c r="CH28" s="30"/>
      <c r="CI28" s="30"/>
      <c r="CJ28" s="30"/>
      <c r="CK28" s="30"/>
      <c r="CL28" s="30"/>
      <c r="CM28" s="30"/>
      <c r="CN28" s="30"/>
      <c r="CO28" s="30"/>
      <c r="CP28" s="30"/>
      <c r="CQ28" s="30"/>
      <c r="CR28" s="30"/>
      <c r="CS28" s="30"/>
      <c r="CT28" s="30"/>
      <c r="CU28" s="30"/>
      <c r="CV28" s="30"/>
      <c r="CW28" s="30"/>
      <c r="CX28" s="30"/>
      <c r="CY28" s="30"/>
      <c r="CZ28" s="30"/>
      <c r="DA28" s="175"/>
      <c r="DF28" s="30"/>
    </row>
    <row r="29" spans="1:110" ht="15" customHeight="1" x14ac:dyDescent="0.2">
      <c r="A29" s="30"/>
      <c r="B29" s="30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2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  <c r="AQ29" s="30"/>
      <c r="AR29" s="30"/>
      <c r="AS29" s="30"/>
      <c r="AT29" s="30"/>
      <c r="AU29" s="30"/>
      <c r="AV29" s="30"/>
      <c r="AW29" s="30"/>
      <c r="AX29" s="30"/>
      <c r="AY29" s="30"/>
      <c r="AZ29" s="30"/>
      <c r="BA29" s="30"/>
      <c r="BB29" s="30"/>
      <c r="BC29" s="30"/>
      <c r="BD29" s="30"/>
      <c r="BE29" s="30"/>
      <c r="BF29" s="30"/>
      <c r="BG29" s="30"/>
      <c r="BH29" s="30"/>
      <c r="BI29" s="30"/>
      <c r="BJ29" s="30"/>
      <c r="BK29" s="30"/>
      <c r="BL29" s="30"/>
      <c r="BM29" s="30"/>
      <c r="BN29" s="30"/>
      <c r="BO29" s="30"/>
      <c r="BP29" s="30"/>
      <c r="BQ29" s="30"/>
      <c r="BR29" s="30"/>
      <c r="BS29" s="30"/>
      <c r="BT29" s="30"/>
      <c r="BU29" s="30"/>
      <c r="BV29" s="30"/>
      <c r="BW29" s="30"/>
      <c r="BX29" s="30"/>
      <c r="BY29" s="30"/>
      <c r="BZ29" s="30"/>
      <c r="CA29" s="30"/>
      <c r="CB29" s="30"/>
      <c r="CC29" s="30"/>
      <c r="CD29" s="30"/>
      <c r="CE29" s="30"/>
      <c r="CF29" s="30"/>
      <c r="CG29" s="30"/>
      <c r="CH29" s="30"/>
      <c r="CI29" s="30"/>
      <c r="CJ29" s="30"/>
      <c r="CK29" s="30"/>
      <c r="CL29" s="30"/>
      <c r="CM29" s="30"/>
      <c r="CN29" s="30"/>
      <c r="CO29" s="30"/>
      <c r="CP29" s="30"/>
      <c r="CQ29" s="30"/>
      <c r="CR29" s="30"/>
      <c r="CS29" s="30"/>
      <c r="CT29" s="30"/>
      <c r="CU29" s="30"/>
      <c r="CV29" s="30"/>
      <c r="CW29" s="30"/>
      <c r="CX29" s="30"/>
      <c r="CY29" s="30"/>
      <c r="CZ29" s="30"/>
      <c r="DA29" s="175"/>
      <c r="DE29" s="30"/>
      <c r="DF29" s="30"/>
    </row>
    <row r="30" spans="1:110" ht="15" customHeight="1" x14ac:dyDescent="0.2">
      <c r="A30" s="30"/>
      <c r="B30" s="30"/>
      <c r="C30" s="30"/>
      <c r="D30" s="30"/>
      <c r="E30" s="30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2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  <c r="AQ30" s="30"/>
      <c r="AR30" s="30"/>
      <c r="AS30" s="30"/>
      <c r="AT30" s="30"/>
      <c r="AU30" s="30"/>
      <c r="AV30" s="30"/>
      <c r="AW30" s="30"/>
      <c r="AX30" s="30"/>
      <c r="AY30" s="30"/>
      <c r="AZ30" s="30"/>
      <c r="BA30" s="30"/>
      <c r="BB30" s="30"/>
      <c r="BC30" s="30"/>
      <c r="BD30" s="30"/>
      <c r="BE30" s="30"/>
      <c r="BF30" s="30"/>
      <c r="BG30" s="30"/>
      <c r="BH30" s="30"/>
      <c r="BI30" s="30"/>
      <c r="BJ30" s="30"/>
      <c r="BK30" s="30"/>
      <c r="BL30" s="30"/>
      <c r="BM30" s="30"/>
      <c r="BN30" s="30"/>
      <c r="BO30" s="30"/>
      <c r="BP30" s="30"/>
      <c r="BQ30" s="30"/>
      <c r="BR30" s="30"/>
      <c r="BS30" s="30"/>
      <c r="BT30" s="30"/>
      <c r="BU30" s="30"/>
      <c r="BV30" s="30"/>
      <c r="BW30" s="30"/>
      <c r="BX30" s="30"/>
      <c r="BY30" s="30"/>
      <c r="BZ30" s="30"/>
      <c r="CA30" s="30"/>
      <c r="CB30" s="30"/>
      <c r="CC30" s="30"/>
      <c r="CD30" s="30"/>
      <c r="CE30" s="30"/>
      <c r="CF30" s="30"/>
      <c r="CG30" s="30"/>
      <c r="CH30" s="30"/>
      <c r="CI30" s="30"/>
      <c r="CJ30" s="30"/>
      <c r="CK30" s="30"/>
      <c r="CL30" s="30"/>
      <c r="CM30" s="30"/>
      <c r="CN30" s="30"/>
      <c r="CO30" s="30"/>
      <c r="CP30" s="30"/>
      <c r="CQ30" s="30"/>
      <c r="CR30" s="30"/>
      <c r="CS30" s="30"/>
      <c r="CT30" s="30"/>
      <c r="CU30" s="30"/>
      <c r="CV30" s="30"/>
      <c r="CW30" s="30"/>
      <c r="CX30" s="30"/>
      <c r="CY30" s="30"/>
      <c r="CZ30" s="30"/>
      <c r="DA30" s="175"/>
      <c r="DE30" s="30"/>
      <c r="DF30" s="30"/>
    </row>
    <row r="31" spans="1:110" ht="15" customHeight="1" x14ac:dyDescent="0.2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2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/>
      <c r="AV31" s="30"/>
      <c r="AW31" s="30"/>
      <c r="AX31" s="30"/>
      <c r="AY31" s="30"/>
      <c r="AZ31" s="30"/>
      <c r="BA31" s="30"/>
      <c r="BB31" s="30"/>
      <c r="BC31" s="30"/>
      <c r="BD31" s="30"/>
      <c r="BE31" s="30"/>
      <c r="BF31" s="30"/>
      <c r="BG31" s="30"/>
      <c r="BH31" s="30"/>
      <c r="BI31" s="30"/>
      <c r="BJ31" s="30"/>
      <c r="BK31" s="30"/>
      <c r="BL31" s="30"/>
      <c r="BM31" s="30"/>
      <c r="BN31" s="30"/>
      <c r="BO31" s="30"/>
      <c r="BP31" s="30"/>
      <c r="BQ31" s="30"/>
      <c r="BR31" s="30"/>
      <c r="BS31" s="30"/>
      <c r="BT31" s="30"/>
      <c r="BU31" s="30"/>
      <c r="BV31" s="30"/>
      <c r="BW31" s="30"/>
      <c r="BX31" s="30"/>
      <c r="BY31" s="30"/>
      <c r="BZ31" s="30"/>
      <c r="CA31" s="30"/>
      <c r="CB31" s="30"/>
      <c r="CC31" s="30"/>
      <c r="CD31" s="30"/>
      <c r="CE31" s="30"/>
      <c r="CF31" s="30"/>
      <c r="CG31" s="30"/>
      <c r="CH31" s="30"/>
      <c r="CI31" s="30"/>
      <c r="CJ31" s="30"/>
      <c r="CK31" s="30"/>
      <c r="CL31" s="30"/>
      <c r="CM31" s="30"/>
      <c r="CN31" s="30"/>
      <c r="CO31" s="30"/>
      <c r="CP31" s="30"/>
      <c r="CQ31" s="30"/>
      <c r="CR31" s="30"/>
      <c r="CS31" s="30"/>
      <c r="CT31" s="30"/>
      <c r="CU31" s="30"/>
      <c r="CV31" s="30"/>
      <c r="CW31" s="30"/>
      <c r="CX31" s="30"/>
      <c r="CY31" s="30"/>
      <c r="CZ31" s="30"/>
      <c r="DA31" s="175"/>
      <c r="DF31" s="30"/>
    </row>
    <row r="32" spans="1:110" ht="15" customHeight="1" x14ac:dyDescent="0.2">
      <c r="A32" s="30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2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/>
      <c r="AW32" s="30"/>
      <c r="AX32" s="30"/>
      <c r="AY32" s="30"/>
      <c r="AZ32" s="30"/>
      <c r="BA32" s="30"/>
      <c r="BB32" s="30"/>
      <c r="BC32" s="30"/>
      <c r="BD32" s="30"/>
      <c r="BE32" s="30"/>
      <c r="BF32" s="30"/>
      <c r="BG32" s="30"/>
      <c r="BH32" s="30"/>
      <c r="BI32" s="30"/>
      <c r="BJ32" s="30"/>
      <c r="BK32" s="30"/>
      <c r="BL32" s="30"/>
      <c r="BM32" s="30"/>
      <c r="BN32" s="30"/>
      <c r="BO32" s="30"/>
      <c r="BP32" s="30"/>
      <c r="BQ32" s="30"/>
      <c r="BR32" s="30"/>
      <c r="BS32" s="30"/>
      <c r="BT32" s="30"/>
      <c r="BU32" s="30"/>
      <c r="BV32" s="30"/>
      <c r="BW32" s="30"/>
      <c r="BX32" s="30"/>
      <c r="BY32" s="30"/>
      <c r="BZ32" s="30"/>
      <c r="CA32" s="30"/>
      <c r="CB32" s="30"/>
      <c r="CC32" s="30"/>
      <c r="CD32" s="30"/>
      <c r="CE32" s="30"/>
      <c r="CF32" s="30"/>
      <c r="CG32" s="30"/>
      <c r="CH32" s="30"/>
      <c r="CI32" s="30"/>
      <c r="CJ32" s="30"/>
      <c r="CK32" s="30"/>
      <c r="CL32" s="30"/>
      <c r="CM32" s="30"/>
      <c r="CN32" s="30"/>
      <c r="CO32" s="30"/>
      <c r="CP32" s="30"/>
      <c r="CQ32" s="30"/>
      <c r="CR32" s="30"/>
      <c r="CS32" s="30"/>
      <c r="CT32" s="30"/>
      <c r="CU32" s="30"/>
      <c r="CV32" s="30"/>
      <c r="CW32" s="30"/>
      <c r="CX32" s="30"/>
      <c r="CY32" s="30"/>
      <c r="CZ32" s="30"/>
      <c r="DA32" s="175"/>
      <c r="DF32" s="30"/>
    </row>
    <row r="33" spans="1:110" ht="15" customHeight="1" x14ac:dyDescent="0.2">
      <c r="A33" s="30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2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30"/>
      <c r="BE33" s="30"/>
      <c r="BF33" s="30"/>
      <c r="BG33" s="30"/>
      <c r="BH33" s="30"/>
      <c r="BI33" s="30"/>
      <c r="BJ33" s="30"/>
      <c r="BK33" s="30"/>
      <c r="BL33" s="30"/>
      <c r="BM33" s="30"/>
      <c r="BN33" s="30"/>
      <c r="BO33" s="30"/>
      <c r="BP33" s="30"/>
      <c r="BQ33" s="30"/>
      <c r="BR33" s="30"/>
      <c r="BS33" s="30"/>
      <c r="BT33" s="30"/>
      <c r="BU33" s="30"/>
      <c r="BV33" s="30"/>
      <c r="BW33" s="30"/>
      <c r="BX33" s="30"/>
      <c r="BY33" s="30"/>
      <c r="BZ33" s="30"/>
      <c r="CA33" s="30"/>
      <c r="CB33" s="30"/>
      <c r="CC33" s="30"/>
      <c r="CD33" s="30"/>
      <c r="CE33" s="30"/>
      <c r="CF33" s="30"/>
      <c r="CG33" s="30"/>
      <c r="CH33" s="30"/>
      <c r="CI33" s="30"/>
      <c r="CJ33" s="30"/>
      <c r="CK33" s="30"/>
      <c r="CL33" s="30"/>
      <c r="CM33" s="30"/>
      <c r="CN33" s="30"/>
      <c r="CO33" s="30"/>
      <c r="CP33" s="30"/>
      <c r="CQ33" s="30"/>
      <c r="CR33" s="30"/>
      <c r="CS33" s="30"/>
      <c r="CT33" s="30"/>
      <c r="CU33" s="30"/>
      <c r="CV33" s="30"/>
      <c r="CW33" s="30"/>
      <c r="CX33" s="30"/>
      <c r="CY33" s="30"/>
      <c r="CZ33" s="30"/>
      <c r="DA33" s="30"/>
      <c r="DF33" s="30"/>
    </row>
    <row r="34" spans="1:110" ht="15" customHeight="1" x14ac:dyDescent="0.2">
      <c r="DA34" s="30"/>
      <c r="DF34" s="30"/>
    </row>
    <row r="35" spans="1:110" ht="15" customHeight="1" x14ac:dyDescent="0.2">
      <c r="DA35" s="30"/>
      <c r="DF35" s="30"/>
    </row>
    <row r="36" spans="1:110" ht="15" customHeight="1" x14ac:dyDescent="0.2">
      <c r="DA36" s="30"/>
      <c r="DF36" s="30"/>
    </row>
  </sheetData>
  <autoFilter ref="A2:CZ2" xr:uid="{00000000-0009-0000-0000-00000F000000}">
    <sortState xmlns:xlrd2="http://schemas.microsoft.com/office/spreadsheetml/2017/richdata2" ref="A3:CZ25">
      <sortCondition ref="A2"/>
    </sortState>
  </autoFilter>
  <mergeCells count="10">
    <mergeCell ref="BN1:BZ1"/>
    <mergeCell ref="CA1:CM1"/>
    <mergeCell ref="CN1:CZ1"/>
    <mergeCell ref="A1:C1"/>
    <mergeCell ref="D1:M1"/>
    <mergeCell ref="N1:T1"/>
    <mergeCell ref="U1:AD1"/>
    <mergeCell ref="AE1:AM1"/>
    <mergeCell ref="AN1:AZ1"/>
    <mergeCell ref="BA1:BM1"/>
  </mergeCells>
  <conditionalFormatting sqref="B3:B25">
    <cfRule type="expression" dxfId="33" priority="2" stopIfTrue="1">
      <formula>C3&gt;=15</formula>
    </cfRule>
    <cfRule type="expression" dxfId="32" priority="3" stopIfTrue="1">
      <formula>AND(C3&gt;=14,C3&lt;15)</formula>
    </cfRule>
    <cfRule type="expression" dxfId="31" priority="4">
      <formula>AND(C3&gt;=11,C3&lt;14)</formula>
    </cfRule>
    <cfRule type="expression" dxfId="30" priority="5" stopIfTrue="1">
      <formula>AND(C3&gt;=9,C3&lt;11)</formula>
    </cfRule>
    <cfRule type="expression" dxfId="29" priority="6">
      <formula>AND(C3&gt;=8,C3&lt;9)</formula>
    </cfRule>
    <cfRule type="expression" dxfId="28" priority="7">
      <formula>AND(C3&gt;=6,C3&lt;8)</formula>
    </cfRule>
    <cfRule type="expression" dxfId="27" priority="8">
      <formula>AND(C3&gt;=5,C3&lt;6)</formula>
    </cfRule>
    <cfRule type="expression" dxfId="26" priority="9" stopIfTrue="1">
      <formula>C3&lt;5</formula>
    </cfRule>
  </conditionalFormatting>
  <conditionalFormatting sqref="C3:C25">
    <cfRule type="colorScale" priority="406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H3:H25">
    <cfRule type="containsText" dxfId="25" priority="14" operator="containsText" text="SR">
      <formula>NOT(ISERROR(SEARCH(("SR"),(H3))))</formula>
    </cfRule>
  </conditionalFormatting>
  <conditionalFormatting sqref="N3:R25">
    <cfRule type="cellIs" dxfId="24" priority="1" operator="equal">
      <formula>0</formula>
    </cfRule>
    <cfRule type="cellIs" dxfId="23" priority="17" operator="between">
      <formula>0.15</formula>
      <formula>0.2099</formula>
    </cfRule>
  </conditionalFormatting>
  <conditionalFormatting sqref="N25:R25">
    <cfRule type="colorScale" priority="20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N3:T3 N4:R24 S4:T25">
    <cfRule type="colorScale" priority="18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D6439-B299-40C1-AA52-EC74996F002A}">
  <sheetPr filterMode="1">
    <tabColor rgb="FF8EAADB"/>
  </sheetPr>
  <dimension ref="A1:DE162"/>
  <sheetViews>
    <sheetView zoomScale="80" zoomScaleNormal="80" workbookViewId="0">
      <pane xSplit="8" ySplit="2" topLeftCell="I3" activePane="bottomRight" state="frozen"/>
      <selection pane="topRight" activeCell="H1" sqref="H1"/>
      <selection pane="bottomLeft" activeCell="A3" sqref="A3"/>
      <selection pane="bottomRight" activeCell="G36" sqref="G36"/>
    </sheetView>
  </sheetViews>
  <sheetFormatPr baseColWidth="10" defaultColWidth="14.5" defaultRowHeight="15" customHeight="1" x14ac:dyDescent="0.2"/>
  <cols>
    <col min="1" max="1" width="8.5" customWidth="1"/>
    <col min="2" max="2" width="11.5" customWidth="1"/>
    <col min="3" max="3" width="8" customWidth="1"/>
    <col min="4" max="4" width="22.5" customWidth="1"/>
    <col min="5" max="5" width="12.1640625" customWidth="1"/>
    <col min="6" max="7" width="10.5" customWidth="1"/>
    <col min="8" max="8" width="10.6640625" customWidth="1"/>
    <col min="9" max="9" width="20.1640625" customWidth="1"/>
    <col min="10" max="10" width="10.83203125" customWidth="1"/>
    <col min="11" max="11" width="11.5" customWidth="1"/>
    <col min="12" max="12" width="7.5" customWidth="1"/>
    <col min="13" max="13" width="8" customWidth="1"/>
    <col min="14" max="14" width="12.6640625" customWidth="1"/>
    <col min="15" max="15" width="10" customWidth="1"/>
    <col min="16" max="16" width="10.5" customWidth="1"/>
    <col min="17" max="17" width="11.33203125" customWidth="1"/>
    <col min="18" max="18" width="8.6640625" customWidth="1"/>
    <col min="19" max="25" width="9.83203125" customWidth="1"/>
    <col min="26" max="26" width="9.33203125" customWidth="1"/>
    <col min="27" max="27" width="8.5" customWidth="1"/>
    <col min="28" max="29" width="9.5" customWidth="1"/>
    <col min="30" max="30" width="9.1640625" customWidth="1"/>
    <col min="31" max="31" width="9.5" customWidth="1"/>
    <col min="32" max="32" width="10.6640625" customWidth="1"/>
    <col min="33" max="33" width="7.83203125" customWidth="1"/>
    <col min="34" max="34" width="10.5" customWidth="1"/>
    <col min="35" max="35" width="9.5" customWidth="1"/>
    <col min="36" max="36" width="8.6640625" customWidth="1"/>
    <col min="37" max="37" width="10.83203125" customWidth="1"/>
    <col min="38" max="38" width="10.33203125" customWidth="1"/>
    <col min="39" max="39" width="9.5" customWidth="1"/>
    <col min="40" max="40" width="10.5" customWidth="1"/>
    <col min="41" max="41" width="10.6640625" customWidth="1"/>
    <col min="42" max="42" width="9.83203125" customWidth="1"/>
    <col min="43" max="43" width="7.6640625" customWidth="1"/>
    <col min="44" max="44" width="9.5" customWidth="1"/>
    <col min="45" max="45" width="10.83203125" customWidth="1"/>
    <col min="46" max="46" width="12.6640625" customWidth="1"/>
    <col min="47" max="47" width="7.83203125" customWidth="1"/>
    <col min="48" max="48" width="8.1640625" customWidth="1"/>
    <col min="49" max="49" width="7.5" customWidth="1"/>
    <col min="50" max="50" width="13" customWidth="1"/>
    <col min="51" max="51" width="9.5" customWidth="1"/>
    <col min="52" max="52" width="10.6640625" customWidth="1"/>
    <col min="53" max="53" width="8.5" customWidth="1"/>
    <col min="54" max="54" width="9.5" customWidth="1"/>
    <col min="55" max="55" width="9.1640625" customWidth="1"/>
    <col min="56" max="56" width="8.5" customWidth="1"/>
    <col min="57" max="57" width="10.5" customWidth="1"/>
    <col min="58" max="58" width="10.83203125" customWidth="1"/>
    <col min="59" max="59" width="12.6640625" customWidth="1"/>
    <col min="60" max="60" width="7.83203125" customWidth="1"/>
    <col min="61" max="61" width="8.1640625" customWidth="1"/>
    <col min="62" max="62" width="7.5" customWidth="1"/>
    <col min="63" max="63" width="13" customWidth="1"/>
    <col min="64" max="64" width="9.5" customWidth="1"/>
    <col min="65" max="65" width="10.6640625" customWidth="1"/>
    <col min="66" max="66" width="8.5" customWidth="1"/>
    <col min="67" max="67" width="9.5" customWidth="1"/>
    <col min="68" max="68" width="9.1640625" customWidth="1"/>
    <col min="69" max="69" width="8.5" customWidth="1"/>
    <col min="70" max="70" width="10.5" customWidth="1"/>
    <col min="71" max="71" width="10.83203125" customWidth="1"/>
    <col min="72" max="72" width="12.6640625" customWidth="1"/>
    <col min="73" max="73" width="7.83203125" customWidth="1"/>
    <col min="74" max="74" width="8.1640625" customWidth="1"/>
    <col min="75" max="75" width="7.5" customWidth="1"/>
    <col min="76" max="76" width="13" customWidth="1"/>
    <col min="77" max="77" width="9.5" customWidth="1"/>
    <col min="78" max="78" width="10.6640625" customWidth="1"/>
    <col min="79" max="79" width="8.5" customWidth="1"/>
    <col min="80" max="80" width="9.5" customWidth="1"/>
    <col min="81" max="81" width="9.1640625" customWidth="1"/>
    <col min="82" max="82" width="8.5" customWidth="1"/>
    <col min="83" max="83" width="10.5" customWidth="1"/>
    <col min="84" max="84" width="10.83203125" customWidth="1"/>
    <col min="85" max="85" width="12.6640625" customWidth="1"/>
    <col min="86" max="86" width="7.83203125" customWidth="1"/>
    <col min="87" max="87" width="8.1640625" customWidth="1"/>
    <col min="88" max="88" width="7.5" customWidth="1"/>
    <col min="89" max="89" width="13" customWidth="1"/>
    <col min="90" max="90" width="9.5" customWidth="1"/>
    <col min="91" max="91" width="10.6640625" customWidth="1"/>
    <col min="92" max="92" width="8.5" customWidth="1"/>
    <col min="93" max="93" width="9.5" customWidth="1"/>
    <col min="94" max="94" width="9.1640625" customWidth="1"/>
    <col min="95" max="95" width="8.5" customWidth="1"/>
    <col min="96" max="96" width="10.5" customWidth="1"/>
    <col min="97" max="97" width="10.83203125" customWidth="1"/>
    <col min="98" max="98" width="12.6640625" customWidth="1"/>
    <col min="99" max="99" width="7.83203125" customWidth="1"/>
    <col min="100" max="100" width="8.1640625" customWidth="1"/>
    <col min="101" max="101" width="7.5" customWidth="1"/>
    <col min="102" max="102" width="13" customWidth="1"/>
    <col min="103" max="103" width="9.5" customWidth="1"/>
    <col min="104" max="104" width="10.6640625" customWidth="1"/>
    <col min="105" max="105" width="8.5" customWidth="1"/>
    <col min="106" max="106" width="9.5" customWidth="1"/>
    <col min="107" max="107" width="9.1640625" customWidth="1"/>
    <col min="108" max="108" width="8.5" customWidth="1"/>
    <col min="109" max="109" width="10.5" customWidth="1"/>
  </cols>
  <sheetData>
    <row r="1" spans="1:109" x14ac:dyDescent="0.2">
      <c r="A1" s="263"/>
      <c r="B1" s="264"/>
      <c r="C1" s="264"/>
      <c r="D1" s="264"/>
      <c r="E1" s="264"/>
      <c r="F1" s="264"/>
      <c r="G1" s="265"/>
      <c r="H1" s="266"/>
      <c r="I1" s="267" t="s">
        <v>50</v>
      </c>
      <c r="J1" s="264"/>
      <c r="K1" s="264"/>
      <c r="L1" s="264"/>
      <c r="M1" s="264"/>
      <c r="N1" s="264"/>
      <c r="O1" s="264"/>
      <c r="P1" s="264"/>
      <c r="Q1" s="264"/>
      <c r="R1" s="266"/>
      <c r="S1" s="268" t="s">
        <v>51</v>
      </c>
      <c r="T1" s="264"/>
      <c r="U1" s="264"/>
      <c r="V1" s="264"/>
      <c r="W1" s="264"/>
      <c r="X1" s="264"/>
      <c r="Y1" s="266"/>
      <c r="Z1" s="269" t="s">
        <v>52</v>
      </c>
      <c r="AA1" s="264"/>
      <c r="AB1" s="264"/>
      <c r="AC1" s="264"/>
      <c r="AD1" s="264"/>
      <c r="AE1" s="264"/>
      <c r="AF1" s="264"/>
      <c r="AG1" s="264"/>
      <c r="AH1" s="264"/>
      <c r="AI1" s="264"/>
      <c r="AJ1" s="266"/>
      <c r="AK1" s="270" t="s">
        <v>53</v>
      </c>
      <c r="AL1" s="264"/>
      <c r="AM1" s="264"/>
      <c r="AN1" s="264"/>
      <c r="AO1" s="264"/>
      <c r="AP1" s="264"/>
      <c r="AQ1" s="264"/>
      <c r="AR1" s="266"/>
      <c r="AS1" s="260" t="s">
        <v>54</v>
      </c>
      <c r="AT1" s="261"/>
      <c r="AU1" s="261"/>
      <c r="AV1" s="261"/>
      <c r="AW1" s="261"/>
      <c r="AX1" s="261"/>
      <c r="AY1" s="261"/>
      <c r="AZ1" s="261"/>
      <c r="BA1" s="261"/>
      <c r="BB1" s="261"/>
      <c r="BC1" s="261"/>
      <c r="BD1" s="261"/>
      <c r="BE1" s="262"/>
      <c r="BF1" s="260" t="s">
        <v>55</v>
      </c>
      <c r="BG1" s="261"/>
      <c r="BH1" s="261"/>
      <c r="BI1" s="261"/>
      <c r="BJ1" s="261"/>
      <c r="BK1" s="261"/>
      <c r="BL1" s="261"/>
      <c r="BM1" s="261"/>
      <c r="BN1" s="261"/>
      <c r="BO1" s="261"/>
      <c r="BP1" s="261"/>
      <c r="BQ1" s="261"/>
      <c r="BR1" s="262"/>
      <c r="BS1" s="260" t="s">
        <v>56</v>
      </c>
      <c r="BT1" s="261"/>
      <c r="BU1" s="261"/>
      <c r="BV1" s="261"/>
      <c r="BW1" s="261"/>
      <c r="BX1" s="261"/>
      <c r="BY1" s="261"/>
      <c r="BZ1" s="261"/>
      <c r="CA1" s="261"/>
      <c r="CB1" s="261"/>
      <c r="CC1" s="261"/>
      <c r="CD1" s="261"/>
      <c r="CE1" s="262"/>
      <c r="CF1" s="260" t="s">
        <v>57</v>
      </c>
      <c r="CG1" s="261"/>
      <c r="CH1" s="261"/>
      <c r="CI1" s="261"/>
      <c r="CJ1" s="261"/>
      <c r="CK1" s="261"/>
      <c r="CL1" s="261"/>
      <c r="CM1" s="261"/>
      <c r="CN1" s="261"/>
      <c r="CO1" s="261"/>
      <c r="CP1" s="261"/>
      <c r="CQ1" s="261"/>
      <c r="CR1" s="262"/>
      <c r="CS1" s="260" t="s">
        <v>58</v>
      </c>
      <c r="CT1" s="261"/>
      <c r="CU1" s="261"/>
      <c r="CV1" s="261"/>
      <c r="CW1" s="261"/>
      <c r="CX1" s="261"/>
      <c r="CY1" s="261"/>
      <c r="CZ1" s="261"/>
      <c r="DA1" s="261"/>
      <c r="DB1" s="261"/>
      <c r="DC1" s="261"/>
      <c r="DD1" s="261"/>
      <c r="DE1" s="262"/>
    </row>
    <row r="2" spans="1:109" ht="16" thickBot="1" x14ac:dyDescent="0.25">
      <c r="A2" s="10" t="s">
        <v>59</v>
      </c>
      <c r="B2" s="11" t="s">
        <v>60</v>
      </c>
      <c r="C2" s="11" t="s">
        <v>61</v>
      </c>
      <c r="D2" s="11" t="s">
        <v>62</v>
      </c>
      <c r="E2" s="11" t="s">
        <v>2</v>
      </c>
      <c r="F2" s="11" t="s">
        <v>63</v>
      </c>
      <c r="G2" s="187" t="s">
        <v>459</v>
      </c>
      <c r="H2" s="12" t="s">
        <v>64</v>
      </c>
      <c r="I2" s="13" t="s">
        <v>65</v>
      </c>
      <c r="J2" s="14" t="s">
        <v>24</v>
      </c>
      <c r="K2" s="15" t="s">
        <v>28</v>
      </c>
      <c r="L2" s="14" t="s">
        <v>30</v>
      </c>
      <c r="M2" s="14" t="s">
        <v>61</v>
      </c>
      <c r="N2" s="14" t="s">
        <v>34</v>
      </c>
      <c r="O2" s="14" t="s">
        <v>66</v>
      </c>
      <c r="P2" s="14" t="s">
        <v>67</v>
      </c>
      <c r="Q2" s="14" t="s">
        <v>68</v>
      </c>
      <c r="R2" s="16" t="s">
        <v>69</v>
      </c>
      <c r="S2" s="17" t="s">
        <v>36</v>
      </c>
      <c r="T2" s="18" t="s">
        <v>38</v>
      </c>
      <c r="U2" s="18" t="s">
        <v>40</v>
      </c>
      <c r="V2" s="18" t="s">
        <v>42</v>
      </c>
      <c r="W2" s="18" t="s">
        <v>44</v>
      </c>
      <c r="X2" s="18" t="s">
        <v>18</v>
      </c>
      <c r="Y2" s="19" t="s">
        <v>20</v>
      </c>
      <c r="Z2" s="20" t="s">
        <v>70</v>
      </c>
      <c r="AA2" s="21" t="s">
        <v>8</v>
      </c>
      <c r="AB2" s="21" t="s">
        <v>71</v>
      </c>
      <c r="AC2" s="21" t="s">
        <v>10</v>
      </c>
      <c r="AD2" s="21" t="s">
        <v>72</v>
      </c>
      <c r="AE2" s="21" t="s">
        <v>73</v>
      </c>
      <c r="AF2" s="21" t="s">
        <v>74</v>
      </c>
      <c r="AG2" s="21" t="s">
        <v>75</v>
      </c>
      <c r="AH2" s="21" t="s">
        <v>76</v>
      </c>
      <c r="AI2" s="21" t="s">
        <v>77</v>
      </c>
      <c r="AJ2" s="22" t="s">
        <v>14</v>
      </c>
      <c r="AK2" s="23" t="s">
        <v>78</v>
      </c>
      <c r="AL2" s="24" t="s">
        <v>79</v>
      </c>
      <c r="AM2" s="24" t="s">
        <v>80</v>
      </c>
      <c r="AN2" s="24" t="s">
        <v>81</v>
      </c>
      <c r="AO2" s="24" t="s">
        <v>82</v>
      </c>
      <c r="AP2" s="24" t="s">
        <v>83</v>
      </c>
      <c r="AQ2" s="24" t="s">
        <v>26</v>
      </c>
      <c r="AR2" s="25" t="s">
        <v>16</v>
      </c>
      <c r="AS2" s="26" t="s">
        <v>84</v>
      </c>
      <c r="AT2" s="27" t="s">
        <v>85</v>
      </c>
      <c r="AU2" s="27" t="s">
        <v>86</v>
      </c>
      <c r="AV2" s="27" t="s">
        <v>87</v>
      </c>
      <c r="AW2" s="27" t="s">
        <v>88</v>
      </c>
      <c r="AX2" s="27" t="s">
        <v>89</v>
      </c>
      <c r="AY2" s="27" t="s">
        <v>73</v>
      </c>
      <c r="AZ2" s="27" t="s">
        <v>74</v>
      </c>
      <c r="BA2" s="27" t="s">
        <v>8</v>
      </c>
      <c r="BB2" s="27" t="s">
        <v>10</v>
      </c>
      <c r="BC2" s="27" t="s">
        <v>72</v>
      </c>
      <c r="BD2" s="27" t="s">
        <v>90</v>
      </c>
      <c r="BE2" s="28" t="s">
        <v>76</v>
      </c>
      <c r="BF2" s="26" t="s">
        <v>84</v>
      </c>
      <c r="BG2" s="27" t="s">
        <v>85</v>
      </c>
      <c r="BH2" s="27" t="s">
        <v>86</v>
      </c>
      <c r="BI2" s="27" t="s">
        <v>87</v>
      </c>
      <c r="BJ2" s="27" t="s">
        <v>88</v>
      </c>
      <c r="BK2" s="27" t="s">
        <v>89</v>
      </c>
      <c r="BL2" s="27" t="s">
        <v>73</v>
      </c>
      <c r="BM2" s="27" t="s">
        <v>74</v>
      </c>
      <c r="BN2" s="27" t="s">
        <v>8</v>
      </c>
      <c r="BO2" s="27" t="s">
        <v>10</v>
      </c>
      <c r="BP2" s="27" t="s">
        <v>72</v>
      </c>
      <c r="BQ2" s="27" t="s">
        <v>90</v>
      </c>
      <c r="BR2" s="28" t="s">
        <v>76</v>
      </c>
      <c r="BS2" s="26" t="s">
        <v>84</v>
      </c>
      <c r="BT2" s="27" t="s">
        <v>85</v>
      </c>
      <c r="BU2" s="27" t="s">
        <v>86</v>
      </c>
      <c r="BV2" s="27" t="s">
        <v>87</v>
      </c>
      <c r="BW2" s="27" t="s">
        <v>88</v>
      </c>
      <c r="BX2" s="27" t="s">
        <v>89</v>
      </c>
      <c r="BY2" s="27" t="s">
        <v>73</v>
      </c>
      <c r="BZ2" s="27" t="s">
        <v>74</v>
      </c>
      <c r="CA2" s="27" t="s">
        <v>8</v>
      </c>
      <c r="CB2" s="27" t="s">
        <v>10</v>
      </c>
      <c r="CC2" s="27" t="s">
        <v>72</v>
      </c>
      <c r="CD2" s="27" t="s">
        <v>90</v>
      </c>
      <c r="CE2" s="28" t="s">
        <v>76</v>
      </c>
      <c r="CF2" s="26" t="s">
        <v>84</v>
      </c>
      <c r="CG2" s="27" t="s">
        <v>85</v>
      </c>
      <c r="CH2" s="27" t="s">
        <v>86</v>
      </c>
      <c r="CI2" s="27" t="s">
        <v>87</v>
      </c>
      <c r="CJ2" s="27" t="s">
        <v>88</v>
      </c>
      <c r="CK2" s="27" t="s">
        <v>89</v>
      </c>
      <c r="CL2" s="27" t="s">
        <v>73</v>
      </c>
      <c r="CM2" s="27" t="s">
        <v>74</v>
      </c>
      <c r="CN2" s="27" t="s">
        <v>8</v>
      </c>
      <c r="CO2" s="27" t="s">
        <v>10</v>
      </c>
      <c r="CP2" s="27" t="s">
        <v>72</v>
      </c>
      <c r="CQ2" s="27" t="s">
        <v>90</v>
      </c>
      <c r="CR2" s="28" t="s">
        <v>76</v>
      </c>
      <c r="CS2" s="26" t="s">
        <v>84</v>
      </c>
      <c r="CT2" s="27" t="s">
        <v>85</v>
      </c>
      <c r="CU2" s="27" t="s">
        <v>86</v>
      </c>
      <c r="CV2" s="27" t="s">
        <v>87</v>
      </c>
      <c r="CW2" s="27" t="s">
        <v>88</v>
      </c>
      <c r="CX2" s="27" t="s">
        <v>89</v>
      </c>
      <c r="CY2" s="27" t="s">
        <v>73</v>
      </c>
      <c r="CZ2" s="27" t="s">
        <v>74</v>
      </c>
      <c r="DA2" s="27" t="s">
        <v>8</v>
      </c>
      <c r="DB2" s="27" t="s">
        <v>10</v>
      </c>
      <c r="DC2" s="27" t="s">
        <v>72</v>
      </c>
      <c r="DD2" s="27" t="s">
        <v>90</v>
      </c>
      <c r="DE2" s="28" t="s">
        <v>76</v>
      </c>
    </row>
    <row r="3" spans="1:109" x14ac:dyDescent="0.2">
      <c r="A3" s="29">
        <f t="shared" ref="A3:A34" si="0">_xlfn.RANK.EQ(E3,E$3:E$162)</f>
        <v>1</v>
      </c>
      <c r="B3" s="30">
        <f>'2024'!A3</f>
        <v>1</v>
      </c>
      <c r="C3" s="30">
        <v>2024</v>
      </c>
      <c r="D3" s="31" t="str">
        <f>'2024'!B3</f>
        <v>Brock Bowers</v>
      </c>
      <c r="E3" s="32">
        <f>'2024'!C3</f>
        <v>15.12142857142857</v>
      </c>
      <c r="F3" s="32">
        <f t="shared" ref="F3:F34" si="1">_xlfn.PERCENTRANK.EXC($E$3:$E$162,E3)*100</f>
        <v>99.3</v>
      </c>
      <c r="G3" s="120">
        <v>1</v>
      </c>
      <c r="H3" s="33">
        <f t="shared" ref="H3:H34" si="2">STANDARDIZE(E3,(AVERAGE($E$3:$E$138)),(_xlfn.STDEV.P($E$3:$E$138)))</f>
        <v>2.6644616649356649</v>
      </c>
      <c r="I3" s="34" t="str">
        <f>'2024'!D3</f>
        <v>Georgia</v>
      </c>
      <c r="J3" s="35">
        <f>'2024'!E3</f>
        <v>1</v>
      </c>
      <c r="K3" s="36">
        <f>'2024'!F3</f>
        <v>37603</v>
      </c>
      <c r="L3" s="37">
        <f>'2024'!G3</f>
        <v>22.805479452054794</v>
      </c>
      <c r="M3" s="37" t="str">
        <f>'2024'!H3</f>
        <v>JR</v>
      </c>
      <c r="N3" s="37">
        <f>'2024'!I3</f>
        <v>21.386301369863013</v>
      </c>
      <c r="O3" s="38">
        <f>'2024'!J3</f>
        <v>76</v>
      </c>
      <c r="P3" s="38">
        <f>'2024'!K3</f>
        <v>245</v>
      </c>
      <c r="Q3" s="35">
        <f>'2024'!L3</f>
        <v>4.4400000000000004</v>
      </c>
      <c r="R3" s="39">
        <f>'2024'!M3</f>
        <v>1</v>
      </c>
      <c r="S3" s="40">
        <f>'2024'!N3</f>
        <v>0</v>
      </c>
      <c r="T3" s="41">
        <f>'2024'!O3</f>
        <v>0</v>
      </c>
      <c r="U3" s="41">
        <f>'2024'!P3</f>
        <v>0.2334259626836046</v>
      </c>
      <c r="V3" s="41">
        <f>'2024'!Q3</f>
        <v>0.2122338627914836</v>
      </c>
      <c r="W3" s="41">
        <f>'2024'!R3</f>
        <v>0.23485096626269245</v>
      </c>
      <c r="X3" s="42">
        <f>'2024'!S3</f>
        <v>0.23485096626269245</v>
      </c>
      <c r="Y3" s="43">
        <f>'2024'!T3</f>
        <v>0.23485096626269245</v>
      </c>
      <c r="Z3" s="44">
        <f>'2024'!U3</f>
        <v>18.742465753424657</v>
      </c>
      <c r="AA3" s="45">
        <f>'2024'!V3</f>
        <v>2.65</v>
      </c>
      <c r="AB3" s="45">
        <f>'2024'!W3</f>
        <v>12.803571428571429</v>
      </c>
      <c r="AC3" s="45">
        <f>'2024'!X3</f>
        <v>8.6999999999999993</v>
      </c>
      <c r="AD3" s="45">
        <f>'2024'!Y3</f>
        <v>6.5</v>
      </c>
      <c r="AE3" s="45">
        <f>'2024'!Z3</f>
        <v>0</v>
      </c>
      <c r="AF3" s="45">
        <f>'2024'!AA3</f>
        <v>0</v>
      </c>
      <c r="AG3" s="45">
        <f t="shared" ref="AG3:AG34" si="3">CQ3</f>
        <v>76.5</v>
      </c>
      <c r="AH3" s="46">
        <f>'2023'!AB23</f>
        <v>0</v>
      </c>
      <c r="AI3" s="45">
        <f>'2024'!AC3</f>
        <v>126.08522551994143</v>
      </c>
      <c r="AJ3" s="47">
        <f>'2024'!AD3</f>
        <v>132.57254067626653</v>
      </c>
      <c r="AK3" s="48">
        <f>'2024'!AF3</f>
        <v>10</v>
      </c>
      <c r="AL3" s="49">
        <f>'2024'!AG3</f>
        <v>8</v>
      </c>
      <c r="AM3" s="49">
        <f>'2024'!AH3</f>
        <v>4</v>
      </c>
      <c r="AN3" s="49">
        <f>'2024'!AI3</f>
        <v>7</v>
      </c>
      <c r="AO3" s="49">
        <f>'2024'!AJ3</f>
        <v>9</v>
      </c>
      <c r="AP3" s="49">
        <f>'2024'!AK3</f>
        <v>10</v>
      </c>
      <c r="AQ3" s="49">
        <f>'2024'!AL3</f>
        <v>10</v>
      </c>
      <c r="AR3" s="50">
        <f>'2024'!AM3</f>
        <v>1</v>
      </c>
      <c r="AS3" s="51">
        <f>'2024'!AN3</f>
        <v>0</v>
      </c>
      <c r="AT3" s="52">
        <f>'2024'!AO3</f>
        <v>1</v>
      </c>
      <c r="AU3" s="52">
        <f>'2024'!AP3</f>
        <v>0</v>
      </c>
      <c r="AV3" s="52">
        <f>'2024'!AQ3</f>
        <v>0</v>
      </c>
      <c r="AW3" s="52">
        <f>'2024'!AR3</f>
        <v>0</v>
      </c>
      <c r="AX3" s="52">
        <f>'2024'!AS3</f>
        <v>1</v>
      </c>
      <c r="AY3" s="53">
        <f>'2024'!AT3</f>
        <v>0</v>
      </c>
      <c r="AZ3" s="53">
        <f>'2024'!AU3</f>
        <v>0</v>
      </c>
      <c r="BA3" s="53">
        <f>'2024'!AV3</f>
        <v>0</v>
      </c>
      <c r="BB3" s="53">
        <f>'2024'!AW3</f>
        <v>0</v>
      </c>
      <c r="BC3" s="53">
        <f>'2024'!AX3</f>
        <v>0</v>
      </c>
      <c r="BD3" s="53">
        <f>'2024'!AY3</f>
        <v>0</v>
      </c>
      <c r="BE3" s="54">
        <f>'2024'!AZ3</f>
        <v>0</v>
      </c>
      <c r="BF3" s="51">
        <f>'2024'!BA3</f>
        <v>0</v>
      </c>
      <c r="BG3" s="52">
        <f>'2024'!BB3</f>
        <v>1</v>
      </c>
      <c r="BH3" s="52">
        <f>'2024'!BC3</f>
        <v>0</v>
      </c>
      <c r="BI3" s="52">
        <f>'2024'!BD3</f>
        <v>0</v>
      </c>
      <c r="BJ3" s="52">
        <f>'2024'!BE3</f>
        <v>0</v>
      </c>
      <c r="BK3" s="52">
        <f>'2024'!BF3</f>
        <v>1</v>
      </c>
      <c r="BL3" s="53">
        <f>'2024'!BG3</f>
        <v>0</v>
      </c>
      <c r="BM3" s="53">
        <f>'2024'!BH3</f>
        <v>0</v>
      </c>
      <c r="BN3" s="53">
        <f>'2024'!BI3</f>
        <v>0</v>
      </c>
      <c r="BO3" s="53">
        <f>'2024'!BJ3</f>
        <v>0</v>
      </c>
      <c r="BP3" s="53">
        <f>'2024'!BK3</f>
        <v>0</v>
      </c>
      <c r="BQ3" s="53">
        <f>'2024'!BL3</f>
        <v>0</v>
      </c>
      <c r="BR3" s="54">
        <f>'2024'!BM3</f>
        <v>0</v>
      </c>
      <c r="BS3" s="51">
        <f>'2024'!BN3</f>
        <v>882</v>
      </c>
      <c r="BT3" s="52">
        <f>'2024'!BO3</f>
        <v>3778.5</v>
      </c>
      <c r="BU3" s="52">
        <f>'2024'!BP3</f>
        <v>71</v>
      </c>
      <c r="BV3" s="52">
        <f>'2024'!BQ3</f>
        <v>56</v>
      </c>
      <c r="BW3" s="52">
        <f>'2024'!BR3</f>
        <v>13</v>
      </c>
      <c r="BX3" s="52">
        <f>'2024'!BS3</f>
        <v>39</v>
      </c>
      <c r="BY3" s="53">
        <f>'2024'!BT3</f>
        <v>0</v>
      </c>
      <c r="BZ3" s="53">
        <f>'2024'!BU3</f>
        <v>0</v>
      </c>
      <c r="CA3" s="53">
        <f>'2024'!BV3</f>
        <v>3.01</v>
      </c>
      <c r="CB3" s="53">
        <f>'2024'!BW3</f>
        <v>9.3000000000000007</v>
      </c>
      <c r="CC3" s="53">
        <f>'2024'!BX3</f>
        <v>8.8000000000000007</v>
      </c>
      <c r="CD3" s="53">
        <f>'2024'!BY3</f>
        <v>61.5</v>
      </c>
      <c r="CE3" s="54">
        <f>'2024'!BZ3</f>
        <v>3.4</v>
      </c>
      <c r="CF3" s="51">
        <f>'2024'!CA3</f>
        <v>942</v>
      </c>
      <c r="CG3" s="52">
        <f>'2024'!CB3</f>
        <v>4438.5</v>
      </c>
      <c r="CH3" s="52">
        <f>'2024'!CC3</f>
        <v>82</v>
      </c>
      <c r="CI3" s="52">
        <f>'2024'!CD3</f>
        <v>63</v>
      </c>
      <c r="CJ3" s="52">
        <f>'2024'!CE3</f>
        <v>7</v>
      </c>
      <c r="CK3" s="52">
        <f>'2024'!CF3</f>
        <v>31.5</v>
      </c>
      <c r="CL3" s="53">
        <f>'2024'!CG3</f>
        <v>0</v>
      </c>
      <c r="CM3" s="53">
        <f>'2024'!CH3</f>
        <v>0</v>
      </c>
      <c r="CN3" s="53">
        <f>'2024'!CI3</f>
        <v>2.37</v>
      </c>
      <c r="CO3" s="53">
        <f>'2024'!CJ3</f>
        <v>7.6</v>
      </c>
      <c r="CP3" s="53">
        <f>'2024'!CK3</f>
        <v>9</v>
      </c>
      <c r="CQ3" s="53">
        <f>'2024'!CL3</f>
        <v>76.5</v>
      </c>
      <c r="CR3" s="54">
        <f>'2024'!CM3</f>
        <v>4.5</v>
      </c>
      <c r="CS3" s="51">
        <f>'2024'!CN3</f>
        <v>717</v>
      </c>
      <c r="CT3" s="52">
        <f>'2024'!CO3</f>
        <v>3053</v>
      </c>
      <c r="CU3" s="52">
        <f>'2024'!CP3</f>
        <v>71</v>
      </c>
      <c r="CV3" s="52">
        <f>'2024'!CQ3</f>
        <v>56</v>
      </c>
      <c r="CW3" s="52">
        <f>'2024'!CR3</f>
        <v>6</v>
      </c>
      <c r="CX3" s="52">
        <f>'2024'!CS3</f>
        <v>21</v>
      </c>
      <c r="CY3" s="53">
        <f>'2024'!CT3</f>
        <v>0</v>
      </c>
      <c r="CZ3" s="53">
        <f>'2024'!CU3</f>
        <v>0</v>
      </c>
      <c r="DA3" s="53">
        <f>'2024'!CV3</f>
        <v>2.65</v>
      </c>
      <c r="DB3" s="53">
        <f>'2024'!CW3</f>
        <v>8.6999999999999993</v>
      </c>
      <c r="DC3" s="53">
        <f>'2024'!CX3</f>
        <v>6.5</v>
      </c>
      <c r="DD3" s="53">
        <f>'2024'!CY3</f>
        <v>22.2</v>
      </c>
      <c r="DE3" s="54">
        <f>'2024'!CZ3</f>
        <v>5.0999999999999996</v>
      </c>
    </row>
    <row r="4" spans="1:109" x14ac:dyDescent="0.2">
      <c r="A4" s="29">
        <f t="shared" si="0"/>
        <v>2</v>
      </c>
      <c r="B4" s="30">
        <f>'2021'!A3</f>
        <v>1</v>
      </c>
      <c r="C4" s="30">
        <v>2021</v>
      </c>
      <c r="D4" s="31" t="str">
        <f>'2021'!B3</f>
        <v>Kyle Pitts</v>
      </c>
      <c r="E4" s="32">
        <f>'2021'!C3</f>
        <v>15</v>
      </c>
      <c r="F4" s="32">
        <f t="shared" si="1"/>
        <v>98.7</v>
      </c>
      <c r="G4" s="120">
        <v>6</v>
      </c>
      <c r="H4" s="33">
        <f t="shared" si="2"/>
        <v>2.6194083096908707</v>
      </c>
      <c r="I4" s="34" t="str">
        <f>'2021'!D3</f>
        <v>Florida</v>
      </c>
      <c r="J4" s="35">
        <f>'2021'!E3</f>
        <v>1</v>
      </c>
      <c r="K4" s="36">
        <f>'2021'!F3</f>
        <v>36805</v>
      </c>
      <c r="L4" s="37">
        <f>'2021'!G3</f>
        <v>24.991780821917807</v>
      </c>
      <c r="M4" s="37" t="str">
        <f>'2021'!H3</f>
        <v>JR</v>
      </c>
      <c r="N4" s="37">
        <f>'2021'!I3</f>
        <v>20.575342465753426</v>
      </c>
      <c r="O4" s="38">
        <f>'2021'!J3</f>
        <v>77</v>
      </c>
      <c r="P4" s="38">
        <f>'2021'!K3</f>
        <v>245</v>
      </c>
      <c r="Q4" s="35">
        <f>'2021'!L3</f>
        <v>4.4400000000000004</v>
      </c>
      <c r="R4" s="39">
        <f>'2021'!M3</f>
        <v>1</v>
      </c>
      <c r="S4" s="40">
        <f>'2021'!N3</f>
        <v>0</v>
      </c>
      <c r="T4" s="41">
        <f>'2021'!O3</f>
        <v>0</v>
      </c>
      <c r="U4" s="41">
        <f>'2021'!P3</f>
        <v>0.11397345823575332</v>
      </c>
      <c r="V4" s="41">
        <f>'2021'!Q3</f>
        <v>0.16596767594108019</v>
      </c>
      <c r="W4" s="41">
        <f>'2021'!R3</f>
        <v>0.25422609614368724</v>
      </c>
      <c r="X4" s="42">
        <f>'2021'!S3</f>
        <v>0.21009688604238372</v>
      </c>
      <c r="Y4" s="43">
        <f>'2021'!T3</f>
        <v>0.21009688604238372</v>
      </c>
      <c r="Z4" s="44">
        <f>'2021'!U3</f>
        <v>18.912328767123288</v>
      </c>
      <c r="AA4" s="45">
        <f>'2021'!V3</f>
        <v>3.26</v>
      </c>
      <c r="AB4" s="45">
        <f t="shared" ref="AB4:AB9" si="4">CS4/CV4</f>
        <v>17.906976744186046</v>
      </c>
      <c r="AC4" s="45">
        <f>'2021'!X3</f>
        <v>6</v>
      </c>
      <c r="AD4" s="45">
        <f>'2021'!Y3</f>
        <v>13.8</v>
      </c>
      <c r="AE4" s="45">
        <f>'2021'!Z3</f>
        <v>0</v>
      </c>
      <c r="AF4" s="45">
        <f>'2021'!AA3</f>
        <v>0</v>
      </c>
      <c r="AG4" s="45">
        <f t="shared" si="3"/>
        <v>56.5</v>
      </c>
      <c r="AH4" s="46">
        <f>'2021'!AB3</f>
        <v>6.9000000000000006E-2</v>
      </c>
      <c r="AI4" s="45">
        <f>'2021'!AC3</f>
        <v>126.08522551994143</v>
      </c>
      <c r="AJ4" s="47">
        <f>'2021'!AD3</f>
        <v>135.19769231248702</v>
      </c>
      <c r="AK4" s="48">
        <f>'2021'!AE3</f>
        <v>7</v>
      </c>
      <c r="AL4" s="49">
        <f>'2021'!AF3</f>
        <v>9</v>
      </c>
      <c r="AM4" s="49">
        <f>'2021'!AG3</f>
        <v>10</v>
      </c>
      <c r="AN4" s="49">
        <f>'2021'!AH3</f>
        <v>10</v>
      </c>
      <c r="AO4" s="49">
        <f>'2021'!AI3</f>
        <v>3</v>
      </c>
      <c r="AP4" s="49">
        <f>'2021'!AK3</f>
        <v>10</v>
      </c>
      <c r="AQ4" s="49">
        <f>'2021'!AL3</f>
        <v>10</v>
      </c>
      <c r="AR4" s="50">
        <f>'2021'!AM3</f>
        <v>0.5</v>
      </c>
      <c r="AS4" s="55">
        <f>'2021'!AN3</f>
        <v>0</v>
      </c>
      <c r="AT4" s="56">
        <f>'2021'!AO3</f>
        <v>1</v>
      </c>
      <c r="AU4" s="56">
        <f>'2021'!AP3</f>
        <v>0</v>
      </c>
      <c r="AV4" s="56">
        <f>'2021'!AQ3</f>
        <v>0</v>
      </c>
      <c r="AW4" s="56">
        <f>'2021'!AR3</f>
        <v>0</v>
      </c>
      <c r="AX4" s="56">
        <f>'2021'!AS3</f>
        <v>0</v>
      </c>
      <c r="AY4" s="57">
        <f>'2021'!AT3</f>
        <v>0</v>
      </c>
      <c r="AZ4" s="57">
        <f>'2021'!AU3</f>
        <v>0</v>
      </c>
      <c r="BA4" s="57">
        <f>'2021'!AV3</f>
        <v>0</v>
      </c>
      <c r="BB4" s="57">
        <f>'2021'!AW3</f>
        <v>0</v>
      </c>
      <c r="BC4" s="57">
        <f>'2021'!AX3</f>
        <v>0</v>
      </c>
      <c r="BD4" s="57">
        <f>'2021'!AY3</f>
        <v>0</v>
      </c>
      <c r="BE4" s="58">
        <f>'2021'!AZ3</f>
        <v>0</v>
      </c>
      <c r="BF4" s="55">
        <f>'2021'!BA3</f>
        <v>0</v>
      </c>
      <c r="BG4" s="56">
        <f>'2021'!BB3</f>
        <v>1</v>
      </c>
      <c r="BH4" s="56">
        <f>'2021'!BC3</f>
        <v>0</v>
      </c>
      <c r="BI4" s="56">
        <f>'2021'!BD3</f>
        <v>0</v>
      </c>
      <c r="BJ4" s="56">
        <f>'2021'!BE3</f>
        <v>0</v>
      </c>
      <c r="BK4" s="56">
        <f>'2021'!BF3</f>
        <v>0</v>
      </c>
      <c r="BL4" s="57">
        <f>'2021'!BG3</f>
        <v>0</v>
      </c>
      <c r="BM4" s="57">
        <f>'2021'!BH3</f>
        <v>0</v>
      </c>
      <c r="BN4" s="57">
        <f>'2021'!BI3</f>
        <v>0</v>
      </c>
      <c r="BO4" s="57">
        <f>'2021'!BJ3</f>
        <v>0</v>
      </c>
      <c r="BP4" s="57">
        <f>'2021'!BK3</f>
        <v>0</v>
      </c>
      <c r="BQ4" s="57">
        <f>'2021'!BL3</f>
        <v>0</v>
      </c>
      <c r="BR4" s="58">
        <f>'2021'!BM3</f>
        <v>0</v>
      </c>
      <c r="BS4" s="55">
        <f>'2021'!BN3</f>
        <v>73</v>
      </c>
      <c r="BT4" s="56">
        <f>'2021'!BO3</f>
        <v>640.5</v>
      </c>
      <c r="BU4" s="56">
        <f>'2021'!BP3</f>
        <v>8</v>
      </c>
      <c r="BV4" s="56">
        <f>'2021'!BQ3</f>
        <v>3</v>
      </c>
      <c r="BW4" s="56">
        <f>'2021'!BR3</f>
        <v>1</v>
      </c>
      <c r="BX4" s="56">
        <f>'2021'!BS3</f>
        <v>6.6000000000000005</v>
      </c>
      <c r="BY4" s="57">
        <f>'2021'!BT3</f>
        <v>0</v>
      </c>
      <c r="BZ4" s="57">
        <f>'2021'!BU3</f>
        <v>0</v>
      </c>
      <c r="CA4" s="57">
        <f>'2021'!BV3</f>
        <v>1.66</v>
      </c>
      <c r="CB4" s="57">
        <f>'2021'!BW3</f>
        <v>16.7</v>
      </c>
      <c r="CC4" s="57">
        <f>'2021'!BX3</f>
        <v>15</v>
      </c>
      <c r="CD4" s="57">
        <f>'2021'!BY3</f>
        <v>33.299999999999997</v>
      </c>
      <c r="CE4" s="58">
        <f>'2021'!BZ3</f>
        <v>40</v>
      </c>
      <c r="CF4" s="55">
        <f>'2021'!CA3</f>
        <v>649</v>
      </c>
      <c r="CG4" s="56">
        <f>'2021'!CB3</f>
        <v>3910.4</v>
      </c>
      <c r="CH4" s="56">
        <f>'2021'!CC3</f>
        <v>80</v>
      </c>
      <c r="CI4" s="56">
        <f>'2021'!CD3</f>
        <v>54</v>
      </c>
      <c r="CJ4" s="56">
        <f>'2021'!CE3</f>
        <v>5</v>
      </c>
      <c r="CK4" s="56">
        <f>'2021'!CF3</f>
        <v>32.5</v>
      </c>
      <c r="CL4" s="57">
        <f>'2021'!CG3</f>
        <v>0</v>
      </c>
      <c r="CM4" s="57">
        <f>'2021'!CH3</f>
        <v>0</v>
      </c>
      <c r="CN4" s="57">
        <f>'2021'!CI3</f>
        <v>1.84</v>
      </c>
      <c r="CO4" s="57">
        <f>'2021'!CJ3</f>
        <v>4.2</v>
      </c>
      <c r="CP4" s="57">
        <f>'2021'!CK3</f>
        <v>9.8000000000000007</v>
      </c>
      <c r="CQ4" s="57">
        <f>'2021'!CL3</f>
        <v>56.5</v>
      </c>
      <c r="CR4" s="58">
        <f>'2021'!CM3</f>
        <v>6.9</v>
      </c>
      <c r="CS4" s="55">
        <f>'2021'!CN3</f>
        <v>770</v>
      </c>
      <c r="CT4" s="56">
        <f>'2021'!CO3</f>
        <v>3028.8</v>
      </c>
      <c r="CU4" s="56">
        <f>'2021'!CP3</f>
        <v>65</v>
      </c>
      <c r="CV4" s="56">
        <f>'2021'!CQ3</f>
        <v>43</v>
      </c>
      <c r="CW4" s="56">
        <f>'2021'!CR3</f>
        <v>12</v>
      </c>
      <c r="CX4" s="56">
        <f>'2021'!CS3</f>
        <v>30.4</v>
      </c>
      <c r="CY4" s="57">
        <f>'2021'!CT3</f>
        <v>0</v>
      </c>
      <c r="CZ4" s="57">
        <f>'2021'!CU3</f>
        <v>0</v>
      </c>
      <c r="DA4" s="57">
        <f>'2021'!CV3</f>
        <v>3.26</v>
      </c>
      <c r="DB4" s="57">
        <f>'2021'!CW3</f>
        <v>6</v>
      </c>
      <c r="DC4" s="57">
        <f>'2021'!CX3</f>
        <v>13.8</v>
      </c>
      <c r="DD4" s="57">
        <f>'2021'!CY3</f>
        <v>57.9</v>
      </c>
      <c r="DE4" s="58">
        <f>'2021'!CZ3</f>
        <v>0</v>
      </c>
    </row>
    <row r="5" spans="1:109" x14ac:dyDescent="0.2">
      <c r="A5" s="29">
        <f t="shared" si="0"/>
        <v>3</v>
      </c>
      <c r="B5" s="30">
        <f>'2017'!A3</f>
        <v>1</v>
      </c>
      <c r="C5" s="30">
        <v>2017</v>
      </c>
      <c r="D5" s="31" t="str">
        <f>'2017'!B3</f>
        <v>Evan Engram</v>
      </c>
      <c r="E5" s="32">
        <f>'2017'!C3</f>
        <v>14.592857142857143</v>
      </c>
      <c r="F5" s="32">
        <f t="shared" si="1"/>
        <v>98.1</v>
      </c>
      <c r="G5" s="120">
        <v>2</v>
      </c>
      <c r="H5" s="33">
        <f t="shared" si="2"/>
        <v>2.4683470597524417</v>
      </c>
      <c r="I5" s="34" t="str">
        <f>'2017'!D3</f>
        <v>Ole Miss</v>
      </c>
      <c r="J5" s="35">
        <f>'2017'!E3</f>
        <v>1</v>
      </c>
      <c r="K5" s="36">
        <f>'2017'!F3</f>
        <v>34579</v>
      </c>
      <c r="L5" s="37">
        <f>'2017'!G3</f>
        <v>31.090410958904108</v>
      </c>
      <c r="M5" s="37" t="str">
        <f>'2017'!H3</f>
        <v>SR</v>
      </c>
      <c r="N5" s="37">
        <f>'2017'!I3</f>
        <v>22.665753424657535</v>
      </c>
      <c r="O5" s="38">
        <f>'2017'!J3</f>
        <v>75</v>
      </c>
      <c r="P5" s="38">
        <f>'2017'!K3</f>
        <v>234</v>
      </c>
      <c r="Q5" s="37">
        <f>'2017'!L3</f>
        <v>4.42</v>
      </c>
      <c r="R5" s="39">
        <f>'2017'!M3</f>
        <v>1</v>
      </c>
      <c r="S5" s="40">
        <f>'2017'!N3</f>
        <v>0</v>
      </c>
      <c r="T5" s="41">
        <f>'2017'!O3</f>
        <v>0.11824920578891635</v>
      </c>
      <c r="U5" s="41">
        <f>'2017'!P3</f>
        <v>0.2496206373292868</v>
      </c>
      <c r="V5" s="41">
        <f>'2017'!Q3</f>
        <v>0.11527736281246889</v>
      </c>
      <c r="W5" s="41">
        <f>'2017'!R3</f>
        <v>0.26732873350847314</v>
      </c>
      <c r="X5" s="42">
        <f>'2017'!S3</f>
        <v>0.26732873350847314</v>
      </c>
      <c r="Y5" s="43">
        <f>'2017'!T3</f>
        <v>0.26732873350847314</v>
      </c>
      <c r="Z5" s="44">
        <f>'2017'!U3</f>
        <v>20.010958904109589</v>
      </c>
      <c r="AA5" s="45">
        <f>'2017'!V3</f>
        <v>2.59</v>
      </c>
      <c r="AB5" s="45">
        <f t="shared" si="4"/>
        <v>14.246153846153845</v>
      </c>
      <c r="AC5" s="45">
        <f>'2017'!X3</f>
        <v>10</v>
      </c>
      <c r="AD5" s="45">
        <f>'2017'!Y3</f>
        <v>9.6999999999999993</v>
      </c>
      <c r="AE5" s="45">
        <f>'2017'!Z3</f>
        <v>0</v>
      </c>
      <c r="AF5" s="45">
        <f>'2017'!AA3</f>
        <v>0</v>
      </c>
      <c r="AG5" s="45">
        <f t="shared" si="3"/>
        <v>0</v>
      </c>
      <c r="AH5" s="46">
        <f>'2017'!AB3</f>
        <v>8.5000000000000006E-2</v>
      </c>
      <c r="AI5" s="45">
        <f>'2017'!AC3</f>
        <v>122.61871926687826</v>
      </c>
      <c r="AJ5" s="47">
        <f>'2017'!AD3</f>
        <v>126.39144007874516</v>
      </c>
      <c r="AK5" s="48">
        <f>'2017'!AE3</f>
        <v>9</v>
      </c>
      <c r="AL5" s="49">
        <f>'2017'!AF3</f>
        <v>7</v>
      </c>
      <c r="AM5" s="49">
        <f>'2017'!AG3</f>
        <v>8</v>
      </c>
      <c r="AN5" s="49">
        <f>'2017'!AH3</f>
        <v>7</v>
      </c>
      <c r="AO5" s="49">
        <f>'2017'!AI3</f>
        <v>9</v>
      </c>
      <c r="AP5" s="49">
        <f>'2017'!AK3</f>
        <v>9</v>
      </c>
      <c r="AQ5" s="49">
        <f>'2017'!AL3</f>
        <v>10</v>
      </c>
      <c r="AR5" s="50">
        <f>'2017'!AM3</f>
        <v>0</v>
      </c>
      <c r="AS5" s="55">
        <f>'2017'!AN3</f>
        <v>0</v>
      </c>
      <c r="AT5" s="56">
        <f>'2017'!AO3</f>
        <v>1</v>
      </c>
      <c r="AU5" s="56">
        <f>'2017'!AP3</f>
        <v>0</v>
      </c>
      <c r="AV5" s="56">
        <f>'2017'!AQ3</f>
        <v>0</v>
      </c>
      <c r="AW5" s="56">
        <f>'2017'!AR3</f>
        <v>0</v>
      </c>
      <c r="AX5" s="56">
        <f>'2017'!AS3</f>
        <v>0</v>
      </c>
      <c r="AY5" s="57">
        <f>'2017'!AT3</f>
        <v>0</v>
      </c>
      <c r="AZ5" s="57">
        <f>'2017'!AU3</f>
        <v>0</v>
      </c>
      <c r="BA5" s="57">
        <f>'2017'!AV3</f>
        <v>0</v>
      </c>
      <c r="BB5" s="57">
        <f>'2017'!AW3</f>
        <v>0</v>
      </c>
      <c r="BC5" s="57">
        <f>'2017'!AX3</f>
        <v>0</v>
      </c>
      <c r="BD5" s="57">
        <f>'2017'!AY3</f>
        <v>0</v>
      </c>
      <c r="BE5" s="58">
        <f>'2017'!AZ3</f>
        <v>0</v>
      </c>
      <c r="BF5" s="55">
        <f>'2017'!BA3</f>
        <v>268</v>
      </c>
      <c r="BG5" s="56">
        <f>'2017'!BB3</f>
        <v>2266.4</v>
      </c>
      <c r="BH5" s="56">
        <f>'2017'!BC3</f>
        <v>0</v>
      </c>
      <c r="BI5" s="56">
        <f>'2017'!BD3</f>
        <v>21</v>
      </c>
      <c r="BJ5" s="56">
        <f>'2017'!BE3</f>
        <v>3</v>
      </c>
      <c r="BK5" s="56">
        <f>'2017'!BF3</f>
        <v>14.4</v>
      </c>
      <c r="BL5" s="57">
        <f>'2017'!BG3</f>
        <v>0</v>
      </c>
      <c r="BM5" s="57">
        <f>'2017'!BH3</f>
        <v>0</v>
      </c>
      <c r="BN5" s="57">
        <f>'2017'!BI3</f>
        <v>0</v>
      </c>
      <c r="BO5" s="57">
        <f>'2017'!BJ3</f>
        <v>0</v>
      </c>
      <c r="BP5" s="57">
        <f>'2017'!BK3</f>
        <v>0</v>
      </c>
      <c r="BQ5" s="57">
        <f>'2017'!BL3</f>
        <v>0</v>
      </c>
      <c r="BR5" s="58">
        <f>'2017'!BM3</f>
        <v>0</v>
      </c>
      <c r="BS5" s="55">
        <f>'2017'!BN3</f>
        <v>658</v>
      </c>
      <c r="BT5" s="56">
        <f>'2017'!BO3</f>
        <v>2636</v>
      </c>
      <c r="BU5" s="56">
        <f>'2017'!BP3</f>
        <v>67</v>
      </c>
      <c r="BV5" s="56">
        <f>'2017'!BQ3</f>
        <v>38</v>
      </c>
      <c r="BW5" s="56">
        <f>'2017'!BR3</f>
        <v>2</v>
      </c>
      <c r="BX5" s="56">
        <f>'2017'!BS3</f>
        <v>18</v>
      </c>
      <c r="BY5" s="57">
        <f>'2017'!BT3</f>
        <v>0</v>
      </c>
      <c r="BZ5" s="57">
        <f>'2017'!BU3</f>
        <v>0</v>
      </c>
      <c r="CA5" s="57">
        <f>'2017'!BV3</f>
        <v>1.94</v>
      </c>
      <c r="CB5" s="57">
        <f>'2017'!BW3</f>
        <v>10</v>
      </c>
      <c r="CC5" s="57">
        <f>'2017'!BX3</f>
        <v>9.6999999999999993</v>
      </c>
      <c r="CD5" s="57">
        <f>'2017'!BY3</f>
        <v>0</v>
      </c>
      <c r="CE5" s="58">
        <f>'2017'!BZ3</f>
        <v>7.3</v>
      </c>
      <c r="CF5" s="55">
        <f>'2017'!CA3</f>
        <v>463</v>
      </c>
      <c r="CG5" s="56">
        <f>'2017'!CB3</f>
        <v>4016.3999999999996</v>
      </c>
      <c r="CH5" s="56">
        <f>'2017'!CC3</f>
        <v>56</v>
      </c>
      <c r="CI5" s="56">
        <f>'2017'!CD3</f>
        <v>38</v>
      </c>
      <c r="CJ5" s="56">
        <f>'2017'!CE3</f>
        <v>2</v>
      </c>
      <c r="CK5" s="56">
        <f>'2017'!CF3</f>
        <v>32.400000000000006</v>
      </c>
      <c r="CL5" s="57">
        <f>'2017'!CG3</f>
        <v>0</v>
      </c>
      <c r="CM5" s="57">
        <f>'2017'!CH3</f>
        <v>0</v>
      </c>
      <c r="CN5" s="57">
        <f>'2017'!CI3</f>
        <v>1.4</v>
      </c>
      <c r="CO5" s="57">
        <f>'2017'!CJ3</f>
        <v>5</v>
      </c>
      <c r="CP5" s="57">
        <f>'2017'!CK3</f>
        <v>8.3000000000000007</v>
      </c>
      <c r="CQ5" s="57">
        <f>'2017'!CL3</f>
        <v>0</v>
      </c>
      <c r="CR5" s="58">
        <f>'2017'!CM3</f>
        <v>9.5</v>
      </c>
      <c r="CS5" s="55">
        <f>'2017'!CN3</f>
        <v>926</v>
      </c>
      <c r="CT5" s="56">
        <f>'2017'!CO3</f>
        <v>3463.8999999999996</v>
      </c>
      <c r="CU5" s="56">
        <f>'2017'!CP3</f>
        <v>92</v>
      </c>
      <c r="CV5" s="56">
        <f>'2017'!CQ3</f>
        <v>65</v>
      </c>
      <c r="CW5" s="56">
        <f>'2017'!CR3</f>
        <v>8</v>
      </c>
      <c r="CX5" s="56">
        <f>'2017'!CS3</f>
        <v>25.299999999999997</v>
      </c>
      <c r="CY5" s="57">
        <f>'2017'!CT3</f>
        <v>0</v>
      </c>
      <c r="CZ5" s="57">
        <f>'2017'!CU3</f>
        <v>0</v>
      </c>
      <c r="DA5" s="57">
        <f>'2017'!CV3</f>
        <v>2.59</v>
      </c>
      <c r="DB5" s="57">
        <f>'2017'!CW3</f>
        <v>6.2</v>
      </c>
      <c r="DC5" s="57">
        <f>'2017'!CX3</f>
        <v>9</v>
      </c>
      <c r="DD5" s="57">
        <f>'2017'!CY3</f>
        <v>0</v>
      </c>
      <c r="DE5" s="58">
        <f>'2017'!CZ3</f>
        <v>8.5</v>
      </c>
    </row>
    <row r="6" spans="1:109" x14ac:dyDescent="0.2">
      <c r="A6" s="29">
        <f t="shared" si="0"/>
        <v>4</v>
      </c>
      <c r="B6" s="30">
        <f>'2019'!A3</f>
        <v>1</v>
      </c>
      <c r="C6" s="30">
        <v>2019</v>
      </c>
      <c r="D6" s="31" t="str">
        <f>'2019'!B3</f>
        <v>T.J. Hockenson</v>
      </c>
      <c r="E6" s="32">
        <f>'2019'!C3</f>
        <v>14.035714285714286</v>
      </c>
      <c r="F6" s="32">
        <f t="shared" si="1"/>
        <v>97.5</v>
      </c>
      <c r="G6" s="120">
        <v>2</v>
      </c>
      <c r="H6" s="33">
        <f t="shared" si="2"/>
        <v>2.2616316650998547</v>
      </c>
      <c r="I6" s="34" t="str">
        <f>'2019'!D3</f>
        <v>Iowa</v>
      </c>
      <c r="J6" s="35">
        <f>'2019'!E3</f>
        <v>2</v>
      </c>
      <c r="K6" s="36">
        <f>'2019'!F3</f>
        <v>35614</v>
      </c>
      <c r="L6" s="37">
        <f>'2019'!G3</f>
        <v>28.254794520547946</v>
      </c>
      <c r="M6" s="37" t="str">
        <f>'2019'!H3</f>
        <v>JR</v>
      </c>
      <c r="N6" s="37">
        <f>'2019'!I3</f>
        <v>21.824657534246576</v>
      </c>
      <c r="O6" s="38">
        <f>'2019'!J3</f>
        <v>77</v>
      </c>
      <c r="P6" s="38">
        <f>'2019'!K3</f>
        <v>251</v>
      </c>
      <c r="Q6" s="35">
        <f>'2019'!L3</f>
        <v>4.7</v>
      </c>
      <c r="R6" s="39">
        <f>'2019'!M3</f>
        <v>1</v>
      </c>
      <c r="S6" s="40">
        <f>'2019'!N3</f>
        <v>0</v>
      </c>
      <c r="T6" s="41">
        <f>'2019'!O3</f>
        <v>0</v>
      </c>
      <c r="U6" s="41">
        <f>'2019'!P3</f>
        <v>0</v>
      </c>
      <c r="V6" s="41">
        <f>'2019'!Q3</f>
        <v>0.16859852476290832</v>
      </c>
      <c r="W6" s="41">
        <f>'2019'!R3</f>
        <v>0.25256297100957298</v>
      </c>
      <c r="X6" s="42">
        <f>'2019'!S3</f>
        <v>0.25256297100957298</v>
      </c>
      <c r="Y6" s="43">
        <f>'2019'!T3</f>
        <v>0.25256297100957298</v>
      </c>
      <c r="Z6" s="44">
        <f>'2019'!U3</f>
        <v>20.175342465753424</v>
      </c>
      <c r="AA6" s="45">
        <f>'2019'!V3</f>
        <v>2.21</v>
      </c>
      <c r="AB6" s="45">
        <f t="shared" si="4"/>
        <v>15.183673469387756</v>
      </c>
      <c r="AC6" s="45">
        <f>'2019'!X3</f>
        <v>7.3</v>
      </c>
      <c r="AD6" s="45">
        <f>'2019'!Y3</f>
        <v>10.5</v>
      </c>
      <c r="AE6" s="45">
        <f>'2019'!Z3</f>
        <v>0</v>
      </c>
      <c r="AF6" s="45">
        <f>'2019'!AA3</f>
        <v>0</v>
      </c>
      <c r="AG6" s="45">
        <f t="shared" si="3"/>
        <v>33.299999999999997</v>
      </c>
      <c r="AH6" s="46">
        <f>'2019'!AB3</f>
        <v>0.02</v>
      </c>
      <c r="AI6" s="45">
        <f>'2019'!AC3</f>
        <v>102.87557731745166</v>
      </c>
      <c r="AJ6" s="47">
        <f>'2019'!AD3</f>
        <v>110.31062990353732</v>
      </c>
      <c r="AK6" s="48">
        <f>'2019'!AE3</f>
        <v>9</v>
      </c>
      <c r="AL6" s="49">
        <f>'2019'!AF3</f>
        <v>7</v>
      </c>
      <c r="AM6" s="49">
        <f>'2019'!AG3</f>
        <v>7</v>
      </c>
      <c r="AN6" s="49">
        <f>'2019'!AH3</f>
        <v>7</v>
      </c>
      <c r="AO6" s="49">
        <f>'2019'!AI3</f>
        <v>5</v>
      </c>
      <c r="AP6" s="49">
        <f>'2019'!AK3</f>
        <v>6</v>
      </c>
      <c r="AQ6" s="49">
        <f>'2019'!AL3</f>
        <v>10</v>
      </c>
      <c r="AR6" s="50">
        <f>'2019'!AM3</f>
        <v>1</v>
      </c>
      <c r="AS6" s="55">
        <f>'2019'!AN3</f>
        <v>0</v>
      </c>
      <c r="AT6" s="56">
        <f>'2019'!AO3</f>
        <v>1</v>
      </c>
      <c r="AU6" s="56">
        <f>'2019'!AP3</f>
        <v>0</v>
      </c>
      <c r="AV6" s="56">
        <f>'2019'!AQ3</f>
        <v>0</v>
      </c>
      <c r="AW6" s="56">
        <f>'2019'!AR3</f>
        <v>0</v>
      </c>
      <c r="AX6" s="56">
        <f>'2019'!AS3</f>
        <v>0</v>
      </c>
      <c r="AY6" s="57">
        <f>'2019'!AT3</f>
        <v>0</v>
      </c>
      <c r="AZ6" s="57">
        <f>'2019'!AU3</f>
        <v>0</v>
      </c>
      <c r="BA6" s="57">
        <f>'2019'!AV3</f>
        <v>0</v>
      </c>
      <c r="BB6" s="57">
        <f>'2019'!AW3</f>
        <v>0</v>
      </c>
      <c r="BC6" s="57">
        <f>'2019'!AX3</f>
        <v>0</v>
      </c>
      <c r="BD6" s="57">
        <f>'2019'!AY3</f>
        <v>0</v>
      </c>
      <c r="BE6" s="58">
        <f>'2019'!AZ3</f>
        <v>0</v>
      </c>
      <c r="BF6" s="55">
        <f>'2019'!BA3</f>
        <v>0</v>
      </c>
      <c r="BG6" s="56">
        <f>'2019'!BB3</f>
        <v>1</v>
      </c>
      <c r="BH6" s="56">
        <f>'2019'!BC3</f>
        <v>0</v>
      </c>
      <c r="BI6" s="56">
        <f>'2019'!BD3</f>
        <v>0</v>
      </c>
      <c r="BJ6" s="56">
        <f>'2019'!BE3</f>
        <v>0</v>
      </c>
      <c r="BK6" s="56">
        <f>'2019'!BF3</f>
        <v>0</v>
      </c>
      <c r="BL6" s="57">
        <f>'2019'!BG3</f>
        <v>0</v>
      </c>
      <c r="BM6" s="57">
        <f>'2019'!BH3</f>
        <v>0</v>
      </c>
      <c r="BN6" s="57">
        <f>'2019'!BI3</f>
        <v>0</v>
      </c>
      <c r="BO6" s="57">
        <f>'2019'!BJ3</f>
        <v>0</v>
      </c>
      <c r="BP6" s="57">
        <f>'2019'!BK3</f>
        <v>0</v>
      </c>
      <c r="BQ6" s="57">
        <f>'2019'!BL3</f>
        <v>0</v>
      </c>
      <c r="BR6" s="58">
        <f>'2019'!BM3</f>
        <v>0</v>
      </c>
      <c r="BS6" s="55">
        <f>'2019'!BN3</f>
        <v>0</v>
      </c>
      <c r="BT6" s="56">
        <f>'2019'!BO3</f>
        <v>1</v>
      </c>
      <c r="BU6" s="56">
        <f>'2019'!BP3</f>
        <v>0</v>
      </c>
      <c r="BV6" s="56">
        <f>'2019'!BQ3</f>
        <v>0</v>
      </c>
      <c r="BW6" s="56">
        <f>'2019'!BR3</f>
        <v>0</v>
      </c>
      <c r="BX6" s="56">
        <f>'2019'!BS3</f>
        <v>0</v>
      </c>
      <c r="BY6" s="57">
        <f>'2019'!BT3</f>
        <v>0</v>
      </c>
      <c r="BZ6" s="57">
        <f>'2019'!BU3</f>
        <v>0</v>
      </c>
      <c r="CA6" s="57">
        <f>'2019'!BV3</f>
        <v>0</v>
      </c>
      <c r="CB6" s="57">
        <f>'2019'!BW3</f>
        <v>0</v>
      </c>
      <c r="CC6" s="57">
        <f>'2019'!BX3</f>
        <v>0</v>
      </c>
      <c r="CD6" s="57">
        <f>'2019'!BY3</f>
        <v>0</v>
      </c>
      <c r="CE6" s="58">
        <f>'2019'!BZ3</f>
        <v>0</v>
      </c>
      <c r="CF6" s="55">
        <f>'2019'!CA3</f>
        <v>320</v>
      </c>
      <c r="CG6" s="56">
        <f>'2019'!CB3</f>
        <v>1898</v>
      </c>
      <c r="CH6" s="56">
        <f>'2019'!CC3</f>
        <v>32</v>
      </c>
      <c r="CI6" s="56">
        <f>'2019'!CD3</f>
        <v>24</v>
      </c>
      <c r="CJ6" s="56">
        <f>'2019'!CE3</f>
        <v>3</v>
      </c>
      <c r="CK6" s="56">
        <f>'2019'!CF3</f>
        <v>21</v>
      </c>
      <c r="CL6" s="57">
        <f>'2019'!CG3</f>
        <v>0</v>
      </c>
      <c r="CM6" s="57">
        <f>'2019'!CH3</f>
        <v>0</v>
      </c>
      <c r="CN6" s="57">
        <f>'2019'!CI3</f>
        <v>1.61</v>
      </c>
      <c r="CO6" s="57">
        <f>'2019'!CJ3</f>
        <v>5.4</v>
      </c>
      <c r="CP6" s="57">
        <f>'2019'!CK3</f>
        <v>10.5</v>
      </c>
      <c r="CQ6" s="57">
        <f>'2019'!CL3</f>
        <v>33.299999999999997</v>
      </c>
      <c r="CR6" s="58">
        <f>'2019'!CM3</f>
        <v>4</v>
      </c>
      <c r="CS6" s="55">
        <f>'2019'!CN3</f>
        <v>744</v>
      </c>
      <c r="CT6" s="56">
        <f>'2019'!CO3</f>
        <v>2945.7999999999997</v>
      </c>
      <c r="CU6" s="56">
        <f>'2019'!CP3</f>
        <v>64</v>
      </c>
      <c r="CV6" s="56">
        <f>'2019'!CQ3</f>
        <v>49</v>
      </c>
      <c r="CW6" s="56">
        <f>'2019'!CR3</f>
        <v>6</v>
      </c>
      <c r="CX6" s="56">
        <f>'2019'!CS3</f>
        <v>27.3</v>
      </c>
      <c r="CY6" s="57">
        <f>'2019'!CT3</f>
        <v>0</v>
      </c>
      <c r="CZ6" s="57">
        <f>'2019'!CU3</f>
        <v>0</v>
      </c>
      <c r="DA6" s="57">
        <f>'2019'!CV3</f>
        <v>2.21</v>
      </c>
      <c r="DB6" s="57">
        <f>'2019'!CW3</f>
        <v>7.3</v>
      </c>
      <c r="DC6" s="57">
        <f>'2019'!CX3</f>
        <v>10.5</v>
      </c>
      <c r="DD6" s="57">
        <f>'2019'!CY3</f>
        <v>54.5</v>
      </c>
      <c r="DE6" s="58">
        <f>'2019'!CZ3</f>
        <v>2</v>
      </c>
    </row>
    <row r="7" spans="1:109" x14ac:dyDescent="0.2">
      <c r="A7" s="29">
        <f t="shared" si="0"/>
        <v>5</v>
      </c>
      <c r="B7" s="30">
        <f>'2017'!A4</f>
        <v>2</v>
      </c>
      <c r="C7" s="30">
        <v>2017</v>
      </c>
      <c r="D7" s="31" t="str">
        <f>'2017'!B4</f>
        <v>David Njoku</v>
      </c>
      <c r="E7" s="32">
        <f>'2017'!C4</f>
        <v>13.742857142857142</v>
      </c>
      <c r="F7" s="32">
        <f t="shared" si="1"/>
        <v>96.8</v>
      </c>
      <c r="G7" s="120">
        <v>6</v>
      </c>
      <c r="H7" s="33">
        <f t="shared" si="2"/>
        <v>2.1529735730388788</v>
      </c>
      <c r="I7" s="34" t="str">
        <f>'2017'!D4</f>
        <v>Miami</v>
      </c>
      <c r="J7" s="35">
        <f>'2017'!E4</f>
        <v>4</v>
      </c>
      <c r="K7" s="36">
        <f>'2017'!F4</f>
        <v>35256</v>
      </c>
      <c r="L7" s="37">
        <f>'2017'!G4</f>
        <v>29.235616438356164</v>
      </c>
      <c r="M7" s="37" t="str">
        <f>'2017'!H4</f>
        <v>JR</v>
      </c>
      <c r="N7" s="37">
        <f>'2017'!I4</f>
        <v>20.81095890410959</v>
      </c>
      <c r="O7" s="38">
        <f>'2017'!J4</f>
        <v>76</v>
      </c>
      <c r="P7" s="38">
        <f>'2017'!K4</f>
        <v>246</v>
      </c>
      <c r="Q7" s="37">
        <f>'2017'!L4</f>
        <v>4.6399999999999997</v>
      </c>
      <c r="R7" s="39">
        <f>'2017'!M4</f>
        <v>1</v>
      </c>
      <c r="S7" s="40">
        <f>'2017'!N4</f>
        <v>0</v>
      </c>
      <c r="T7" s="41">
        <f>'2017'!O4</f>
        <v>0</v>
      </c>
      <c r="U7" s="41">
        <f>'2017'!P4</f>
        <v>0</v>
      </c>
      <c r="V7" s="41">
        <f>'2017'!Q4</f>
        <v>0.13063875857091303</v>
      </c>
      <c r="W7" s="41">
        <f>'2017'!R4</f>
        <v>0.21213226355458306</v>
      </c>
      <c r="X7" s="42">
        <f>'2017'!S4</f>
        <v>0.21213226355458306</v>
      </c>
      <c r="Y7" s="43">
        <f>'2017'!T4</f>
        <v>0.20152565037685391</v>
      </c>
      <c r="Z7" s="44">
        <f>'2017'!U4</f>
        <v>20.169863013698631</v>
      </c>
      <c r="AA7" s="45">
        <f>'2017'!V4</f>
        <v>2.34</v>
      </c>
      <c r="AB7" s="45">
        <f t="shared" si="4"/>
        <v>16.232558139534884</v>
      </c>
      <c r="AC7" s="45">
        <f>'2017'!X4</f>
        <v>11.2</v>
      </c>
      <c r="AD7" s="45">
        <f>'2017'!Y4</f>
        <v>13</v>
      </c>
      <c r="AE7" s="45">
        <f>'2017'!Z4</f>
        <v>0</v>
      </c>
      <c r="AF7" s="45">
        <f>'2017'!AA4</f>
        <v>0</v>
      </c>
      <c r="AG7" s="45">
        <f t="shared" si="3"/>
        <v>0</v>
      </c>
      <c r="AH7" s="46">
        <f>'2017'!AB4</f>
        <v>0.10400000000000001</v>
      </c>
      <c r="AI7" s="45">
        <f>'2017'!AC4</f>
        <v>106.14344537390375</v>
      </c>
      <c r="AJ7" s="47">
        <f>'2017'!AD4</f>
        <v>111.60471951668413</v>
      </c>
      <c r="AK7" s="48">
        <f>'2017'!AE4</f>
        <v>7</v>
      </c>
      <c r="AL7" s="49">
        <f>'2017'!AF4</f>
        <v>7</v>
      </c>
      <c r="AM7" s="49">
        <f>'2017'!AG4</f>
        <v>7</v>
      </c>
      <c r="AN7" s="49">
        <f>'2017'!AH4</f>
        <v>9</v>
      </c>
      <c r="AO7" s="49">
        <f>'2017'!AI4</f>
        <v>10</v>
      </c>
      <c r="AP7" s="49">
        <f>'2017'!AK4</f>
        <v>6</v>
      </c>
      <c r="AQ7" s="49">
        <f>'2017'!AL4</f>
        <v>10</v>
      </c>
      <c r="AR7" s="50">
        <f>'2017'!AM4</f>
        <v>0</v>
      </c>
      <c r="AS7" s="55">
        <f>'2017'!AN4</f>
        <v>0</v>
      </c>
      <c r="AT7" s="56">
        <f>'2017'!AO4</f>
        <v>1</v>
      </c>
      <c r="AU7" s="56">
        <f>'2017'!AP4</f>
        <v>0</v>
      </c>
      <c r="AV7" s="56">
        <f>'2017'!AQ4</f>
        <v>0</v>
      </c>
      <c r="AW7" s="56">
        <f>'2017'!AR4</f>
        <v>0</v>
      </c>
      <c r="AX7" s="56">
        <f>'2017'!AS4</f>
        <v>0</v>
      </c>
      <c r="AY7" s="57">
        <f>'2017'!AT4</f>
        <v>0</v>
      </c>
      <c r="AZ7" s="57">
        <f>'2017'!AU4</f>
        <v>0</v>
      </c>
      <c r="BA7" s="57">
        <f>'2017'!AV4</f>
        <v>0</v>
      </c>
      <c r="BB7" s="57">
        <f>'2017'!AW4</f>
        <v>0</v>
      </c>
      <c r="BC7" s="57">
        <f>'2017'!AX4</f>
        <v>0</v>
      </c>
      <c r="BD7" s="57">
        <f>'2017'!AY4</f>
        <v>0</v>
      </c>
      <c r="BE7" s="58">
        <f>'2017'!AZ4</f>
        <v>0</v>
      </c>
      <c r="BF7" s="55">
        <f>'2017'!BA4</f>
        <v>0</v>
      </c>
      <c r="BG7" s="56">
        <f>'2017'!BB4</f>
        <v>1</v>
      </c>
      <c r="BH7" s="56">
        <f>'2017'!BC4</f>
        <v>0</v>
      </c>
      <c r="BI7" s="56">
        <f>'2017'!BD4</f>
        <v>0</v>
      </c>
      <c r="BJ7" s="56">
        <f>'2017'!BE4</f>
        <v>0</v>
      </c>
      <c r="BK7" s="56">
        <f>'2017'!BF4</f>
        <v>0</v>
      </c>
      <c r="BL7" s="57">
        <f>'2017'!BG4</f>
        <v>0</v>
      </c>
      <c r="BM7" s="57">
        <f>'2017'!BH4</f>
        <v>0</v>
      </c>
      <c r="BN7" s="57">
        <f>'2017'!BI4</f>
        <v>0</v>
      </c>
      <c r="BO7" s="57">
        <f>'2017'!BJ4</f>
        <v>0</v>
      </c>
      <c r="BP7" s="57">
        <f>'2017'!BK4</f>
        <v>0</v>
      </c>
      <c r="BQ7" s="57">
        <f>'2017'!BL4</f>
        <v>0</v>
      </c>
      <c r="BR7" s="58">
        <f>'2017'!BM4</f>
        <v>0</v>
      </c>
      <c r="BS7" s="55">
        <f>'2017'!BN4</f>
        <v>0</v>
      </c>
      <c r="BT7" s="56">
        <f>'2017'!BO4</f>
        <v>1</v>
      </c>
      <c r="BU7" s="56">
        <f>'2017'!BP4</f>
        <v>0</v>
      </c>
      <c r="BV7" s="56">
        <f>'2017'!BQ4</f>
        <v>0</v>
      </c>
      <c r="BW7" s="56">
        <f>'2017'!BR4</f>
        <v>0</v>
      </c>
      <c r="BX7" s="56">
        <f>'2017'!BS4</f>
        <v>0</v>
      </c>
      <c r="BY7" s="57">
        <f>'2017'!BT4</f>
        <v>0</v>
      </c>
      <c r="BZ7" s="57">
        <f>'2017'!BU4</f>
        <v>0</v>
      </c>
      <c r="CA7" s="57">
        <f>'2017'!BV4</f>
        <v>0</v>
      </c>
      <c r="CB7" s="57">
        <f>'2017'!BW4</f>
        <v>0</v>
      </c>
      <c r="CC7" s="57">
        <f>'2017'!BX4</f>
        <v>0</v>
      </c>
      <c r="CD7" s="57">
        <f>'2017'!BY4</f>
        <v>0</v>
      </c>
      <c r="CE7" s="58">
        <f>'2017'!BZ4</f>
        <v>0</v>
      </c>
      <c r="CF7" s="55">
        <f>'2017'!CA4</f>
        <v>362</v>
      </c>
      <c r="CG7" s="56">
        <f>'2017'!CB4</f>
        <v>2771</v>
      </c>
      <c r="CH7" s="56">
        <f>'2017'!CC4</f>
        <v>37</v>
      </c>
      <c r="CI7" s="56">
        <f>'2017'!CD4</f>
        <v>21</v>
      </c>
      <c r="CJ7" s="56">
        <f>'2017'!CE4</f>
        <v>1</v>
      </c>
      <c r="CK7" s="56">
        <f>'2017'!CF4</f>
        <v>14</v>
      </c>
      <c r="CL7" s="57">
        <f>'2017'!CG4</f>
        <v>0</v>
      </c>
      <c r="CM7" s="57">
        <f>'2017'!CH4</f>
        <v>0</v>
      </c>
      <c r="CN7" s="57">
        <f>'2017'!CI4</f>
        <v>1.62</v>
      </c>
      <c r="CO7" s="57">
        <f>'2017'!CJ4</f>
        <v>6.8</v>
      </c>
      <c r="CP7" s="57">
        <f>'2017'!CK4</f>
        <v>13</v>
      </c>
      <c r="CQ7" s="57">
        <f>'2017'!CL4</f>
        <v>0</v>
      </c>
      <c r="CR7" s="58">
        <f>'2017'!CM4</f>
        <v>8.6999999999999993</v>
      </c>
      <c r="CS7" s="55">
        <f>'2017'!CN4</f>
        <v>698</v>
      </c>
      <c r="CT7" s="56">
        <f>'2017'!CO4</f>
        <v>3290.3999999999996</v>
      </c>
      <c r="CU7" s="56">
        <f>'2017'!CP4</f>
        <v>69</v>
      </c>
      <c r="CV7" s="56">
        <f>'2017'!CQ4</f>
        <v>43</v>
      </c>
      <c r="CW7" s="56">
        <f>'2017'!CR4</f>
        <v>8</v>
      </c>
      <c r="CX7" s="56">
        <f>'2017'!CS4</f>
        <v>25.200000000000003</v>
      </c>
      <c r="CY7" s="57">
        <f>'2017'!CT4</f>
        <v>0</v>
      </c>
      <c r="CZ7" s="57">
        <f>'2017'!CU4</f>
        <v>0</v>
      </c>
      <c r="DA7" s="57">
        <f>'2017'!CV4</f>
        <v>2.34</v>
      </c>
      <c r="DB7" s="57">
        <f>'2017'!CW4</f>
        <v>11.2</v>
      </c>
      <c r="DC7" s="57">
        <f>'2017'!CX4</f>
        <v>8.1</v>
      </c>
      <c r="DD7" s="57">
        <f>'2017'!CY4</f>
        <v>0</v>
      </c>
      <c r="DE7" s="58">
        <f>'2017'!CZ4</f>
        <v>10.4</v>
      </c>
    </row>
    <row r="8" spans="1:109" x14ac:dyDescent="0.2">
      <c r="A8" s="29">
        <f t="shared" si="0"/>
        <v>6</v>
      </c>
      <c r="B8" s="30">
        <f>'2019'!A4</f>
        <v>2</v>
      </c>
      <c r="C8" s="30">
        <v>2019</v>
      </c>
      <c r="D8" s="31" t="str">
        <f>'2019'!B4</f>
        <v>Noah Fant</v>
      </c>
      <c r="E8" s="32">
        <f>'2019'!C4</f>
        <v>13.735714285714286</v>
      </c>
      <c r="F8" s="32">
        <f t="shared" si="1"/>
        <v>96.2</v>
      </c>
      <c r="G8" s="120">
        <v>8</v>
      </c>
      <c r="H8" s="33">
        <f t="shared" si="2"/>
        <v>2.1503233756715385</v>
      </c>
      <c r="I8" s="34" t="str">
        <f>'2019'!D4</f>
        <v>Iowa</v>
      </c>
      <c r="J8" s="35">
        <f>'2019'!E4</f>
        <v>2</v>
      </c>
      <c r="K8" s="36">
        <f>'2019'!F4</f>
        <v>35754</v>
      </c>
      <c r="L8" s="37">
        <f>'2019'!G4</f>
        <v>27.87123287671233</v>
      </c>
      <c r="M8" s="37" t="str">
        <f>'2019'!H4</f>
        <v>JR</v>
      </c>
      <c r="N8" s="37">
        <f>'2019'!I4</f>
        <v>21.44109589041096</v>
      </c>
      <c r="O8" s="38">
        <f>'2019'!J4</f>
        <v>76</v>
      </c>
      <c r="P8" s="38">
        <f>'2019'!K4</f>
        <v>249</v>
      </c>
      <c r="Q8" s="35">
        <f>'2019'!L4</f>
        <v>4.5</v>
      </c>
      <c r="R8" s="39">
        <f>'2019'!M4</f>
        <v>1</v>
      </c>
      <c r="S8" s="40">
        <f>'2019'!N4</f>
        <v>0</v>
      </c>
      <c r="T8" s="41">
        <f>'2019'!O4</f>
        <v>0</v>
      </c>
      <c r="U8" s="41">
        <f>'2019'!P4</f>
        <v>7.6153176675369888E-2</v>
      </c>
      <c r="V8" s="41">
        <f>'2019'!Q4</f>
        <v>0.21733403582718647</v>
      </c>
      <c r="W8" s="41">
        <f>'2019'!R4</f>
        <v>0.19086496028243602</v>
      </c>
      <c r="X8" s="42">
        <f>'2019'!S4</f>
        <v>0.20409949805481126</v>
      </c>
      <c r="Y8" s="43">
        <f>'2019'!T4</f>
        <v>0.20409949805481126</v>
      </c>
      <c r="Z8" s="44">
        <f>'2019'!U4</f>
        <v>19.791780821917808</v>
      </c>
      <c r="AA8" s="45">
        <f>'2019'!V4</f>
        <v>2.15</v>
      </c>
      <c r="AB8" s="45">
        <f t="shared" si="4"/>
        <v>13.307692307692308</v>
      </c>
      <c r="AC8" s="45">
        <f>'2019'!X4</f>
        <v>6.8</v>
      </c>
      <c r="AD8" s="45">
        <f>'2019'!Y4</f>
        <v>12.2</v>
      </c>
      <c r="AE8" s="45">
        <f>'2019'!Z4</f>
        <v>0</v>
      </c>
      <c r="AF8" s="45">
        <f>'2019'!AA4</f>
        <v>0</v>
      </c>
      <c r="AG8" s="45">
        <f t="shared" si="3"/>
        <v>42.9</v>
      </c>
      <c r="AH8" s="46">
        <f>'2019'!AB4</f>
        <v>9.3000000000000013E-2</v>
      </c>
      <c r="AI8" s="45">
        <f>'2019'!AC4</f>
        <v>121.44490169181528</v>
      </c>
      <c r="AJ8" s="47">
        <f>'2019'!AD4</f>
        <v>127.69346371131309</v>
      </c>
      <c r="AK8" s="48">
        <f>'2019'!AE4</f>
        <v>7</v>
      </c>
      <c r="AL8" s="49">
        <f>'2019'!AF4</f>
        <v>7</v>
      </c>
      <c r="AM8" s="49">
        <f>'2019'!AG4</f>
        <v>7</v>
      </c>
      <c r="AN8" s="49">
        <f>'2019'!AH4</f>
        <v>6</v>
      </c>
      <c r="AO8" s="49">
        <f>'2019'!AI4</f>
        <v>4</v>
      </c>
      <c r="AP8" s="49">
        <f>'2019'!AK4</f>
        <v>9</v>
      </c>
      <c r="AQ8" s="49">
        <f>'2019'!AL4</f>
        <v>10</v>
      </c>
      <c r="AR8" s="50">
        <f>'2019'!AM4</f>
        <v>1</v>
      </c>
      <c r="AS8" s="55">
        <f>'2019'!AN4</f>
        <v>0</v>
      </c>
      <c r="AT8" s="56">
        <f>'2019'!AO4</f>
        <v>1</v>
      </c>
      <c r="AU8" s="56">
        <f>'2019'!AP4</f>
        <v>0</v>
      </c>
      <c r="AV8" s="56">
        <f>'2019'!AQ4</f>
        <v>0</v>
      </c>
      <c r="AW8" s="56">
        <f>'2019'!AR4</f>
        <v>0</v>
      </c>
      <c r="AX8" s="56">
        <f>'2019'!AS4</f>
        <v>0</v>
      </c>
      <c r="AY8" s="57">
        <f>'2019'!AT4</f>
        <v>0</v>
      </c>
      <c r="AZ8" s="57">
        <f>'2019'!AU4</f>
        <v>0</v>
      </c>
      <c r="BA8" s="57">
        <f>'2019'!AV4</f>
        <v>0</v>
      </c>
      <c r="BB8" s="57">
        <f>'2019'!AW4</f>
        <v>0</v>
      </c>
      <c r="BC8" s="57">
        <f>'2019'!AX4</f>
        <v>0</v>
      </c>
      <c r="BD8" s="57">
        <f>'2019'!AY4</f>
        <v>0</v>
      </c>
      <c r="BE8" s="58">
        <f>'2019'!AZ4</f>
        <v>0</v>
      </c>
      <c r="BF8" s="55">
        <f>'2019'!BA4</f>
        <v>0</v>
      </c>
      <c r="BG8" s="56">
        <f>'2019'!BB4</f>
        <v>1</v>
      </c>
      <c r="BH8" s="56">
        <f>'2019'!BC4</f>
        <v>0</v>
      </c>
      <c r="BI8" s="56">
        <f>'2019'!BD4</f>
        <v>0</v>
      </c>
      <c r="BJ8" s="56">
        <f>'2019'!BE4</f>
        <v>0</v>
      </c>
      <c r="BK8" s="56">
        <f>'2019'!BF4</f>
        <v>0</v>
      </c>
      <c r="BL8" s="57">
        <f>'2019'!BG4</f>
        <v>0</v>
      </c>
      <c r="BM8" s="57">
        <f>'2019'!BH4</f>
        <v>0</v>
      </c>
      <c r="BN8" s="57">
        <f>'2019'!BI4</f>
        <v>0</v>
      </c>
      <c r="BO8" s="57">
        <f>'2019'!BJ4</f>
        <v>0</v>
      </c>
      <c r="BP8" s="57">
        <f>'2019'!BK4</f>
        <v>0</v>
      </c>
      <c r="BQ8" s="57">
        <f>'2019'!BL4</f>
        <v>0</v>
      </c>
      <c r="BR8" s="58">
        <f>'2019'!BM4</f>
        <v>0</v>
      </c>
      <c r="BS8" s="55">
        <f>'2019'!BN4</f>
        <v>70</v>
      </c>
      <c r="BT8" s="56">
        <f>'2019'!BO4</f>
        <v>919.19999999999993</v>
      </c>
      <c r="BU8" s="56">
        <f>'2019'!BP4</f>
        <v>16</v>
      </c>
      <c r="BV8" s="56">
        <f>'2019'!BQ4</f>
        <v>9</v>
      </c>
      <c r="BW8" s="56">
        <f>'2019'!BR4</f>
        <v>1</v>
      </c>
      <c r="BX8" s="56">
        <f>'2019'!BS4</f>
        <v>7.8000000000000007</v>
      </c>
      <c r="BY8" s="57">
        <f>'2019'!BT4</f>
        <v>0</v>
      </c>
      <c r="BZ8" s="57">
        <f>'2019'!BU4</f>
        <v>0</v>
      </c>
      <c r="CA8" s="57">
        <f>'2019'!BV4</f>
        <v>0.83</v>
      </c>
      <c r="CB8" s="57">
        <f>'2019'!BW4</f>
        <v>3.4</v>
      </c>
      <c r="CC8" s="57">
        <f>'2019'!BX4</f>
        <v>8.4</v>
      </c>
      <c r="CD8" s="57">
        <f>'2019'!BY4</f>
        <v>0</v>
      </c>
      <c r="CE8" s="58">
        <f>'2019'!BZ4</f>
        <v>18.2</v>
      </c>
      <c r="CF8" s="55">
        <f>'2019'!CA4</f>
        <v>495</v>
      </c>
      <c r="CG8" s="56">
        <f>'2019'!CB4</f>
        <v>2277.6000000000004</v>
      </c>
      <c r="CH8" s="56">
        <f>'2019'!CC4</f>
        <v>55</v>
      </c>
      <c r="CI8" s="56">
        <f>'2019'!CD4</f>
        <v>30</v>
      </c>
      <c r="CJ8" s="56">
        <f>'2019'!CE4</f>
        <v>11</v>
      </c>
      <c r="CK8" s="56">
        <f>'2019'!CF4</f>
        <v>25.200000000000003</v>
      </c>
      <c r="CL8" s="57">
        <f>'2019'!CG4</f>
        <v>0</v>
      </c>
      <c r="CM8" s="57">
        <f>'2019'!CH4</f>
        <v>0</v>
      </c>
      <c r="CN8" s="57">
        <f>'2019'!CI4</f>
        <v>1.81</v>
      </c>
      <c r="CO8" s="57">
        <f>'2019'!CJ4</f>
        <v>6</v>
      </c>
      <c r="CP8" s="57">
        <f>'2019'!CK4</f>
        <v>12.2</v>
      </c>
      <c r="CQ8" s="57">
        <f>'2019'!CL4</f>
        <v>42.9</v>
      </c>
      <c r="CR8" s="58">
        <f>'2019'!CM4</f>
        <v>18.899999999999999</v>
      </c>
      <c r="CS8" s="55">
        <f>'2019'!CN4</f>
        <v>519</v>
      </c>
      <c r="CT8" s="56">
        <f>'2019'!CO4</f>
        <v>2719.2</v>
      </c>
      <c r="CU8" s="56">
        <f>'2019'!CP4</f>
        <v>60</v>
      </c>
      <c r="CV8" s="56">
        <f>'2019'!CQ4</f>
        <v>39</v>
      </c>
      <c r="CW8" s="56">
        <f>'2019'!CR4</f>
        <v>7</v>
      </c>
      <c r="CX8" s="56">
        <f>'2019'!CS4</f>
        <v>25.200000000000003</v>
      </c>
      <c r="CY8" s="57">
        <f>'2019'!CT4</f>
        <v>0</v>
      </c>
      <c r="CZ8" s="57">
        <f>'2019'!CU4</f>
        <v>0</v>
      </c>
      <c r="DA8" s="57">
        <f>'2019'!CV4</f>
        <v>2.15</v>
      </c>
      <c r="DB8" s="57">
        <f>'2019'!CW4</f>
        <v>6.8</v>
      </c>
      <c r="DC8" s="57">
        <f>'2019'!CX4</f>
        <v>9.8000000000000007</v>
      </c>
      <c r="DD8" s="57">
        <f>'2019'!CY4</f>
        <v>33.299999999999997</v>
      </c>
      <c r="DE8" s="58">
        <f>'2019'!CZ4</f>
        <v>9.3000000000000007</v>
      </c>
    </row>
    <row r="9" spans="1:109" x14ac:dyDescent="0.2">
      <c r="A9" s="29">
        <f t="shared" si="0"/>
        <v>9</v>
      </c>
      <c r="B9" s="30">
        <f>'2017'!A5</f>
        <v>3</v>
      </c>
      <c r="C9" s="30">
        <v>2017</v>
      </c>
      <c r="D9" s="31" t="str">
        <f>'2017'!B5</f>
        <v>O.J. Howard</v>
      </c>
      <c r="E9" s="32">
        <f>'2017'!C5</f>
        <v>12.707142857142857</v>
      </c>
      <c r="F9" s="32">
        <f t="shared" si="1"/>
        <v>94.399999999999991</v>
      </c>
      <c r="G9" s="120">
        <v>15</v>
      </c>
      <c r="H9" s="33">
        <f t="shared" si="2"/>
        <v>1.7686949547744546</v>
      </c>
      <c r="I9" s="34" t="str">
        <f>'2017'!D5</f>
        <v>Alabama</v>
      </c>
      <c r="J9" s="35">
        <f>'2017'!E5</f>
        <v>1</v>
      </c>
      <c r="K9" s="36">
        <f>'2017'!F5</f>
        <v>34656</v>
      </c>
      <c r="L9" s="37">
        <f>'2017'!G5</f>
        <v>30.87945205479452</v>
      </c>
      <c r="M9" s="37" t="str">
        <f>'2017'!H5</f>
        <v>SR</v>
      </c>
      <c r="N9" s="37">
        <f>'2017'!I5</f>
        <v>22.454794520547946</v>
      </c>
      <c r="O9" s="38">
        <f>'2017'!J5</f>
        <v>78</v>
      </c>
      <c r="P9" s="38">
        <f>'2017'!K5</f>
        <v>251</v>
      </c>
      <c r="Q9" s="37">
        <f>'2017'!L5</f>
        <v>4.51</v>
      </c>
      <c r="R9" s="39">
        <f>'2017'!M5</f>
        <v>1</v>
      </c>
      <c r="S9" s="40">
        <f>'2017'!N5</f>
        <v>0</v>
      </c>
      <c r="T9" s="41">
        <f>'2017'!O5</f>
        <v>0.10824949698189135</v>
      </c>
      <c r="U9" s="41">
        <f>'2017'!P5</f>
        <v>0.10395426012554476</v>
      </c>
      <c r="V9" s="41">
        <f>'2017'!Q5</f>
        <v>0.22053427271392928</v>
      </c>
      <c r="W9" s="41">
        <f>'2017'!R5</f>
        <v>0.18861943255666508</v>
      </c>
      <c r="X9" s="42">
        <f>'2017'!S5</f>
        <v>0.20457685263529718</v>
      </c>
      <c r="Y9" s="43">
        <f>'2017'!T5</f>
        <v>0.20457685263529718</v>
      </c>
      <c r="Z9" s="44">
        <f>'2017'!U5</f>
        <v>20.797260273972604</v>
      </c>
      <c r="AA9" s="45">
        <f>'2017'!V5</f>
        <v>1.81</v>
      </c>
      <c r="AB9" s="45">
        <f t="shared" si="4"/>
        <v>13.222222222222221</v>
      </c>
      <c r="AC9" s="45">
        <f>'2017'!X5</f>
        <v>9.1999999999999993</v>
      </c>
      <c r="AD9" s="45">
        <f>'2017'!Y5</f>
        <v>12.9</v>
      </c>
      <c r="AE9" s="45">
        <f>'2017'!Z5</f>
        <v>0</v>
      </c>
      <c r="AF9" s="45">
        <f>'2017'!AA5</f>
        <v>0</v>
      </c>
      <c r="AG9" s="45">
        <f t="shared" si="3"/>
        <v>0</v>
      </c>
      <c r="AH9" s="46">
        <f>'2017'!AB5</f>
        <v>4.2999999999999997E-2</v>
      </c>
      <c r="AI9" s="45">
        <f>'2017'!AC5</f>
        <v>121.33820043282695</v>
      </c>
      <c r="AJ9" s="47">
        <f>'2017'!AD5</f>
        <v>132.65036369283027</v>
      </c>
      <c r="AK9" s="48">
        <f>'2017'!AE5</f>
        <v>7</v>
      </c>
      <c r="AL9" s="49">
        <f>'2017'!AF5</f>
        <v>5</v>
      </c>
      <c r="AM9" s="49">
        <f>'2017'!AG5</f>
        <v>4</v>
      </c>
      <c r="AN9" s="49">
        <f>'2017'!AH5</f>
        <v>6</v>
      </c>
      <c r="AO9" s="49">
        <f>'2017'!AI5</f>
        <v>8</v>
      </c>
      <c r="AP9" s="49">
        <f>'2017'!AK5</f>
        <v>10</v>
      </c>
      <c r="AQ9" s="49">
        <f>'2017'!AL5</f>
        <v>10</v>
      </c>
      <c r="AR9" s="50">
        <f>'2017'!AM5</f>
        <v>0</v>
      </c>
      <c r="AS9" s="55">
        <f>'2017'!AN5</f>
        <v>0</v>
      </c>
      <c r="AT9" s="56">
        <f>'2017'!AO5</f>
        <v>1</v>
      </c>
      <c r="AU9" s="56">
        <f>'2017'!AP5</f>
        <v>0</v>
      </c>
      <c r="AV9" s="56">
        <f>'2017'!AQ5</f>
        <v>0</v>
      </c>
      <c r="AW9" s="56">
        <f>'2017'!AR5</f>
        <v>0</v>
      </c>
      <c r="AX9" s="56">
        <f>'2017'!AS5</f>
        <v>0</v>
      </c>
      <c r="AY9" s="57">
        <f>'2017'!AT5</f>
        <v>0</v>
      </c>
      <c r="AZ9" s="57">
        <f>'2017'!AU5</f>
        <v>0</v>
      </c>
      <c r="BA9" s="57">
        <f>'2017'!AV5</f>
        <v>0</v>
      </c>
      <c r="BB9" s="57">
        <f>'2017'!AW5</f>
        <v>0</v>
      </c>
      <c r="BC9" s="57">
        <f>'2017'!AX5</f>
        <v>0</v>
      </c>
      <c r="BD9" s="57">
        <f>'2017'!AY5</f>
        <v>0</v>
      </c>
      <c r="BE9" s="58">
        <f>'2017'!AZ5</f>
        <v>0</v>
      </c>
      <c r="BF9" s="55">
        <f>'2017'!BA8</f>
        <v>388</v>
      </c>
      <c r="BG9" s="56">
        <f>'2017'!BB8</f>
        <v>1713.6000000000001</v>
      </c>
      <c r="BH9" s="56">
        <f>'2017'!BC8</f>
        <v>0</v>
      </c>
      <c r="BI9" s="56">
        <f>'2017'!BD8</f>
        <v>39</v>
      </c>
      <c r="BJ9" s="56">
        <f>'2017'!BE8</f>
        <v>2</v>
      </c>
      <c r="BK9" s="56">
        <f>'2017'!BF8</f>
        <v>8.3999999999999986</v>
      </c>
      <c r="BL9" s="57">
        <f>'2017'!BG5</f>
        <v>0</v>
      </c>
      <c r="BM9" s="57">
        <f>'2017'!BH5</f>
        <v>0</v>
      </c>
      <c r="BN9" s="57">
        <f>'2017'!BI5</f>
        <v>0</v>
      </c>
      <c r="BO9" s="57">
        <f>'2017'!BJ5</f>
        <v>0</v>
      </c>
      <c r="BP9" s="57">
        <f>'2017'!BK5</f>
        <v>0</v>
      </c>
      <c r="BQ9" s="57">
        <f>'2017'!BL5</f>
        <v>0</v>
      </c>
      <c r="BR9" s="58">
        <f>'2017'!BM5</f>
        <v>0</v>
      </c>
      <c r="BS9" s="55">
        <f>'2017'!BN5</f>
        <v>260</v>
      </c>
      <c r="BT9" s="56">
        <f>'2017'!BO5</f>
        <v>2501.1</v>
      </c>
      <c r="BU9" s="56">
        <f>'2017'!BP5</f>
        <v>27</v>
      </c>
      <c r="BV9" s="56">
        <f>'2017'!BQ5</f>
        <v>17</v>
      </c>
      <c r="BW9" s="56">
        <f>'2017'!BR5</f>
        <v>0</v>
      </c>
      <c r="BX9" s="56">
        <f>'2017'!BS5</f>
        <v>20.7</v>
      </c>
      <c r="BY9" s="57">
        <f>'2017'!BT5</f>
        <v>0</v>
      </c>
      <c r="BZ9" s="57">
        <f>'2017'!BU5</f>
        <v>0</v>
      </c>
      <c r="CA9" s="57">
        <f>'2017'!BV5</f>
        <v>1.17</v>
      </c>
      <c r="CB9" s="57">
        <f>'2017'!BW5</f>
        <v>6.1</v>
      </c>
      <c r="CC9" s="57">
        <f>'2017'!BX5</f>
        <v>12.9</v>
      </c>
      <c r="CD9" s="57">
        <f>'2017'!BY5</f>
        <v>0</v>
      </c>
      <c r="CE9" s="58">
        <f>'2017'!BZ5</f>
        <v>15</v>
      </c>
      <c r="CF9" s="55">
        <f>'2017'!CA5</f>
        <v>601</v>
      </c>
      <c r="CG9" s="56">
        <f>'2017'!CB5</f>
        <v>2725.2</v>
      </c>
      <c r="CH9" s="56">
        <f>'2017'!CC5</f>
        <v>48</v>
      </c>
      <c r="CI9" s="56">
        <f>'2017'!CD5</f>
        <v>38</v>
      </c>
      <c r="CJ9" s="56">
        <f>'2017'!CE5</f>
        <v>2</v>
      </c>
      <c r="CK9" s="56">
        <f>'2017'!CF5</f>
        <v>18</v>
      </c>
      <c r="CL9" s="57">
        <f>'2017'!CG5</f>
        <v>0</v>
      </c>
      <c r="CM9" s="57">
        <f>'2017'!CH5</f>
        <v>0</v>
      </c>
      <c r="CN9" s="57">
        <f>'2017'!CI5</f>
        <v>1.79</v>
      </c>
      <c r="CO9" s="57">
        <f>'2017'!CJ5</f>
        <v>9.1999999999999993</v>
      </c>
      <c r="CP9" s="57">
        <f>'2017'!CK5</f>
        <v>7.5</v>
      </c>
      <c r="CQ9" s="57">
        <f>'2017'!CL5</f>
        <v>0</v>
      </c>
      <c r="CR9" s="58">
        <f>'2017'!CM5</f>
        <v>2.6</v>
      </c>
      <c r="CS9" s="55">
        <f>'2017'!CN5</f>
        <v>595</v>
      </c>
      <c r="CT9" s="56">
        <f>'2017'!CO5</f>
        <v>3154.5</v>
      </c>
      <c r="CU9" s="56">
        <f>'2017'!CP5</f>
        <v>56</v>
      </c>
      <c r="CV9" s="56">
        <f>'2017'!CQ5</f>
        <v>45</v>
      </c>
      <c r="CW9" s="56">
        <f>'2017'!CR5</f>
        <v>3</v>
      </c>
      <c r="CX9" s="56">
        <f>'2017'!CS5</f>
        <v>25.5</v>
      </c>
      <c r="CY9" s="57">
        <f>'2017'!CT5</f>
        <v>0</v>
      </c>
      <c r="CZ9" s="57">
        <f>'2017'!CU5</f>
        <v>0</v>
      </c>
      <c r="DA9" s="57">
        <f>'2017'!CV5</f>
        <v>1.81</v>
      </c>
      <c r="DB9" s="57">
        <f>'2017'!CW5</f>
        <v>7.3</v>
      </c>
      <c r="DC9" s="57">
        <f>'2017'!CX5</f>
        <v>8.6999999999999993</v>
      </c>
      <c r="DD9" s="57">
        <f>'2017'!CY5</f>
        <v>0</v>
      </c>
      <c r="DE9" s="58">
        <f>'2017'!CZ5</f>
        <v>4.3</v>
      </c>
    </row>
    <row r="10" spans="1:109" x14ac:dyDescent="0.2">
      <c r="A10" s="29">
        <f t="shared" si="0"/>
        <v>7</v>
      </c>
      <c r="B10" s="30">
        <f>'2025'!A3</f>
        <v>1</v>
      </c>
      <c r="C10" s="30">
        <v>2025</v>
      </c>
      <c r="D10" s="31" t="str">
        <f>'2025'!B3</f>
        <v>Tyler Warren</v>
      </c>
      <c r="E10" s="32">
        <f>'2025'!C3</f>
        <v>12.87857142857143</v>
      </c>
      <c r="F10" s="32">
        <f t="shared" si="1"/>
        <v>95.6</v>
      </c>
      <c r="G10" s="120" t="s">
        <v>460</v>
      </c>
      <c r="H10" s="33">
        <f t="shared" si="2"/>
        <v>1.8322996915906355</v>
      </c>
      <c r="I10" s="34" t="str">
        <f>'2025'!D3</f>
        <v>Penn State</v>
      </c>
      <c r="J10" s="35">
        <f>'2025'!E3</f>
        <v>2</v>
      </c>
      <c r="K10" s="36">
        <f>'2025'!F3</f>
        <v>37400</v>
      </c>
      <c r="L10" s="37">
        <f>'2025'!G3</f>
        <v>23.361643835616437</v>
      </c>
      <c r="M10" s="37" t="str">
        <f>'2025'!H3</f>
        <v>SR</v>
      </c>
      <c r="N10" s="37">
        <f>'2025'!I3</f>
        <v>22.942465753424656</v>
      </c>
      <c r="O10" s="38">
        <f>'2025'!J3</f>
        <v>77</v>
      </c>
      <c r="P10" s="38">
        <f>'2025'!K3</f>
        <v>256</v>
      </c>
      <c r="Q10" s="35">
        <f>'2025'!L3</f>
        <v>4.68</v>
      </c>
      <c r="R10" s="39">
        <f>'2025'!M3</f>
        <v>1</v>
      </c>
      <c r="S10" s="40">
        <f>'2025'!N3</f>
        <v>0</v>
      </c>
      <c r="T10" s="41">
        <f>'2025'!O3</f>
        <v>1.7762498209425583E-2</v>
      </c>
      <c r="U10" s="41">
        <f>'2025'!P3</f>
        <v>4.0594059405940595E-2</v>
      </c>
      <c r="V10" s="41">
        <f>'2025'!Q3</f>
        <v>0.16356589147286821</v>
      </c>
      <c r="W10" s="41">
        <f>'2025'!R3</f>
        <v>0.33735600658255621</v>
      </c>
      <c r="X10" s="42">
        <f>'2025'!S3</f>
        <v>0.33735600658255621</v>
      </c>
      <c r="Y10" s="43">
        <f>'2025'!T3</f>
        <v>0.33735600658255621</v>
      </c>
      <c r="Z10" s="44">
        <f>'2025'!U3</f>
        <v>21.276712328767122</v>
      </c>
      <c r="AA10" s="45">
        <f>'2025'!V3</f>
        <v>2.77</v>
      </c>
      <c r="AB10" s="45">
        <f>'2025'!W3</f>
        <v>11.826923076923077</v>
      </c>
      <c r="AC10" s="45">
        <f>'2025'!X3</f>
        <v>7.7</v>
      </c>
      <c r="AD10" s="45">
        <f>'2025'!Y3</f>
        <v>6.9</v>
      </c>
      <c r="AE10" s="45">
        <f>'2025'!Z3</f>
        <v>0</v>
      </c>
      <c r="AF10" s="45">
        <f>'2025'!AA3</f>
        <v>0</v>
      </c>
      <c r="AG10" s="45">
        <f t="shared" si="3"/>
        <v>50</v>
      </c>
      <c r="AH10" s="46">
        <f>'2025'!AB3</f>
        <v>2.7999999999999997E-2</v>
      </c>
      <c r="AI10" s="45">
        <f>'2025'!AC3</f>
        <v>106.73000964663186</v>
      </c>
      <c r="AJ10" s="47">
        <f>'2025'!AD3</f>
        <v>114.4436308473901</v>
      </c>
      <c r="AK10" s="48">
        <f>'2025'!AE3</f>
        <v>10</v>
      </c>
      <c r="AL10" s="49">
        <f>'2025'!AF3</f>
        <v>3</v>
      </c>
      <c r="AM10" s="49">
        <f>'2025'!AG3</f>
        <v>9</v>
      </c>
      <c r="AN10" s="49">
        <f>'2025'!AH3</f>
        <v>3</v>
      </c>
      <c r="AO10" s="49">
        <f>'2025'!AI3</f>
        <v>6</v>
      </c>
      <c r="AP10" s="49">
        <f>'2025'!AK3</f>
        <v>7</v>
      </c>
      <c r="AQ10" s="49">
        <f>'2025'!AL3</f>
        <v>10</v>
      </c>
      <c r="AR10" s="50">
        <f>'2025'!AM3</f>
        <v>0.5</v>
      </c>
      <c r="AS10" s="55">
        <f>'2025'!AN3</f>
        <v>0</v>
      </c>
      <c r="AT10" s="56">
        <f>'2025'!AO3</f>
        <v>1</v>
      </c>
      <c r="AU10" s="56">
        <f>'2025'!AP3</f>
        <v>0</v>
      </c>
      <c r="AV10" s="56">
        <f>'2025'!AQ3</f>
        <v>0</v>
      </c>
      <c r="AW10" s="56">
        <f>'2025'!AR3</f>
        <v>0</v>
      </c>
      <c r="AX10" s="56">
        <f>'2025'!AS3</f>
        <v>0</v>
      </c>
      <c r="AY10" s="57">
        <f>'2025'!AT3</f>
        <v>0</v>
      </c>
      <c r="AZ10" s="57">
        <f>'2025'!AU3</f>
        <v>0</v>
      </c>
      <c r="BA10" s="57">
        <f>'2025'!AV3</f>
        <v>0</v>
      </c>
      <c r="BB10" s="57">
        <f>'2025'!AW3</f>
        <v>0</v>
      </c>
      <c r="BC10" s="57">
        <f>'2025'!AX3</f>
        <v>0</v>
      </c>
      <c r="BD10" s="57">
        <f>'2025'!AY3</f>
        <v>0</v>
      </c>
      <c r="BE10" s="58">
        <f>'2025'!AZ3</f>
        <v>0</v>
      </c>
      <c r="BF10" s="55">
        <f>'2025'!BA3</f>
        <v>62</v>
      </c>
      <c r="BG10" s="56">
        <f>'2025'!BB3</f>
        <v>3490.5</v>
      </c>
      <c r="BH10" s="56">
        <f>'2025'!BC3</f>
        <v>9</v>
      </c>
      <c r="BI10" s="56">
        <f>'2025'!BD3</f>
        <v>6</v>
      </c>
      <c r="BJ10" s="56">
        <f>'2025'!BE3</f>
        <v>1</v>
      </c>
      <c r="BK10" s="56">
        <f>'2025'!BF3</f>
        <v>0</v>
      </c>
      <c r="BL10" s="57">
        <f>'2025'!BG3</f>
        <v>0</v>
      </c>
      <c r="BM10" s="57">
        <f>'2025'!BH3</f>
        <v>0</v>
      </c>
      <c r="BN10" s="57">
        <f>'2025'!BI3</f>
        <v>0.67</v>
      </c>
      <c r="BO10" s="57">
        <f>'2025'!BJ3</f>
        <v>2</v>
      </c>
      <c r="BP10" s="57">
        <f>'2025'!BK3</f>
        <v>12.9</v>
      </c>
      <c r="BQ10" s="57">
        <f>'2025'!BL3</f>
        <v>100</v>
      </c>
      <c r="BR10" s="58">
        <f>'2025'!BM3</f>
        <v>0</v>
      </c>
      <c r="BS10" s="55">
        <f>'2025'!BN3</f>
        <v>123</v>
      </c>
      <c r="BT10" s="56">
        <f>'2025'!BO3</f>
        <v>3030</v>
      </c>
      <c r="BU10" s="56">
        <f>'2025'!BP3</f>
        <v>15</v>
      </c>
      <c r="BV10" s="56">
        <f>'2025'!BQ3</f>
        <v>10</v>
      </c>
      <c r="BW10" s="56">
        <f>'2025'!BR3</f>
        <v>3</v>
      </c>
      <c r="BX10" s="56">
        <f>'2025'!BS3</f>
        <v>0</v>
      </c>
      <c r="BY10" s="57">
        <f>'2025'!BT3</f>
        <v>0</v>
      </c>
      <c r="BZ10" s="57">
        <f>'2025'!BU3</f>
        <v>0</v>
      </c>
      <c r="CA10" s="57">
        <f>'2025'!BV3</f>
        <v>1.32</v>
      </c>
      <c r="CB10" s="57">
        <f>'2025'!BW3</f>
        <v>4.7</v>
      </c>
      <c r="CC10" s="57">
        <f>'2025'!BX3</f>
        <v>8.1</v>
      </c>
      <c r="CD10" s="57">
        <f>'2025'!BY3</f>
        <v>75</v>
      </c>
      <c r="CE10" s="58">
        <f>'2025'!BZ3</f>
        <v>16.7</v>
      </c>
      <c r="CF10" s="55">
        <f>'2025'!CA3</f>
        <v>422</v>
      </c>
      <c r="CG10" s="56">
        <f>'2025'!CB3</f>
        <v>2580</v>
      </c>
      <c r="CH10" s="56">
        <f>'2025'!CC3</f>
        <v>49</v>
      </c>
      <c r="CI10" s="56">
        <f>'2025'!CD3</f>
        <v>34</v>
      </c>
      <c r="CJ10" s="56">
        <f>'2025'!CE3</f>
        <v>7</v>
      </c>
      <c r="CK10" s="56">
        <f>'2025'!CF3</f>
        <v>0</v>
      </c>
      <c r="CL10" s="57">
        <f>'2025'!CG3</f>
        <v>0</v>
      </c>
      <c r="CM10" s="57">
        <f>'2025'!CH3</f>
        <v>0</v>
      </c>
      <c r="CN10" s="57">
        <f>'2025'!CI3</f>
        <v>1.41</v>
      </c>
      <c r="CO10" s="57">
        <f>'2025'!CJ3</f>
        <v>7.7</v>
      </c>
      <c r="CP10" s="57">
        <f>'2025'!CK3</f>
        <v>7.9</v>
      </c>
      <c r="CQ10" s="57">
        <f>'2025'!CL3</f>
        <v>50</v>
      </c>
      <c r="CR10" s="58">
        <f>'2025'!CM3</f>
        <v>15</v>
      </c>
      <c r="CS10" s="55">
        <f>'2025'!CN3</f>
        <v>1230</v>
      </c>
      <c r="CT10" s="56">
        <f>'2025'!CO3</f>
        <v>3646</v>
      </c>
      <c r="CU10" s="56">
        <f>'2025'!CP3</f>
        <v>135</v>
      </c>
      <c r="CV10" s="56">
        <f>'2025'!CQ3</f>
        <v>104</v>
      </c>
      <c r="CW10" s="56">
        <f>'2025'!CR3</f>
        <v>8</v>
      </c>
      <c r="CX10" s="56">
        <f>'2025'!CS3</f>
        <v>24</v>
      </c>
      <c r="CY10" s="57">
        <f>'2025'!CT3</f>
        <v>0</v>
      </c>
      <c r="CZ10" s="57">
        <f>'2025'!CU3</f>
        <v>0</v>
      </c>
      <c r="DA10" s="57">
        <f>'2025'!CV3</f>
        <v>2.77</v>
      </c>
      <c r="DB10" s="57">
        <f>'2025'!CW3</f>
        <v>6.7</v>
      </c>
      <c r="DC10" s="57">
        <f>'2025'!CX3</f>
        <v>6.9</v>
      </c>
      <c r="DD10" s="57">
        <f>'2025'!CY3</f>
        <v>61.9</v>
      </c>
      <c r="DE10" s="58">
        <f>'2025'!CZ3</f>
        <v>2.8</v>
      </c>
    </row>
    <row r="11" spans="1:109" x14ac:dyDescent="0.2">
      <c r="A11" s="29">
        <f t="shared" si="0"/>
        <v>8</v>
      </c>
      <c r="B11" s="30">
        <f>'2025'!A4</f>
        <v>2</v>
      </c>
      <c r="C11" s="30">
        <v>2025</v>
      </c>
      <c r="D11" s="31" t="str">
        <f>'2025'!B4</f>
        <v>Colston Loveland</v>
      </c>
      <c r="E11" s="32">
        <f>'2025'!C4</f>
        <v>12.757142857142858</v>
      </c>
      <c r="F11" s="32">
        <f t="shared" si="1"/>
        <v>95</v>
      </c>
      <c r="G11" s="120" t="s">
        <v>460</v>
      </c>
      <c r="H11" s="33">
        <f t="shared" si="2"/>
        <v>1.7872463363458408</v>
      </c>
      <c r="I11" s="34" t="str">
        <f>'2025'!D4</f>
        <v>Michigan</v>
      </c>
      <c r="J11" s="35">
        <f>'2025'!E4</f>
        <v>2</v>
      </c>
      <c r="K11" s="36">
        <f>'2025'!F4</f>
        <v>38086</v>
      </c>
      <c r="L11" s="37">
        <f>'2025'!G4</f>
        <v>21.482191780821918</v>
      </c>
      <c r="M11" s="37" t="str">
        <f>'2025'!H4</f>
        <v>JR</v>
      </c>
      <c r="N11" s="37">
        <f>'2025'!I4</f>
        <v>21.063013698630137</v>
      </c>
      <c r="O11" s="38">
        <f>'2025'!J4</f>
        <v>77</v>
      </c>
      <c r="P11" s="38">
        <f>'2025'!K4</f>
        <v>248</v>
      </c>
      <c r="Q11" s="35">
        <f>'2025'!L4</f>
        <v>4.67</v>
      </c>
      <c r="R11" s="39">
        <f>'2025'!M4</f>
        <v>1</v>
      </c>
      <c r="S11" s="40">
        <f>'2025'!N4</f>
        <v>0</v>
      </c>
      <c r="T11" s="41">
        <f>'2025'!O4</f>
        <v>0</v>
      </c>
      <c r="U11" s="41">
        <f>'2025'!P4</f>
        <v>7.6658221269408175E-2</v>
      </c>
      <c r="V11" s="41">
        <f>'2025'!Q4</f>
        <v>0.20246451411636252</v>
      </c>
      <c r="W11" s="41">
        <f>'2025'!R4</f>
        <v>0.45081332300542215</v>
      </c>
      <c r="X11" s="42">
        <f>'2025'!S4</f>
        <v>0.45081332300542215</v>
      </c>
      <c r="Y11" s="43">
        <f>'2025'!T4</f>
        <v>0.45081332300542215</v>
      </c>
      <c r="Z11" s="44">
        <f>'2025'!U4</f>
        <v>19.397260273972602</v>
      </c>
      <c r="AA11" s="45">
        <f>'2025'!V4</f>
        <v>2.67</v>
      </c>
      <c r="AB11" s="45">
        <f>'2025'!W4</f>
        <v>10.392857142857142</v>
      </c>
      <c r="AC11" s="45">
        <f>'2025'!X4</f>
        <v>5.2</v>
      </c>
      <c r="AD11" s="45">
        <f>'2025'!Y4</f>
        <v>7.1</v>
      </c>
      <c r="AE11" s="45">
        <f>'2025'!Z4</f>
        <v>0</v>
      </c>
      <c r="AF11" s="45">
        <f>'2025'!AA4</f>
        <v>0</v>
      </c>
      <c r="AG11" s="45">
        <f t="shared" si="3"/>
        <v>45.5</v>
      </c>
      <c r="AH11" s="46">
        <f>'2025'!AB4</f>
        <v>3.4000000000000002E-2</v>
      </c>
      <c r="AI11" s="45">
        <f>'2025'!AC4</f>
        <v>104.28315315415686</v>
      </c>
      <c r="AJ11" s="47">
        <f>'2025'!AD4</f>
        <v>111.81993445601452</v>
      </c>
      <c r="AK11" s="48">
        <f>'2025'!AE4</f>
        <v>10</v>
      </c>
      <c r="AL11" s="49">
        <f>'2025'!AF4</f>
        <v>8</v>
      </c>
      <c r="AM11" s="49">
        <f>'2025'!AG4</f>
        <v>8</v>
      </c>
      <c r="AN11" s="49">
        <f>'2025'!AH4</f>
        <v>1</v>
      </c>
      <c r="AO11" s="49">
        <f>'2025'!AI4</f>
        <v>2</v>
      </c>
      <c r="AP11" s="49">
        <f>'2025'!AK4</f>
        <v>6</v>
      </c>
      <c r="AQ11" s="49">
        <f>'2025'!AL4</f>
        <v>10</v>
      </c>
      <c r="AR11" s="50">
        <f>'2025'!AM4</f>
        <v>0.75</v>
      </c>
      <c r="AS11" s="55">
        <f>'2025'!AN4</f>
        <v>0</v>
      </c>
      <c r="AT11" s="56">
        <f>'2025'!AO4</f>
        <v>1</v>
      </c>
      <c r="AU11" s="56">
        <f>'2025'!AP4</f>
        <v>0</v>
      </c>
      <c r="AV11" s="56">
        <f>'2025'!AQ4</f>
        <v>0</v>
      </c>
      <c r="AW11" s="56">
        <f>'2025'!AR4</f>
        <v>0</v>
      </c>
      <c r="AX11" s="56">
        <f>'2025'!AS4</f>
        <v>0</v>
      </c>
      <c r="AY11" s="57">
        <f>'2025'!AT4</f>
        <v>0</v>
      </c>
      <c r="AZ11" s="57">
        <f>'2025'!AU4</f>
        <v>0</v>
      </c>
      <c r="BA11" s="57">
        <f>'2025'!AV4</f>
        <v>0</v>
      </c>
      <c r="BB11" s="57">
        <f>'2025'!AW4</f>
        <v>0</v>
      </c>
      <c r="BC11" s="57">
        <f>'2025'!AX4</f>
        <v>0</v>
      </c>
      <c r="BD11" s="57">
        <f>'2025'!AY4</f>
        <v>0</v>
      </c>
      <c r="BE11" s="58">
        <f>'2025'!AZ4</f>
        <v>0</v>
      </c>
      <c r="BF11" s="55">
        <f>'2025'!BA4</f>
        <v>0</v>
      </c>
      <c r="BG11" s="56">
        <f>'2025'!BB4</f>
        <v>1</v>
      </c>
      <c r="BH11" s="56">
        <f>'2025'!BC4</f>
        <v>0</v>
      </c>
      <c r="BI11" s="56">
        <f>'2025'!BD4</f>
        <v>0</v>
      </c>
      <c r="BJ11" s="56">
        <f>'2025'!BE4</f>
        <v>0</v>
      </c>
      <c r="BK11" s="56">
        <f>'2025'!BF4</f>
        <v>0</v>
      </c>
      <c r="BL11" s="57">
        <f>'2025'!BG4</f>
        <v>0</v>
      </c>
      <c r="BM11" s="57">
        <f>'2025'!BH4</f>
        <v>0</v>
      </c>
      <c r="BN11" s="57">
        <f>'2025'!BI4</f>
        <v>0</v>
      </c>
      <c r="BO11" s="57">
        <f>'2025'!BJ4</f>
        <v>0</v>
      </c>
      <c r="BP11" s="57">
        <f>'2025'!BK4</f>
        <v>0</v>
      </c>
      <c r="BQ11" s="57">
        <f>'2025'!BL4</f>
        <v>0</v>
      </c>
      <c r="BR11" s="58">
        <f>'2025'!BM4</f>
        <v>0</v>
      </c>
      <c r="BS11" s="55">
        <f>'2025'!BN4</f>
        <v>236</v>
      </c>
      <c r="BT11" s="56">
        <f>'2025'!BO4</f>
        <v>3078.6</v>
      </c>
      <c r="BU11" s="56">
        <f>'2025'!BP4</f>
        <v>26</v>
      </c>
      <c r="BV11" s="56">
        <f>'2025'!BQ4</f>
        <v>15</v>
      </c>
      <c r="BW11" s="56">
        <f>'2025'!BR4</f>
        <v>2</v>
      </c>
      <c r="BX11" s="56">
        <f>'2025'!BS4</f>
        <v>0</v>
      </c>
      <c r="BY11" s="57">
        <f>'2025'!BT4</f>
        <v>0</v>
      </c>
      <c r="BZ11" s="57">
        <f>'2025'!BU4</f>
        <v>0</v>
      </c>
      <c r="CA11" s="57">
        <f>'2025'!BV4</f>
        <v>1.4</v>
      </c>
      <c r="CB11" s="57">
        <f>'2025'!BW4</f>
        <v>6.7</v>
      </c>
      <c r="CC11" s="57">
        <f>'2025'!BX4</f>
        <v>10.8</v>
      </c>
      <c r="CD11" s="57">
        <f>'2025'!BY4</f>
        <v>75</v>
      </c>
      <c r="CE11" s="58">
        <f>'2025'!BZ4</f>
        <v>11.8</v>
      </c>
      <c r="CF11" s="55">
        <f>'2025'!CA4</f>
        <v>649</v>
      </c>
      <c r="CG11" s="56">
        <f>'2025'!CB4</f>
        <v>3205.5</v>
      </c>
      <c r="CH11" s="56">
        <f>'2025'!CC4</f>
        <v>62</v>
      </c>
      <c r="CI11" s="56">
        <f>'2025'!CD4</f>
        <v>45</v>
      </c>
      <c r="CJ11" s="56">
        <f>'2025'!CE4</f>
        <v>4</v>
      </c>
      <c r="CK11" s="56">
        <f>'2025'!CF4</f>
        <v>0</v>
      </c>
      <c r="CL11" s="57">
        <f>'2025'!CG4</f>
        <v>0</v>
      </c>
      <c r="CM11" s="57">
        <f>'2025'!CH4</f>
        <v>0</v>
      </c>
      <c r="CN11" s="57">
        <f>'2025'!CI4</f>
        <v>2.38</v>
      </c>
      <c r="CO11" s="57">
        <f>'2025'!CJ4</f>
        <v>5.2</v>
      </c>
      <c r="CP11" s="57">
        <f>'2025'!CK4</f>
        <v>9.6</v>
      </c>
      <c r="CQ11" s="57">
        <f>'2025'!CL4</f>
        <v>45.5</v>
      </c>
      <c r="CR11" s="58">
        <f>'2025'!CM4</f>
        <v>10</v>
      </c>
      <c r="CS11" s="55">
        <f>'2025'!CN4</f>
        <v>582</v>
      </c>
      <c r="CT11" s="56">
        <f>'2025'!CO4</f>
        <v>1291</v>
      </c>
      <c r="CU11" s="56">
        <f>'2025'!CP4</f>
        <v>82</v>
      </c>
      <c r="CV11" s="56">
        <f>'2025'!CQ4</f>
        <v>56</v>
      </c>
      <c r="CW11" s="56">
        <f>'2025'!CR4</f>
        <v>5</v>
      </c>
      <c r="CX11" s="56">
        <f>'2025'!CS4</f>
        <v>9</v>
      </c>
      <c r="CY11" s="57">
        <f>'2025'!CT4</f>
        <v>0</v>
      </c>
      <c r="CZ11" s="57">
        <f>'2025'!CU4</f>
        <v>0</v>
      </c>
      <c r="DA11" s="57">
        <f>'2025'!CV4</f>
        <v>2.67</v>
      </c>
      <c r="DB11" s="57">
        <f>'2025'!CW4</f>
        <v>5.2</v>
      </c>
      <c r="DC11" s="57">
        <f>'2025'!CX4</f>
        <v>7.1</v>
      </c>
      <c r="DD11" s="57">
        <f>'2025'!CY4</f>
        <v>20</v>
      </c>
      <c r="DE11" s="58">
        <f>'2025'!CZ4</f>
        <v>3.4</v>
      </c>
    </row>
    <row r="12" spans="1:109" x14ac:dyDescent="0.2">
      <c r="A12" s="29">
        <f t="shared" si="0"/>
        <v>10</v>
      </c>
      <c r="B12" s="30">
        <f>'2022'!A3</f>
        <v>1</v>
      </c>
      <c r="C12" s="30">
        <v>2022</v>
      </c>
      <c r="D12" s="31" t="str">
        <f>'2022'!B3</f>
        <v>Trey McBride</v>
      </c>
      <c r="E12" s="32">
        <f>'2022'!C3</f>
        <v>12.285714285714286</v>
      </c>
      <c r="F12" s="32">
        <f t="shared" si="1"/>
        <v>93.7</v>
      </c>
      <c r="G12" s="120">
        <v>7</v>
      </c>
      <c r="H12" s="33">
        <f t="shared" si="2"/>
        <v>1.612333310101344</v>
      </c>
      <c r="I12" s="34" t="str">
        <f>'2022'!D3</f>
        <v>Colorado State</v>
      </c>
      <c r="J12" s="35">
        <f>'2022'!E3</f>
        <v>7</v>
      </c>
      <c r="K12" s="36">
        <f>'2022'!F3</f>
        <v>36486</v>
      </c>
      <c r="L12" s="37">
        <f>'2022'!G3</f>
        <v>25.865753424657534</v>
      </c>
      <c r="M12" s="37" t="str">
        <f>'2022'!H3</f>
        <v>SR</v>
      </c>
      <c r="N12" s="37">
        <f>'2022'!I3</f>
        <v>22.446575342465753</v>
      </c>
      <c r="O12" s="38">
        <f>'2022'!J3</f>
        <v>76</v>
      </c>
      <c r="P12" s="38">
        <f>'2022'!K3</f>
        <v>246</v>
      </c>
      <c r="Q12" s="35">
        <f>'2022'!L3</f>
        <v>4.54</v>
      </c>
      <c r="R12" s="39">
        <f>'2022'!M3</f>
        <v>2</v>
      </c>
      <c r="S12" s="40">
        <f>'2022'!N3</f>
        <v>0</v>
      </c>
      <c r="T12" s="41">
        <f>'2022'!O3</f>
        <v>2.432491527276703E-2</v>
      </c>
      <c r="U12" s="41">
        <f>'2022'!P3</f>
        <v>0.15285511518724751</v>
      </c>
      <c r="V12" s="41">
        <f>'2022'!Q3</f>
        <v>0.41353383458646614</v>
      </c>
      <c r="W12" s="41">
        <f>'2022'!R3</f>
        <v>0.38787753413322307</v>
      </c>
      <c r="X12" s="42">
        <f>'2022'!S3</f>
        <v>0.4007056843598446</v>
      </c>
      <c r="Y12" s="43">
        <f>'2022'!T3</f>
        <v>0.30453632011348192</v>
      </c>
      <c r="Z12" s="44">
        <f>'2022'!U3</f>
        <v>19.786301369863015</v>
      </c>
      <c r="AA12" s="45">
        <f>'2022'!V3</f>
        <v>2.78</v>
      </c>
      <c r="AB12" s="45">
        <f>CS12/CV12</f>
        <v>12.362637362637363</v>
      </c>
      <c r="AC12" s="45">
        <f>'2022'!X3</f>
        <v>7.2</v>
      </c>
      <c r="AD12" s="45">
        <f>'2022'!Y3</f>
        <v>9.1</v>
      </c>
      <c r="AE12" s="45">
        <f>'2022'!Z3</f>
        <v>0</v>
      </c>
      <c r="AF12" s="45">
        <f>'2022'!AA3</f>
        <v>0</v>
      </c>
      <c r="AG12" s="45">
        <f t="shared" si="3"/>
        <v>50</v>
      </c>
      <c r="AH12" s="46">
        <f>'2022'!AB3</f>
        <v>3.2000000000000001E-2</v>
      </c>
      <c r="AI12" s="45">
        <f>'2022'!AC3</f>
        <v>115.80883461806614</v>
      </c>
      <c r="AJ12" s="47">
        <f>'2022'!AD3</f>
        <v>121.76741069195596</v>
      </c>
      <c r="AK12" s="48">
        <f>'2022'!AE3</f>
        <v>10</v>
      </c>
      <c r="AL12" s="49">
        <f>'2022'!AF3</f>
        <v>7</v>
      </c>
      <c r="AM12" s="49">
        <f>'2022'!AG3</f>
        <v>9</v>
      </c>
      <c r="AN12" s="49">
        <f>'2022'!AH3</f>
        <v>4</v>
      </c>
      <c r="AO12" s="49">
        <f>'2022'!AI3</f>
        <v>5</v>
      </c>
      <c r="AP12" s="49">
        <f>'2022'!AK3</f>
        <v>8</v>
      </c>
      <c r="AQ12" s="49">
        <f>'2022'!AL3</f>
        <v>7</v>
      </c>
      <c r="AR12" s="50">
        <f>'2022'!AM3</f>
        <v>0</v>
      </c>
      <c r="AS12" s="55">
        <f>'2022'!AN3</f>
        <v>0</v>
      </c>
      <c r="AT12" s="56">
        <f>'2022'!AO3</f>
        <v>1</v>
      </c>
      <c r="AU12" s="56">
        <f>'2022'!AP3</f>
        <v>0</v>
      </c>
      <c r="AV12" s="56">
        <f>'2022'!AQ3</f>
        <v>0</v>
      </c>
      <c r="AW12" s="56">
        <f>'2022'!AR3</f>
        <v>0</v>
      </c>
      <c r="AX12" s="56">
        <f>'2022'!AS3</f>
        <v>0</v>
      </c>
      <c r="AY12" s="57">
        <f>'2022'!AT3</f>
        <v>0</v>
      </c>
      <c r="AZ12" s="57">
        <f>'2022'!AU3</f>
        <v>0</v>
      </c>
      <c r="BA12" s="57">
        <f>'2022'!AV3</f>
        <v>0</v>
      </c>
      <c r="BB12" s="57">
        <f>'2022'!AW3</f>
        <v>0</v>
      </c>
      <c r="BC12" s="57">
        <f>'2022'!AX3</f>
        <v>0</v>
      </c>
      <c r="BD12" s="57">
        <f>'2022'!AY3</f>
        <v>0</v>
      </c>
      <c r="BE12" s="58">
        <f>'2022'!AZ3</f>
        <v>0</v>
      </c>
      <c r="BF12" s="55">
        <f>'2022'!BA3</f>
        <v>89</v>
      </c>
      <c r="BG12" s="56">
        <f>'2022'!BB3</f>
        <v>3658.7999999999997</v>
      </c>
      <c r="BH12" s="56">
        <f>'2022'!BC3</f>
        <v>15</v>
      </c>
      <c r="BI12" s="56">
        <f>'2022'!BD3</f>
        <v>7</v>
      </c>
      <c r="BJ12" s="56">
        <f>'2022'!BE3</f>
        <v>1</v>
      </c>
      <c r="BK12" s="56">
        <f>'2022'!BF3</f>
        <v>26.400000000000002</v>
      </c>
      <c r="BL12" s="57">
        <f>'2022'!BG3</f>
        <v>0</v>
      </c>
      <c r="BM12" s="57">
        <f>'2022'!BH3</f>
        <v>0</v>
      </c>
      <c r="BN12" s="57">
        <f>'2022'!BI3</f>
        <v>0.6</v>
      </c>
      <c r="BO12" s="57">
        <f>'2022'!BJ3</f>
        <v>5</v>
      </c>
      <c r="BP12" s="57">
        <f>'2022'!BK3</f>
        <v>9.6</v>
      </c>
      <c r="BQ12" s="57">
        <f>'2022'!BL3</f>
        <v>20</v>
      </c>
      <c r="BR12" s="58">
        <f>'2022'!BM3</f>
        <v>12.5</v>
      </c>
      <c r="BS12" s="55">
        <f>'2022'!BN3</f>
        <v>560</v>
      </c>
      <c r="BT12" s="56">
        <f>'2022'!BO3</f>
        <v>3663.6000000000004</v>
      </c>
      <c r="BU12" s="56">
        <f>'2022'!BP3</f>
        <v>54</v>
      </c>
      <c r="BV12" s="56">
        <f>'2022'!BQ3</f>
        <v>45</v>
      </c>
      <c r="BW12" s="56">
        <f>'2022'!BR3</f>
        <v>4</v>
      </c>
      <c r="BX12" s="56">
        <f>'2022'!BS3</f>
        <v>21.6</v>
      </c>
      <c r="BY12" s="57">
        <f>'2022'!BT3</f>
        <v>0</v>
      </c>
      <c r="BZ12" s="57">
        <f>'2022'!BU3</f>
        <v>0</v>
      </c>
      <c r="CA12" s="57">
        <f>'2022'!BV3</f>
        <v>1.77</v>
      </c>
      <c r="CB12" s="57">
        <f>'2022'!BW3</f>
        <v>5.7</v>
      </c>
      <c r="CC12" s="57">
        <f>'2022'!BX3</f>
        <v>7</v>
      </c>
      <c r="CD12" s="57">
        <f>'2022'!BY3</f>
        <v>80</v>
      </c>
      <c r="CE12" s="58">
        <f>'2022'!BZ3</f>
        <v>2.2000000000000002</v>
      </c>
      <c r="CF12" s="55">
        <f>'2022'!CA3</f>
        <v>330</v>
      </c>
      <c r="CG12" s="56">
        <f>'2022'!CB3</f>
        <v>798</v>
      </c>
      <c r="CH12" s="56">
        <f>'2022'!CC3</f>
        <v>34</v>
      </c>
      <c r="CI12" s="56">
        <f>'2022'!CD3</f>
        <v>22</v>
      </c>
      <c r="CJ12" s="56">
        <f>'2022'!CE3</f>
        <v>4</v>
      </c>
      <c r="CK12" s="56">
        <f>'2022'!CF3</f>
        <v>4</v>
      </c>
      <c r="CL12" s="57">
        <f>'2022'!CG3</f>
        <v>0</v>
      </c>
      <c r="CM12" s="57">
        <f>'2022'!CH3</f>
        <v>0</v>
      </c>
      <c r="CN12" s="57">
        <f>'2022'!CI3</f>
        <v>2.6</v>
      </c>
      <c r="CO12" s="57">
        <f>'2022'!CJ3</f>
        <v>7.2</v>
      </c>
      <c r="CP12" s="57">
        <f>'2022'!CK3</f>
        <v>9.1</v>
      </c>
      <c r="CQ12" s="57">
        <f>'2022'!CL3</f>
        <v>50</v>
      </c>
      <c r="CR12" s="58">
        <f>'2022'!CM3</f>
        <v>4.3</v>
      </c>
      <c r="CS12" s="55">
        <f>'2022'!CN3</f>
        <v>1125</v>
      </c>
      <c r="CT12" s="56">
        <f>'2022'!CO3</f>
        <v>2900.3999999999996</v>
      </c>
      <c r="CU12" s="56">
        <f>'2022'!CP3</f>
        <v>122</v>
      </c>
      <c r="CV12" s="56">
        <f>'2022'!CQ3</f>
        <v>91</v>
      </c>
      <c r="CW12" s="56">
        <f>'2022'!CR3</f>
        <v>1</v>
      </c>
      <c r="CX12" s="56">
        <f>'2022'!CS3</f>
        <v>15.600000000000001</v>
      </c>
      <c r="CY12" s="57">
        <f>'2022'!CT3</f>
        <v>0</v>
      </c>
      <c r="CZ12" s="57">
        <f>'2022'!CU3</f>
        <v>0</v>
      </c>
      <c r="DA12" s="57">
        <f>'2022'!CV3</f>
        <v>2.78</v>
      </c>
      <c r="DB12" s="57">
        <f>'2022'!CW3</f>
        <v>5</v>
      </c>
      <c r="DC12" s="57">
        <f>'2022'!CX3</f>
        <v>8.6</v>
      </c>
      <c r="DD12" s="57">
        <f>'2022'!CY3</f>
        <v>53.1</v>
      </c>
      <c r="DE12" s="58">
        <f>'2022'!CZ3</f>
        <v>3.2</v>
      </c>
    </row>
    <row r="13" spans="1:109" x14ac:dyDescent="0.2">
      <c r="A13" s="29">
        <f t="shared" si="0"/>
        <v>11</v>
      </c>
      <c r="B13" s="30">
        <f>'2025'!A5</f>
        <v>3</v>
      </c>
      <c r="C13" s="30">
        <v>2025</v>
      </c>
      <c r="D13" s="31" t="str">
        <f>'2025'!B5</f>
        <v>Harold Fannin Jr.</v>
      </c>
      <c r="E13" s="32">
        <f>'2025'!C5</f>
        <v>12.049999999999999</v>
      </c>
      <c r="F13" s="32">
        <f t="shared" si="1"/>
        <v>93.100000000000009</v>
      </c>
      <c r="G13" s="120" t="s">
        <v>460</v>
      </c>
      <c r="H13" s="33">
        <f t="shared" si="2"/>
        <v>1.5248767969790948</v>
      </c>
      <c r="I13" s="34" t="str">
        <f>'2025'!D5</f>
        <v>Bowling Green</v>
      </c>
      <c r="J13" s="35">
        <f>'2025'!E5</f>
        <v>9</v>
      </c>
      <c r="K13" s="36">
        <f>'2025'!F5</f>
        <v>38188</v>
      </c>
      <c r="L13" s="37">
        <f>'2025'!G5</f>
        <v>21.202739726027396</v>
      </c>
      <c r="M13" s="37" t="str">
        <f>'2025'!H5</f>
        <v>JR</v>
      </c>
      <c r="N13" s="37">
        <f>'2025'!I5</f>
        <v>20.783561643835615</v>
      </c>
      <c r="O13" s="38">
        <f>'2025'!J5</f>
        <v>75</v>
      </c>
      <c r="P13" s="38">
        <f>'2025'!K5</f>
        <v>238</v>
      </c>
      <c r="Q13" s="35">
        <f>'2025'!L5</f>
        <v>4.71</v>
      </c>
      <c r="R13" s="39">
        <f>'2025'!M5</f>
        <v>3</v>
      </c>
      <c r="S13" s="40">
        <f>'2025'!N5</f>
        <v>0</v>
      </c>
      <c r="T13" s="41">
        <f>'2025'!O5</f>
        <v>0</v>
      </c>
      <c r="U13" s="41">
        <f>'2025'!P5</f>
        <v>7.7403777872461305E-2</v>
      </c>
      <c r="V13" s="41">
        <f>'2025'!Q5</f>
        <v>0.29998073959938365</v>
      </c>
      <c r="W13" s="41">
        <f>'2025'!R5</f>
        <v>0.49712276214833762</v>
      </c>
      <c r="X13" s="42">
        <f>'2025'!S5</f>
        <v>0.49712276214833762</v>
      </c>
      <c r="Y13" s="43">
        <f>'2025'!T5</f>
        <v>0.34798593350383633</v>
      </c>
      <c r="Z13" s="44">
        <f>'2025'!U5</f>
        <v>19.117808219178084</v>
      </c>
      <c r="AA13" s="45">
        <f>'2025'!V5</f>
        <v>3.76</v>
      </c>
      <c r="AB13" s="45">
        <f>'2025'!W5</f>
        <v>13.290598290598291</v>
      </c>
      <c r="AC13" s="45">
        <f>'2025'!X5</f>
        <v>9.1999999999999993</v>
      </c>
      <c r="AD13" s="45">
        <f>'2025'!Y5</f>
        <v>7.5</v>
      </c>
      <c r="AE13" s="45">
        <f>'2025'!Z5</f>
        <v>0</v>
      </c>
      <c r="AF13" s="45">
        <f>'2025'!AA5</f>
        <v>0</v>
      </c>
      <c r="AG13" s="45">
        <f t="shared" si="3"/>
        <v>0</v>
      </c>
      <c r="AH13" s="46">
        <f>'2025'!AB5</f>
        <v>3.3000000000000002E-2</v>
      </c>
      <c r="AI13" s="45">
        <f>'2025'!AC5</f>
        <v>96.721567050758424</v>
      </c>
      <c r="AJ13" s="47">
        <f>'2025'!AD5</f>
        <v>99.697486805511105</v>
      </c>
      <c r="AK13" s="48">
        <f>'2025'!AE5</f>
        <v>10</v>
      </c>
      <c r="AL13" s="49">
        <f>'2025'!AF5</f>
        <v>9</v>
      </c>
      <c r="AM13" s="49">
        <f>'2025'!AG5</f>
        <v>10</v>
      </c>
      <c r="AN13" s="49">
        <f>'2025'!AH5</f>
        <v>6</v>
      </c>
      <c r="AO13" s="49">
        <f>'2025'!AI5</f>
        <v>8</v>
      </c>
      <c r="AP13" s="49">
        <f>'2025'!AK5</f>
        <v>2</v>
      </c>
      <c r="AQ13" s="49">
        <f>'2025'!AL5</f>
        <v>6</v>
      </c>
      <c r="AR13" s="50">
        <f>'2025'!AM5</f>
        <v>0</v>
      </c>
      <c r="AS13" s="55">
        <f>'2025'!AN5</f>
        <v>0</v>
      </c>
      <c r="AT13" s="56">
        <f>'2025'!AO5</f>
        <v>1</v>
      </c>
      <c r="AU13" s="56">
        <f>'2025'!AP5</f>
        <v>0</v>
      </c>
      <c r="AV13" s="56">
        <f>'2025'!AQ5</f>
        <v>0</v>
      </c>
      <c r="AW13" s="56">
        <f>'2025'!AR5</f>
        <v>0</v>
      </c>
      <c r="AX13" s="56">
        <f>'2025'!AS5</f>
        <v>0</v>
      </c>
      <c r="AY13" s="57">
        <f>'2025'!AT5</f>
        <v>0</v>
      </c>
      <c r="AZ13" s="57">
        <f>'2025'!AU5</f>
        <v>0</v>
      </c>
      <c r="BA13" s="57">
        <f>'2025'!AV5</f>
        <v>0</v>
      </c>
      <c r="BB13" s="57">
        <f>'2025'!AW5</f>
        <v>0</v>
      </c>
      <c r="BC13" s="57">
        <f>'2025'!AX5</f>
        <v>0</v>
      </c>
      <c r="BD13" s="57">
        <f>'2025'!AY5</f>
        <v>0</v>
      </c>
      <c r="BE13" s="58">
        <f>'2025'!AZ5</f>
        <v>0</v>
      </c>
      <c r="BF13" s="55">
        <f>'2025'!BA5</f>
        <v>0</v>
      </c>
      <c r="BG13" s="56">
        <f>'2025'!BB5</f>
        <v>1</v>
      </c>
      <c r="BH13" s="56">
        <f>'2025'!BC5</f>
        <v>0</v>
      </c>
      <c r="BI13" s="56">
        <f>'2025'!BD5</f>
        <v>0</v>
      </c>
      <c r="BJ13" s="56">
        <f>'2025'!BE5</f>
        <v>0</v>
      </c>
      <c r="BK13" s="56">
        <f>'2025'!BF5</f>
        <v>0</v>
      </c>
      <c r="BL13" s="57">
        <f>'2025'!BG5</f>
        <v>0</v>
      </c>
      <c r="BM13" s="57">
        <f>'2025'!BH5</f>
        <v>0</v>
      </c>
      <c r="BN13" s="57">
        <f>'2025'!BI5</f>
        <v>0</v>
      </c>
      <c r="BO13" s="57">
        <f>'2025'!BJ5</f>
        <v>0</v>
      </c>
      <c r="BP13" s="57">
        <f>'2025'!BK5</f>
        <v>0</v>
      </c>
      <c r="BQ13" s="57">
        <f>'2025'!BL5</f>
        <v>0</v>
      </c>
      <c r="BR13" s="58">
        <f>'2025'!BM5</f>
        <v>0</v>
      </c>
      <c r="BS13" s="55">
        <f>'2025'!BN5</f>
        <v>218</v>
      </c>
      <c r="BT13" s="56">
        <f>'2025'!BO5</f>
        <v>2816.3999999999996</v>
      </c>
      <c r="BU13" s="56">
        <f>'2025'!BP5</f>
        <v>25</v>
      </c>
      <c r="BV13" s="56">
        <f>'2025'!BQ5</f>
        <v>19</v>
      </c>
      <c r="BW13" s="56">
        <f>'2025'!BR5</f>
        <v>1</v>
      </c>
      <c r="BX13" s="56">
        <f>'2025'!BS5</f>
        <v>0</v>
      </c>
      <c r="BY13" s="57">
        <f>'2025'!BT5</f>
        <v>0</v>
      </c>
      <c r="BZ13" s="57">
        <f>'2025'!BU5</f>
        <v>0</v>
      </c>
      <c r="CA13" s="57">
        <f>'2025'!BV5</f>
        <v>1.46</v>
      </c>
      <c r="CB13" s="57">
        <f>'2025'!BW5</f>
        <v>9.4</v>
      </c>
      <c r="CC13" s="57">
        <f>'2025'!BX5</f>
        <v>2.5</v>
      </c>
      <c r="CD13" s="57">
        <f>'2025'!BY5</f>
        <v>75</v>
      </c>
      <c r="CE13" s="58">
        <f>'2025'!BZ5</f>
        <v>5</v>
      </c>
      <c r="CF13" s="55">
        <f>'2025'!CA5</f>
        <v>623</v>
      </c>
      <c r="CG13" s="56">
        <f>'2025'!CB5</f>
        <v>2076.8000000000002</v>
      </c>
      <c r="CH13" s="56">
        <f>'2025'!CC5</f>
        <v>57</v>
      </c>
      <c r="CI13" s="56">
        <f>'2025'!CD5</f>
        <v>44</v>
      </c>
      <c r="CJ13" s="56">
        <f>'2025'!CE5</f>
        <v>6</v>
      </c>
      <c r="CK13" s="56">
        <f>'2025'!CF5</f>
        <v>0</v>
      </c>
      <c r="CL13" s="57">
        <f>'2025'!CG5</f>
        <v>0</v>
      </c>
      <c r="CM13" s="57">
        <f>'2025'!CH5</f>
        <v>0</v>
      </c>
      <c r="CN13" s="57">
        <f>'2025'!CI5</f>
        <v>2.62</v>
      </c>
      <c r="CO13" s="57">
        <f>'2025'!CJ5</f>
        <v>9.1999999999999993</v>
      </c>
      <c r="CP13" s="57">
        <f>'2025'!CK5</f>
        <v>5.7</v>
      </c>
      <c r="CQ13" s="57">
        <f>'2025'!CL5</f>
        <v>0</v>
      </c>
      <c r="CR13" s="58">
        <f>'2025'!CM5</f>
        <v>0</v>
      </c>
      <c r="CS13" s="55">
        <f>'2025'!CN5</f>
        <v>1555</v>
      </c>
      <c r="CT13" s="56">
        <f>'2025'!CO5</f>
        <v>3128</v>
      </c>
      <c r="CU13" s="56">
        <f>'2025'!CP5</f>
        <v>150</v>
      </c>
      <c r="CV13" s="56">
        <f>'2025'!CQ5</f>
        <v>117</v>
      </c>
      <c r="CW13" s="56">
        <f>'2025'!CR5</f>
        <v>10</v>
      </c>
      <c r="CX13" s="56">
        <f>'2025'!CS5</f>
        <v>15.600000000000001</v>
      </c>
      <c r="CY13" s="57">
        <f>'2025'!CT5</f>
        <v>0</v>
      </c>
      <c r="CZ13" s="57">
        <f>'2025'!CU5</f>
        <v>0</v>
      </c>
      <c r="DA13" s="57">
        <f>'2025'!CV5</f>
        <v>3.76</v>
      </c>
      <c r="DB13" s="57">
        <f>'2025'!CW5</f>
        <v>7.5</v>
      </c>
      <c r="DC13" s="57">
        <f>'2025'!CX5</f>
        <v>7.5</v>
      </c>
      <c r="DD13" s="57">
        <f>'2025'!CY5</f>
        <v>54.5</v>
      </c>
      <c r="DE13" s="58">
        <f>'2025'!CZ5</f>
        <v>3.3</v>
      </c>
    </row>
    <row r="14" spans="1:109" x14ac:dyDescent="0.2">
      <c r="A14" s="29">
        <f t="shared" si="0"/>
        <v>12</v>
      </c>
      <c r="B14" s="30">
        <f>'2021'!A4</f>
        <v>2</v>
      </c>
      <c r="C14" s="30">
        <v>2021</v>
      </c>
      <c r="D14" s="31" t="str">
        <f>'2021'!B4</f>
        <v>Pat Freiermuth</v>
      </c>
      <c r="E14" s="32">
        <f>'2021'!C4</f>
        <v>11.950000000000001</v>
      </c>
      <c r="F14" s="32">
        <f t="shared" si="1"/>
        <v>92.5</v>
      </c>
      <c r="G14" s="120">
        <v>8</v>
      </c>
      <c r="H14" s="33">
        <f t="shared" si="2"/>
        <v>1.4877740338363237</v>
      </c>
      <c r="I14" s="34" t="str">
        <f>'2021'!D4</f>
        <v>Penn State</v>
      </c>
      <c r="J14" s="35">
        <f>'2021'!E4</f>
        <v>2</v>
      </c>
      <c r="K14" s="36">
        <f>'2021'!F4</f>
        <v>36093</v>
      </c>
      <c r="L14" s="37">
        <f>'2021'!G4</f>
        <v>26.942465753424656</v>
      </c>
      <c r="M14" s="37" t="str">
        <f>'2021'!H4</f>
        <v>JR</v>
      </c>
      <c r="N14" s="37">
        <f>'2021'!I4</f>
        <v>22.526027397260275</v>
      </c>
      <c r="O14" s="38">
        <f>'2021'!J4</f>
        <v>77</v>
      </c>
      <c r="P14" s="38">
        <f>'2021'!K4</f>
        <v>251</v>
      </c>
      <c r="Q14" s="35">
        <f>'2021'!L4</f>
        <v>4.68</v>
      </c>
      <c r="R14" s="39">
        <f>'2021'!M4</f>
        <v>2</v>
      </c>
      <c r="S14" s="40">
        <f>'2021'!N4</f>
        <v>0</v>
      </c>
      <c r="T14" s="41">
        <f>'2021'!O4</f>
        <v>0</v>
      </c>
      <c r="U14" s="41">
        <f>'2021'!P4</f>
        <v>0.14054384356859154</v>
      </c>
      <c r="V14" s="41">
        <f>'2021'!Q4</f>
        <v>0.17623136014460009</v>
      </c>
      <c r="W14" s="41">
        <f>'2021'!R4</f>
        <v>0.302734375</v>
      </c>
      <c r="X14" s="42">
        <f>'2021'!S4</f>
        <v>0.302734375</v>
      </c>
      <c r="Y14" s="43">
        <f>'2021'!T4</f>
        <v>0.302734375</v>
      </c>
      <c r="Z14" s="44">
        <f>'2021'!U4</f>
        <v>20.863013698630137</v>
      </c>
      <c r="AA14" s="45">
        <f>'2021'!V4</f>
        <v>2.33</v>
      </c>
      <c r="AB14" s="45">
        <f t="shared" ref="AB14:AB21" si="5">CS14/CV14</f>
        <v>13.478260869565217</v>
      </c>
      <c r="AC14" s="45">
        <f>'2021'!X4</f>
        <v>6.3</v>
      </c>
      <c r="AD14" s="45">
        <f>'2021'!Y4</f>
        <v>9.4</v>
      </c>
      <c r="AE14" s="45">
        <f>'2021'!Z4</f>
        <v>0</v>
      </c>
      <c r="AF14" s="45">
        <f>'2021'!AA4</f>
        <v>0</v>
      </c>
      <c r="AG14" s="45">
        <f t="shared" si="3"/>
        <v>42.9</v>
      </c>
      <c r="AH14" s="46">
        <f>'2021'!AB4</f>
        <v>0.08</v>
      </c>
      <c r="AI14" s="45">
        <f>'2021'!AC4</f>
        <v>104.64543914572108</v>
      </c>
      <c r="AJ14" s="47">
        <f>'2021'!AD4</f>
        <v>112.20840368240201</v>
      </c>
      <c r="AK14" s="48">
        <f>'2021'!AE4</f>
        <v>10</v>
      </c>
      <c r="AL14" s="49">
        <f>'2021'!AF4</f>
        <v>4</v>
      </c>
      <c r="AM14" s="49">
        <f>'2021'!AG4</f>
        <v>7</v>
      </c>
      <c r="AN14" s="49">
        <f>'2021'!AH4</f>
        <v>6</v>
      </c>
      <c r="AO14" s="49">
        <f>'2021'!AI4</f>
        <v>3</v>
      </c>
      <c r="AP14" s="49">
        <f>'2021'!AK4</f>
        <v>6</v>
      </c>
      <c r="AQ14" s="49">
        <f>'2021'!AL4</f>
        <v>7</v>
      </c>
      <c r="AR14" s="50">
        <f>'2021'!AM4</f>
        <v>1</v>
      </c>
      <c r="AS14" s="55">
        <f>'2021'!AN4</f>
        <v>0</v>
      </c>
      <c r="AT14" s="56">
        <f>'2021'!AO4</f>
        <v>1</v>
      </c>
      <c r="AU14" s="56">
        <f>'2021'!AP4</f>
        <v>0</v>
      </c>
      <c r="AV14" s="56">
        <f>'2021'!AQ4</f>
        <v>0</v>
      </c>
      <c r="AW14" s="56">
        <f>'2021'!AR4</f>
        <v>0</v>
      </c>
      <c r="AX14" s="56">
        <f>'2021'!AS4</f>
        <v>0</v>
      </c>
      <c r="AY14" s="57">
        <f>'2021'!AT4</f>
        <v>0</v>
      </c>
      <c r="AZ14" s="57">
        <f>'2021'!AU4</f>
        <v>0</v>
      </c>
      <c r="BA14" s="57">
        <f>'2021'!AV4</f>
        <v>0</v>
      </c>
      <c r="BB14" s="57">
        <f>'2021'!AW4</f>
        <v>0</v>
      </c>
      <c r="BC14" s="57">
        <f>'2021'!AX4</f>
        <v>0</v>
      </c>
      <c r="BD14" s="57">
        <f>'2021'!AY4</f>
        <v>0</v>
      </c>
      <c r="BE14" s="58">
        <f>'2021'!AZ4</f>
        <v>0</v>
      </c>
      <c r="BF14" s="55">
        <f>'2021'!BA4</f>
        <v>0</v>
      </c>
      <c r="BG14" s="56">
        <f>'2021'!BB4</f>
        <v>1</v>
      </c>
      <c r="BH14" s="56">
        <f>'2021'!BC4</f>
        <v>0</v>
      </c>
      <c r="BI14" s="56">
        <f>'2021'!BD4</f>
        <v>0</v>
      </c>
      <c r="BJ14" s="56">
        <f>'2021'!BE4</f>
        <v>0</v>
      </c>
      <c r="BK14" s="56">
        <f>'2021'!BF4</f>
        <v>0</v>
      </c>
      <c r="BL14" s="57">
        <f>'2021'!BG4</f>
        <v>0</v>
      </c>
      <c r="BM14" s="57">
        <f>'2021'!BH4</f>
        <v>0</v>
      </c>
      <c r="BN14" s="57">
        <f>'2021'!BI4</f>
        <v>0</v>
      </c>
      <c r="BO14" s="57">
        <f>'2021'!BJ4</f>
        <v>0</v>
      </c>
      <c r="BP14" s="57">
        <f>'2021'!BK4</f>
        <v>0</v>
      </c>
      <c r="BQ14" s="57">
        <f>'2021'!BL4</f>
        <v>0</v>
      </c>
      <c r="BR14" s="58">
        <f>'2021'!BM4</f>
        <v>0</v>
      </c>
      <c r="BS14" s="55">
        <f>'2021'!BN4</f>
        <v>368</v>
      </c>
      <c r="BT14" s="56">
        <f>'2021'!BO4</f>
        <v>2618.3999999999996</v>
      </c>
      <c r="BU14" s="56">
        <f>'2021'!BP4</f>
        <v>45</v>
      </c>
      <c r="BV14" s="56">
        <f>'2021'!BQ4</f>
        <v>26</v>
      </c>
      <c r="BW14" s="56">
        <f>'2021'!BR4</f>
        <v>8</v>
      </c>
      <c r="BX14" s="56">
        <f>'2021'!BS4</f>
        <v>19.200000000000003</v>
      </c>
      <c r="BY14" s="57">
        <f>'2021'!BT4</f>
        <v>0</v>
      </c>
      <c r="BZ14" s="57">
        <f>'2021'!BU4</f>
        <v>0</v>
      </c>
      <c r="CA14" s="57">
        <f>'2021'!BV4</f>
        <v>1.35</v>
      </c>
      <c r="CB14" s="57">
        <f>'2021'!BW4</f>
        <v>3.5</v>
      </c>
      <c r="CC14" s="57">
        <f>'2021'!BX4</f>
        <v>11.4</v>
      </c>
      <c r="CD14" s="57">
        <f>'2021'!BY4</f>
        <v>54.5</v>
      </c>
      <c r="CE14" s="58">
        <f>'2021'!BZ4</f>
        <v>16.100000000000001</v>
      </c>
      <c r="CF14" s="55">
        <f>'2021'!CA4</f>
        <v>507</v>
      </c>
      <c r="CG14" s="56">
        <f>'2021'!CB4</f>
        <v>2876.9</v>
      </c>
      <c r="CH14" s="56">
        <f>'2021'!CC4</f>
        <v>61</v>
      </c>
      <c r="CI14" s="56">
        <f>'2021'!CD4</f>
        <v>43</v>
      </c>
      <c r="CJ14" s="56">
        <f>'2021'!CE4</f>
        <v>7</v>
      </c>
      <c r="CK14" s="56">
        <f>'2021'!CF4</f>
        <v>24.7</v>
      </c>
      <c r="CL14" s="57">
        <f>'2021'!CG4</f>
        <v>0</v>
      </c>
      <c r="CM14" s="57">
        <f>'2021'!CH4</f>
        <v>0</v>
      </c>
      <c r="CN14" s="57">
        <f>'2021'!CI4</f>
        <v>1.6</v>
      </c>
      <c r="CO14" s="57">
        <f>'2021'!CJ4</f>
        <v>6.3</v>
      </c>
      <c r="CP14" s="57">
        <f>'2021'!CK4</f>
        <v>7.8</v>
      </c>
      <c r="CQ14" s="57">
        <f>'2021'!CL4</f>
        <v>42.9</v>
      </c>
      <c r="CR14" s="58">
        <f>'2021'!CM4</f>
        <v>2.2999999999999998</v>
      </c>
      <c r="CS14" s="55">
        <f>'2021'!CN4</f>
        <v>310</v>
      </c>
      <c r="CT14" s="56">
        <f>'2021'!CO4</f>
        <v>1024</v>
      </c>
      <c r="CU14" s="56">
        <f>'2021'!CP4</f>
        <v>37</v>
      </c>
      <c r="CV14" s="56">
        <f>'2021'!CQ4</f>
        <v>23</v>
      </c>
      <c r="CW14" s="56">
        <f>'2021'!CR4</f>
        <v>1</v>
      </c>
      <c r="CX14" s="56">
        <f>'2021'!CS4</f>
        <v>7.6</v>
      </c>
      <c r="CY14" s="57">
        <f>'2021'!CT4</f>
        <v>0</v>
      </c>
      <c r="CZ14" s="57">
        <f>'2021'!CU4</f>
        <v>0</v>
      </c>
      <c r="DA14" s="57">
        <f>'2021'!CV4</f>
        <v>2.33</v>
      </c>
      <c r="DB14" s="57">
        <f>'2021'!CW4</f>
        <v>5.7</v>
      </c>
      <c r="DC14" s="57">
        <f>'2021'!CX4</f>
        <v>9.4</v>
      </c>
      <c r="DD14" s="57">
        <f>'2021'!CY4</f>
        <v>66.7</v>
      </c>
      <c r="DE14" s="58">
        <f>'2021'!CZ4</f>
        <v>8</v>
      </c>
    </row>
    <row r="15" spans="1:109" x14ac:dyDescent="0.2">
      <c r="A15" s="29">
        <f t="shared" si="0"/>
        <v>13</v>
      </c>
      <c r="B15" s="30">
        <f>'2017'!A6</f>
        <v>4</v>
      </c>
      <c r="C15" s="30">
        <v>2017</v>
      </c>
      <c r="D15" s="31" t="str">
        <f>'2017'!B6</f>
        <v>George Kittle</v>
      </c>
      <c r="E15" s="32">
        <f>'2017'!C6</f>
        <v>11.942857142857141</v>
      </c>
      <c r="F15" s="32">
        <f t="shared" si="1"/>
        <v>91.9</v>
      </c>
      <c r="G15" s="120">
        <v>2</v>
      </c>
      <c r="H15" s="33">
        <f t="shared" si="2"/>
        <v>1.4851238364689818</v>
      </c>
      <c r="I15" s="34" t="str">
        <f>'2017'!D6</f>
        <v>Iowa</v>
      </c>
      <c r="J15" s="35">
        <f>'2017'!E6</f>
        <v>2</v>
      </c>
      <c r="K15" s="36">
        <f>'2017'!F6</f>
        <v>34251</v>
      </c>
      <c r="L15" s="37">
        <f>'2017'!G6</f>
        <v>31.989041095890411</v>
      </c>
      <c r="M15" s="37" t="str">
        <f>'2017'!H6</f>
        <v>SR</v>
      </c>
      <c r="N15" s="37">
        <f>'2017'!I6</f>
        <v>23.564383561643837</v>
      </c>
      <c r="O15" s="38">
        <f>'2017'!J6</f>
        <v>76</v>
      </c>
      <c r="P15" s="38">
        <f>'2017'!K6</f>
        <v>247</v>
      </c>
      <c r="Q15" s="37">
        <f>'2017'!L6</f>
        <v>4.5199999999999996</v>
      </c>
      <c r="R15" s="39">
        <f>'2017'!M6</f>
        <v>5</v>
      </c>
      <c r="S15" s="40">
        <f>'2017'!N6</f>
        <v>0</v>
      </c>
      <c r="T15" s="41">
        <f>'2017'!O6</f>
        <v>0.18264840182648404</v>
      </c>
      <c r="U15" s="41">
        <f>'2017'!P6</f>
        <v>3.5161744022503515E-2</v>
      </c>
      <c r="V15" s="41">
        <f>'2017'!Q6</f>
        <v>0.14187866927592954</v>
      </c>
      <c r="W15" s="41">
        <f>'2017'!R6</f>
        <v>0.22410791993037424</v>
      </c>
      <c r="X15" s="42">
        <f>'2017'!S6</f>
        <v>0.22410791993037424</v>
      </c>
      <c r="Y15" s="43">
        <f>'2017'!T6</f>
        <v>0.22410791993037424</v>
      </c>
      <c r="Z15" s="44">
        <f>'2017'!U6</f>
        <v>19.906849315068492</v>
      </c>
      <c r="AA15" s="45">
        <f>'2017'!V6</f>
        <v>3.12</v>
      </c>
      <c r="AB15" s="45">
        <f t="shared" si="5"/>
        <v>14.045454545454545</v>
      </c>
      <c r="AC15" s="45">
        <f>'2017'!X6</f>
        <v>8</v>
      </c>
      <c r="AD15" s="45">
        <f>'2017'!Y6</f>
        <v>17</v>
      </c>
      <c r="AE15" s="45">
        <f>'2017'!Z6</f>
        <v>0</v>
      </c>
      <c r="AF15" s="45">
        <f>'2017'!AA6</f>
        <v>0</v>
      </c>
      <c r="AG15" s="45">
        <f t="shared" si="3"/>
        <v>0</v>
      </c>
      <c r="AH15" s="46">
        <f>'2017'!AB6</f>
        <v>0.12</v>
      </c>
      <c r="AI15" s="45">
        <f>'2017'!AC6</f>
        <v>118.35134823187975</v>
      </c>
      <c r="AJ15" s="47">
        <f>'2017'!AD6</f>
        <v>124.44074127527603</v>
      </c>
      <c r="AK15" s="48">
        <f>'2017'!AE6</f>
        <v>8</v>
      </c>
      <c r="AL15" s="49">
        <f>'2017'!AF6</f>
        <v>7</v>
      </c>
      <c r="AM15" s="49">
        <f>'2017'!AG6</f>
        <v>10</v>
      </c>
      <c r="AN15" s="49">
        <f>'2017'!AH6</f>
        <v>6</v>
      </c>
      <c r="AO15" s="49">
        <f>'2017'!AI6</f>
        <v>7</v>
      </c>
      <c r="AP15" s="49">
        <f>'2017'!AK6</f>
        <v>8</v>
      </c>
      <c r="AQ15" s="49">
        <f>'2017'!AL6</f>
        <v>3</v>
      </c>
      <c r="AR15" s="50">
        <f>'2017'!AM6</f>
        <v>1</v>
      </c>
      <c r="AS15" s="55">
        <f>'2017'!AN6</f>
        <v>0</v>
      </c>
      <c r="AT15" s="56">
        <f>'2017'!AO6</f>
        <v>1</v>
      </c>
      <c r="AU15" s="56">
        <f>'2017'!AP6</f>
        <v>0</v>
      </c>
      <c r="AV15" s="56">
        <f>'2017'!AQ6</f>
        <v>0</v>
      </c>
      <c r="AW15" s="56">
        <f>'2017'!AR6</f>
        <v>0</v>
      </c>
      <c r="AX15" s="56">
        <f>'2017'!AS6</f>
        <v>0</v>
      </c>
      <c r="AY15" s="57">
        <f>'2017'!AT6</f>
        <v>0</v>
      </c>
      <c r="AZ15" s="57">
        <f>'2017'!AU6</f>
        <v>0</v>
      </c>
      <c r="BA15" s="57">
        <f>'2017'!AV6</f>
        <v>0</v>
      </c>
      <c r="BB15" s="57">
        <f>'2017'!AW6</f>
        <v>0</v>
      </c>
      <c r="BC15" s="57">
        <f>'2017'!AX6</f>
        <v>0</v>
      </c>
      <c r="BD15" s="57">
        <f>'2017'!AY6</f>
        <v>0</v>
      </c>
      <c r="BE15" s="58">
        <f>'2017'!AZ6</f>
        <v>0</v>
      </c>
      <c r="BF15" s="55">
        <f>'2017'!BA6</f>
        <v>108</v>
      </c>
      <c r="BG15" s="56">
        <f>'2017'!BB6</f>
        <v>591.29999999999995</v>
      </c>
      <c r="BH15" s="56">
        <f>'2017'!BC6</f>
        <v>0</v>
      </c>
      <c r="BI15" s="56">
        <f>'2017'!BD6</f>
        <v>5</v>
      </c>
      <c r="BJ15" s="56">
        <f>'2017'!BE6</f>
        <v>0</v>
      </c>
      <c r="BK15" s="56">
        <f>'2017'!BF6</f>
        <v>4.5</v>
      </c>
      <c r="BL15" s="57">
        <f>'2017'!BG6</f>
        <v>0</v>
      </c>
      <c r="BM15" s="57">
        <f>'2017'!BH6</f>
        <v>0</v>
      </c>
      <c r="BN15" s="57">
        <f>'2017'!BI6</f>
        <v>0</v>
      </c>
      <c r="BO15" s="57">
        <f>'2017'!BJ6</f>
        <v>0</v>
      </c>
      <c r="BP15" s="57">
        <f>'2017'!BK6</f>
        <v>0</v>
      </c>
      <c r="BQ15" s="57">
        <f>'2017'!BL6</f>
        <v>0</v>
      </c>
      <c r="BR15" s="58">
        <f>'2017'!BM6</f>
        <v>0</v>
      </c>
      <c r="BS15" s="55">
        <f>'2017'!BN6</f>
        <v>25</v>
      </c>
      <c r="BT15" s="56">
        <f>'2017'!BO6</f>
        <v>711</v>
      </c>
      <c r="BU15" s="56">
        <f>'2017'!BP6</f>
        <v>1</v>
      </c>
      <c r="BV15" s="56">
        <f>'2017'!BQ6</f>
        <v>1</v>
      </c>
      <c r="BW15" s="56">
        <f>'2017'!BR6</f>
        <v>0</v>
      </c>
      <c r="BX15" s="56">
        <f>'2017'!BS6</f>
        <v>4.8000000000000007</v>
      </c>
      <c r="BY15" s="57">
        <f>'2017'!BT6</f>
        <v>0</v>
      </c>
      <c r="BZ15" s="57">
        <f>'2017'!BU6</f>
        <v>0</v>
      </c>
      <c r="CA15" s="57">
        <f>'2017'!BV6</f>
        <v>1.56</v>
      </c>
      <c r="CB15" s="57">
        <f>'2017'!BW6</f>
        <v>8</v>
      </c>
      <c r="CC15" s="57">
        <f>'2017'!BX6</f>
        <v>17</v>
      </c>
      <c r="CD15" s="57">
        <f>'2017'!BY6</f>
        <v>0</v>
      </c>
      <c r="CE15" s="58">
        <f>'2017'!BZ6</f>
        <v>0</v>
      </c>
      <c r="CF15" s="55">
        <f>'2017'!CA6</f>
        <v>290</v>
      </c>
      <c r="CG15" s="56">
        <f>'2017'!CB6</f>
        <v>2044</v>
      </c>
      <c r="CH15" s="56">
        <f>'2017'!CC6</f>
        <v>25</v>
      </c>
      <c r="CI15" s="56">
        <f>'2017'!CD6</f>
        <v>20</v>
      </c>
      <c r="CJ15" s="56">
        <f>'2017'!CE6</f>
        <v>6</v>
      </c>
      <c r="CK15" s="56">
        <f>'2017'!CF6</f>
        <v>12</v>
      </c>
      <c r="CL15" s="57">
        <f>'2017'!CG6</f>
        <v>0</v>
      </c>
      <c r="CM15" s="57">
        <f>'2017'!CH6</f>
        <v>0</v>
      </c>
      <c r="CN15" s="57">
        <f>'2017'!CI6</f>
        <v>3.12</v>
      </c>
      <c r="CO15" s="57">
        <f>'2017'!CJ6</f>
        <v>7.4</v>
      </c>
      <c r="CP15" s="57">
        <f>'2017'!CK6</f>
        <v>6.9</v>
      </c>
      <c r="CQ15" s="57">
        <f>'2017'!CL6</f>
        <v>0</v>
      </c>
      <c r="CR15" s="58">
        <f>'2017'!CM6</f>
        <v>4.8</v>
      </c>
      <c r="CS15" s="55">
        <f>'2017'!CN6</f>
        <v>309</v>
      </c>
      <c r="CT15" s="56">
        <f>'2017'!CO6</f>
        <v>1378.8</v>
      </c>
      <c r="CU15" s="56">
        <f>'2017'!CP6</f>
        <v>36</v>
      </c>
      <c r="CV15" s="56">
        <f>'2017'!CQ6</f>
        <v>22</v>
      </c>
      <c r="CW15" s="56">
        <f>'2017'!CR6</f>
        <v>4</v>
      </c>
      <c r="CX15" s="56">
        <f>'2017'!CS6</f>
        <v>11.700000000000001</v>
      </c>
      <c r="CY15" s="57">
        <f>'2017'!CT6</f>
        <v>0</v>
      </c>
      <c r="CZ15" s="57">
        <f>'2017'!CU6</f>
        <v>0</v>
      </c>
      <c r="DA15" s="57">
        <f>'2017'!CV6</f>
        <v>1.42</v>
      </c>
      <c r="DB15" s="57">
        <f>'2017'!CW6</f>
        <v>6.8</v>
      </c>
      <c r="DC15" s="57">
        <f>'2017'!CX6</f>
        <v>7.8</v>
      </c>
      <c r="DD15" s="57">
        <f>'2017'!CY6</f>
        <v>0</v>
      </c>
      <c r="DE15" s="58">
        <f>'2017'!CZ6</f>
        <v>12</v>
      </c>
    </row>
    <row r="16" spans="1:109" x14ac:dyDescent="0.2">
      <c r="A16" s="29">
        <f t="shared" si="0"/>
        <v>14</v>
      </c>
      <c r="B16" s="30">
        <f>'2023'!A3</f>
        <v>1</v>
      </c>
      <c r="C16" s="30">
        <v>2023</v>
      </c>
      <c r="D16" s="31" t="str">
        <f>'2023'!B3</f>
        <v>Sam LaPorta</v>
      </c>
      <c r="E16" s="32">
        <f>'2023'!C3</f>
        <v>11.857142857142858</v>
      </c>
      <c r="F16" s="32">
        <f t="shared" si="1"/>
        <v>91.3</v>
      </c>
      <c r="G16" s="120">
        <v>1</v>
      </c>
      <c r="H16" s="33">
        <f t="shared" si="2"/>
        <v>1.4533214680608921</v>
      </c>
      <c r="I16" s="34" t="str">
        <f>'2023'!D3</f>
        <v>Iowa</v>
      </c>
      <c r="J16" s="35">
        <f>'2023'!E3</f>
        <v>2</v>
      </c>
      <c r="K16" s="36">
        <f>'2023'!F3</f>
        <v>36903</v>
      </c>
      <c r="L16" s="37">
        <f>'2023'!G3</f>
        <v>24.723287671232878</v>
      </c>
      <c r="M16" s="37" t="str">
        <f>'2023'!H3</f>
        <v>SR</v>
      </c>
      <c r="N16" s="37">
        <f>'2023'!I3</f>
        <v>22.301369863013697</v>
      </c>
      <c r="O16" s="35">
        <f>'2023'!J3</f>
        <v>75</v>
      </c>
      <c r="P16" s="35">
        <f>'2023'!K3</f>
        <v>245</v>
      </c>
      <c r="Q16" s="35">
        <f>'2023'!L3</f>
        <v>4.59</v>
      </c>
      <c r="R16" s="59">
        <f>'2023'!M3</f>
        <v>2</v>
      </c>
      <c r="S16" s="40">
        <f>'2023'!N3</f>
        <v>0</v>
      </c>
      <c r="T16" s="41">
        <f>'2023'!O3</f>
        <v>0.13688655890490753</v>
      </c>
      <c r="U16" s="41">
        <f>'2023'!P3</f>
        <v>0.17143218623481782</v>
      </c>
      <c r="V16" s="41">
        <f>'2023'!Q3</f>
        <v>0.26572539065598477</v>
      </c>
      <c r="W16" s="41">
        <f>'2023'!R3</f>
        <v>0.34460753031269947</v>
      </c>
      <c r="X16" s="42">
        <f>'2023'!S3</f>
        <v>0.34460753031269947</v>
      </c>
      <c r="Y16" s="43">
        <f>'2023'!T3</f>
        <v>0.34460753031269947</v>
      </c>
      <c r="Z16" s="44">
        <f>'2023'!U3</f>
        <v>19.660273972602738</v>
      </c>
      <c r="AA16" s="45">
        <f>'2023'!V3</f>
        <v>2.15</v>
      </c>
      <c r="AB16" s="45">
        <f t="shared" si="5"/>
        <v>11.172413793103448</v>
      </c>
      <c r="AC16" s="45">
        <f>'2023'!X3</f>
        <v>6.3</v>
      </c>
      <c r="AD16" s="45">
        <f>'2023'!Y3</f>
        <v>7.1</v>
      </c>
      <c r="AE16" s="45">
        <f>'2023'!Z3</f>
        <v>0</v>
      </c>
      <c r="AF16" s="45">
        <f>'2023'!AA3</f>
        <v>0</v>
      </c>
      <c r="AG16" s="45">
        <f t="shared" si="3"/>
        <v>44.4</v>
      </c>
      <c r="AH16" s="46">
        <f>'2023'!AB3</f>
        <v>9.4E-2</v>
      </c>
      <c r="AI16" s="45">
        <f>'2023'!AC3</f>
        <v>110.3939664692558</v>
      </c>
      <c r="AJ16" s="47">
        <f>'2023'!AD3</f>
        <v>113.79055727768385</v>
      </c>
      <c r="AK16" s="48">
        <f>'2023'!AE3</f>
        <v>10</v>
      </c>
      <c r="AL16" s="49">
        <f>'2023'!AF3</f>
        <v>8</v>
      </c>
      <c r="AM16" s="49">
        <f>'2023'!AG3</f>
        <v>7</v>
      </c>
      <c r="AN16" s="49">
        <f>'2023'!AH3</f>
        <v>2</v>
      </c>
      <c r="AO16" s="49">
        <f>'2023'!AI3</f>
        <v>3</v>
      </c>
      <c r="AP16" s="49">
        <f>'2023'!AK3</f>
        <v>7</v>
      </c>
      <c r="AQ16" s="49">
        <f>'2023'!AL3</f>
        <v>7</v>
      </c>
      <c r="AR16" s="50">
        <f>'2023'!AM3</f>
        <v>0.75</v>
      </c>
      <c r="AS16" s="55">
        <f>'2023'!AN3</f>
        <v>0</v>
      </c>
      <c r="AT16" s="56">
        <f>'2023'!AO3</f>
        <v>1</v>
      </c>
      <c r="AU16" s="56">
        <f>'2023'!AP3</f>
        <v>0</v>
      </c>
      <c r="AV16" s="56">
        <f>'2023'!AQ3</f>
        <v>0</v>
      </c>
      <c r="AW16" s="56">
        <f>'2023'!AR3</f>
        <v>0</v>
      </c>
      <c r="AX16" s="56">
        <f>'2023'!AS3</f>
        <v>0</v>
      </c>
      <c r="AY16" s="57">
        <f>'2023'!AT3</f>
        <v>0</v>
      </c>
      <c r="AZ16" s="57">
        <f>'2023'!AU3</f>
        <v>0</v>
      </c>
      <c r="BA16" s="57">
        <f>'2023'!AV3</f>
        <v>0</v>
      </c>
      <c r="BB16" s="57">
        <f>'2023'!AW3</f>
        <v>0</v>
      </c>
      <c r="BC16" s="57">
        <f>'2023'!AX3</f>
        <v>0</v>
      </c>
      <c r="BD16" s="57">
        <f>'2023'!AY3</f>
        <v>0</v>
      </c>
      <c r="BE16" s="58">
        <f>'2023'!AZ3</f>
        <v>0</v>
      </c>
      <c r="BF16" s="55">
        <f>'2023'!BA3</f>
        <v>188</v>
      </c>
      <c r="BG16" s="56">
        <f>'2023'!BB3</f>
        <v>1373.4</v>
      </c>
      <c r="BH16" s="56">
        <f>'2023'!BC3</f>
        <v>21</v>
      </c>
      <c r="BI16" s="56">
        <f>'2023'!BD3</f>
        <v>15</v>
      </c>
      <c r="BJ16" s="56">
        <f>'2023'!BE3</f>
        <v>0</v>
      </c>
      <c r="BK16" s="56">
        <f>'2023'!BF3</f>
        <v>7.1999999999999993</v>
      </c>
      <c r="BL16" s="57">
        <f>'2023'!BG3</f>
        <v>0</v>
      </c>
      <c r="BM16" s="57">
        <f>'2023'!BH3</f>
        <v>0</v>
      </c>
      <c r="BN16" s="57">
        <f>'2023'!BI3</f>
        <v>2.09</v>
      </c>
      <c r="BO16" s="57">
        <f>'2023'!BJ3</f>
        <v>5.7</v>
      </c>
      <c r="BP16" s="57">
        <f>'2023'!BK3</f>
        <v>9.4</v>
      </c>
      <c r="BQ16" s="57">
        <f>'2023'!BL3</f>
        <v>50</v>
      </c>
      <c r="BR16" s="58">
        <f>'2023'!BM3</f>
        <v>0</v>
      </c>
      <c r="BS16" s="55">
        <f>'2023'!BN3</f>
        <v>271</v>
      </c>
      <c r="BT16" s="56">
        <f>'2023'!BO3</f>
        <v>1580.8</v>
      </c>
      <c r="BU16" s="56">
        <f>'2023'!BP3</f>
        <v>46</v>
      </c>
      <c r="BV16" s="56">
        <f>'2023'!BQ3</f>
        <v>27</v>
      </c>
      <c r="BW16" s="56">
        <f>'2023'!BR3</f>
        <v>1</v>
      </c>
      <c r="BX16" s="56">
        <f>'2023'!BS3</f>
        <v>8.8000000000000007</v>
      </c>
      <c r="BY16" s="57">
        <f>'2023'!BT3</f>
        <v>0</v>
      </c>
      <c r="BZ16" s="57">
        <f>'2023'!BU3</f>
        <v>0</v>
      </c>
      <c r="CA16" s="57">
        <f>'2023'!BV3</f>
        <v>1.28</v>
      </c>
      <c r="CB16" s="57">
        <f>'2023'!BW3</f>
        <v>3.6</v>
      </c>
      <c r="CC16" s="57">
        <f>'2023'!BX3</f>
        <v>8.6</v>
      </c>
      <c r="CD16" s="57">
        <f>'2023'!BY3</f>
        <v>33.299999999999997</v>
      </c>
      <c r="CE16" s="58">
        <f>'2023'!BZ3</f>
        <v>10</v>
      </c>
      <c r="CF16" s="55">
        <f>'2023'!CA3</f>
        <v>670</v>
      </c>
      <c r="CG16" s="56">
        <f>'2023'!CB3</f>
        <v>2521.4</v>
      </c>
      <c r="CH16" s="56">
        <f>'2023'!CC3</f>
        <v>81</v>
      </c>
      <c r="CI16" s="56">
        <f>'2023'!CD3</f>
        <v>53</v>
      </c>
      <c r="CJ16" s="56">
        <f>'2023'!CE3</f>
        <v>3</v>
      </c>
      <c r="CK16" s="56">
        <f>'2023'!CF3</f>
        <v>12.6</v>
      </c>
      <c r="CL16" s="57">
        <f>'2023'!CG3</f>
        <v>0</v>
      </c>
      <c r="CM16" s="57">
        <f>'2023'!CH3</f>
        <v>0</v>
      </c>
      <c r="CN16" s="57">
        <f>'2023'!CI3</f>
        <v>1.97</v>
      </c>
      <c r="CO16" s="57">
        <f>'2023'!CJ3</f>
        <v>5.6</v>
      </c>
      <c r="CP16" s="57">
        <f>'2023'!CK3</f>
        <v>8.3000000000000007</v>
      </c>
      <c r="CQ16" s="57">
        <f>'2023'!CL3</f>
        <v>44.4</v>
      </c>
      <c r="CR16" s="58">
        <f>'2023'!CM3</f>
        <v>8.6</v>
      </c>
      <c r="CS16" s="55">
        <f>'2023'!CN3</f>
        <v>648</v>
      </c>
      <c r="CT16" s="56">
        <f>'2023'!CO3</f>
        <v>1880.3999999999999</v>
      </c>
      <c r="CU16" s="56">
        <f>'2023'!CP3</f>
        <v>90</v>
      </c>
      <c r="CV16" s="56">
        <f>'2023'!CQ3</f>
        <v>58</v>
      </c>
      <c r="CW16" s="56">
        <f>'2023'!CR3</f>
        <v>1</v>
      </c>
      <c r="CX16" s="56">
        <f>'2023'!CS3</f>
        <v>6</v>
      </c>
      <c r="CY16" s="57">
        <f>'2023'!CT3</f>
        <v>0</v>
      </c>
      <c r="CZ16" s="57">
        <f>'2023'!CU3</f>
        <v>0</v>
      </c>
      <c r="DA16" s="57">
        <f>'2023'!CV3</f>
        <v>2.15</v>
      </c>
      <c r="DB16" s="57">
        <f>'2023'!CW3</f>
        <v>6.3</v>
      </c>
      <c r="DC16" s="57">
        <f>'2023'!CX3</f>
        <v>7.1</v>
      </c>
      <c r="DD16" s="57">
        <f>'2023'!CY3</f>
        <v>37.5</v>
      </c>
      <c r="DE16" s="58">
        <f>'2023'!CZ3</f>
        <v>9.4</v>
      </c>
    </row>
    <row r="17" spans="1:109" x14ac:dyDescent="0.2">
      <c r="A17" s="29">
        <f t="shared" si="0"/>
        <v>15</v>
      </c>
      <c r="B17" s="30">
        <f>'2018'!A3</f>
        <v>1</v>
      </c>
      <c r="C17" s="30">
        <v>2018</v>
      </c>
      <c r="D17" s="31" t="str">
        <f>'2018'!B3</f>
        <v>Dallas Goedert</v>
      </c>
      <c r="E17" s="32">
        <f>'2018'!C3</f>
        <v>11.735714285714286</v>
      </c>
      <c r="F17" s="32">
        <f t="shared" si="1"/>
        <v>90.600000000000009</v>
      </c>
      <c r="G17" s="120">
        <v>10</v>
      </c>
      <c r="H17" s="33">
        <f t="shared" si="2"/>
        <v>1.4082681128160974</v>
      </c>
      <c r="I17" s="34" t="str">
        <f>'2018'!D3</f>
        <v>South Dakota State</v>
      </c>
      <c r="J17" s="35">
        <f>'2018'!E3</f>
        <v>8</v>
      </c>
      <c r="K17" s="36">
        <f>'2018'!F3</f>
        <v>34702</v>
      </c>
      <c r="L17" s="37">
        <f>'2018'!G3</f>
        <v>30.753424657534246</v>
      </c>
      <c r="M17" s="37" t="str">
        <f>'2018'!H3</f>
        <v>SR</v>
      </c>
      <c r="N17" s="37">
        <f>'2018'!I3</f>
        <v>23.326027397260273</v>
      </c>
      <c r="O17" s="38">
        <f>'2018'!J3</f>
        <v>77</v>
      </c>
      <c r="P17" s="38">
        <f>'2018'!K3</f>
        <v>256</v>
      </c>
      <c r="Q17" s="35">
        <f>'2018'!L3</f>
        <v>4.6900000000000004</v>
      </c>
      <c r="R17" s="39">
        <f>'2018'!M3</f>
        <v>2</v>
      </c>
      <c r="S17" s="40">
        <f>'2018'!N3</f>
        <v>0</v>
      </c>
      <c r="T17" s="41">
        <f>'2018'!O3</f>
        <v>2.768549280177187E-2</v>
      </c>
      <c r="U17" s="41">
        <f>'2018'!P3</f>
        <v>0.14892307692307694</v>
      </c>
      <c r="V17" s="41">
        <f>'2018'!Q3</f>
        <v>0.33999474099395216</v>
      </c>
      <c r="W17" s="41">
        <f>'2018'!R3</f>
        <v>0.30288985823336967</v>
      </c>
      <c r="X17" s="42">
        <f>'2018'!S3</f>
        <v>0.32144229961366089</v>
      </c>
      <c r="Y17" s="43">
        <f>'2018'!T3</f>
        <v>0.24429614770638228</v>
      </c>
      <c r="Z17" s="44">
        <f>'2018'!U3</f>
        <v>21.673972602739727</v>
      </c>
      <c r="AA17" s="45">
        <f>'2018'!V3</f>
        <v>3</v>
      </c>
      <c r="AB17" s="45">
        <f t="shared" si="5"/>
        <v>15.430555555555555</v>
      </c>
      <c r="AC17" s="45">
        <f>'2018'!X3</f>
        <v>8.1</v>
      </c>
      <c r="AD17" s="45">
        <f>'2018'!Y3</f>
        <v>0</v>
      </c>
      <c r="AE17" s="45">
        <f>'2018'!Z3</f>
        <v>0</v>
      </c>
      <c r="AF17" s="45">
        <f>'2018'!AA3</f>
        <v>0</v>
      </c>
      <c r="AG17" s="45">
        <f t="shared" si="3"/>
        <v>0</v>
      </c>
      <c r="AH17" s="46">
        <f>'2018'!AB3</f>
        <v>0</v>
      </c>
      <c r="AI17" s="45">
        <f>'2018'!AC3</f>
        <v>105.82263957725021</v>
      </c>
      <c r="AJ17" s="47">
        <f>'2018'!AD3</f>
        <v>113.47068307378741</v>
      </c>
      <c r="AK17" s="48">
        <f>'2018'!AE3</f>
        <v>8</v>
      </c>
      <c r="AL17" s="49">
        <f>'2018'!AF3</f>
        <v>2</v>
      </c>
      <c r="AM17" s="49">
        <f>'2018'!AG3</f>
        <v>9</v>
      </c>
      <c r="AN17" s="49">
        <f>'2018'!AH3</f>
        <v>8</v>
      </c>
      <c r="AO17" s="49">
        <f>'2018'!AI3</f>
        <v>7</v>
      </c>
      <c r="AP17" s="49">
        <f>'2018'!AK3</f>
        <v>7</v>
      </c>
      <c r="AQ17" s="49">
        <f>'2018'!AL3</f>
        <v>7</v>
      </c>
      <c r="AR17" s="50">
        <f>'2018'!AM3</f>
        <v>0</v>
      </c>
      <c r="AS17" s="55">
        <f>'2018'!AN3</f>
        <v>0</v>
      </c>
      <c r="AT17" s="56">
        <f>'2018'!AO3</f>
        <v>1</v>
      </c>
      <c r="AU17" s="56">
        <f>'2018'!AP3</f>
        <v>0</v>
      </c>
      <c r="AV17" s="56">
        <f>'2018'!AQ3</f>
        <v>0</v>
      </c>
      <c r="AW17" s="56">
        <f>'2018'!AR3</f>
        <v>0</v>
      </c>
      <c r="AX17" s="56">
        <f>'2018'!AS3</f>
        <v>0</v>
      </c>
      <c r="AY17" s="57">
        <f>'2018'!AT3</f>
        <v>0</v>
      </c>
      <c r="AZ17" s="57">
        <f>'2018'!AU3</f>
        <v>0</v>
      </c>
      <c r="BA17" s="57">
        <f>'2018'!AV3</f>
        <v>0</v>
      </c>
      <c r="BB17" s="57">
        <f>'2018'!AW3</f>
        <v>0</v>
      </c>
      <c r="BC17" s="57">
        <f>'2018'!AX3</f>
        <v>0</v>
      </c>
      <c r="BD17" s="57">
        <f>'2018'!AY3</f>
        <v>0</v>
      </c>
      <c r="BE17" s="58">
        <f>'2018'!AZ3</f>
        <v>0</v>
      </c>
      <c r="BF17" s="55">
        <f>'2018'!BA3</f>
        <v>100</v>
      </c>
      <c r="BG17" s="56">
        <f>'2018'!BB3</f>
        <v>3612</v>
      </c>
      <c r="BH17" s="56">
        <f>'2018'!BC3</f>
        <v>0</v>
      </c>
      <c r="BI17" s="56">
        <f>'2018'!BD3</f>
        <v>8</v>
      </c>
      <c r="BJ17" s="56">
        <f>'2018'!BE3</f>
        <v>0</v>
      </c>
      <c r="BK17" s="56">
        <f>'2018'!BF3</f>
        <v>28</v>
      </c>
      <c r="BL17" s="57">
        <f>'2018'!BG3</f>
        <v>0</v>
      </c>
      <c r="BM17" s="57">
        <f>'2018'!BH3</f>
        <v>0</v>
      </c>
      <c r="BN17" s="57">
        <f>'2018'!BI3</f>
        <v>0</v>
      </c>
      <c r="BO17" s="57">
        <f>'2018'!BJ3</f>
        <v>0</v>
      </c>
      <c r="BP17" s="57">
        <f>'2018'!BK3</f>
        <v>0</v>
      </c>
      <c r="BQ17" s="57">
        <f>'2018'!BL3</f>
        <v>0</v>
      </c>
      <c r="BR17" s="58">
        <f>'2018'!BM3</f>
        <v>0</v>
      </c>
      <c r="BS17" s="55">
        <f>'2018'!BN3</f>
        <v>484</v>
      </c>
      <c r="BT17" s="56">
        <f>'2018'!BO3</f>
        <v>3250</v>
      </c>
      <c r="BU17" s="56">
        <f>'2018'!BP3</f>
        <v>0</v>
      </c>
      <c r="BV17" s="56">
        <f>'2018'!BQ3</f>
        <v>26</v>
      </c>
      <c r="BW17" s="56">
        <f>'2018'!BR3</f>
        <v>3</v>
      </c>
      <c r="BX17" s="56">
        <f>'2018'!BS3</f>
        <v>22</v>
      </c>
      <c r="BY17" s="57">
        <f>'2018'!BT3</f>
        <v>0</v>
      </c>
      <c r="BZ17" s="57">
        <f>'2018'!BU3</f>
        <v>0</v>
      </c>
      <c r="CA17" s="57">
        <f>'2018'!BV3</f>
        <v>0</v>
      </c>
      <c r="CB17" s="57">
        <f>'2018'!BW3</f>
        <v>0</v>
      </c>
      <c r="CC17" s="57">
        <f>'2018'!BX3</f>
        <v>0</v>
      </c>
      <c r="CD17" s="57">
        <f>'2018'!BY3</f>
        <v>0</v>
      </c>
      <c r="CE17" s="58">
        <f>'2018'!BZ3</f>
        <v>0</v>
      </c>
      <c r="CF17" s="55">
        <f>'2018'!CA3</f>
        <v>1293</v>
      </c>
      <c r="CG17" s="56">
        <f>'2018'!CB3</f>
        <v>3803</v>
      </c>
      <c r="CH17" s="56">
        <f>'2018'!CC3</f>
        <v>0</v>
      </c>
      <c r="CI17" s="56">
        <f>'2018'!CD3</f>
        <v>92</v>
      </c>
      <c r="CJ17" s="56">
        <f>'2018'!CE3</f>
        <v>11</v>
      </c>
      <c r="CK17" s="56">
        <f>'2018'!CF3</f>
        <v>33</v>
      </c>
      <c r="CL17" s="57">
        <f>'2018'!CG3</f>
        <v>0</v>
      </c>
      <c r="CM17" s="57">
        <f>'2018'!CH3</f>
        <v>0</v>
      </c>
      <c r="CN17" s="57">
        <f>'2018'!CI3</f>
        <v>3</v>
      </c>
      <c r="CO17" s="57">
        <f>'2018'!CJ3</f>
        <v>6.8</v>
      </c>
      <c r="CP17" s="57">
        <f>'2018'!CK3</f>
        <v>0</v>
      </c>
      <c r="CQ17" s="57">
        <f>'2018'!CL3</f>
        <v>0</v>
      </c>
      <c r="CR17" s="58">
        <f>'2018'!CM3</f>
        <v>0</v>
      </c>
      <c r="CS17" s="55">
        <f>'2018'!CN3</f>
        <v>1111</v>
      </c>
      <c r="CT17" s="56">
        <f>'2018'!CO3</f>
        <v>3668</v>
      </c>
      <c r="CU17" s="56">
        <f>'2018'!CP3</f>
        <v>0</v>
      </c>
      <c r="CV17" s="56">
        <f>'2018'!CQ3</f>
        <v>72</v>
      </c>
      <c r="CW17" s="56">
        <f>'2018'!CR3</f>
        <v>7</v>
      </c>
      <c r="CX17" s="56">
        <f>'2018'!CS3</f>
        <v>35</v>
      </c>
      <c r="CY17" s="57">
        <f>'2018'!CT3</f>
        <v>0</v>
      </c>
      <c r="CZ17" s="57">
        <f>'2018'!CU3</f>
        <v>0</v>
      </c>
      <c r="DA17" s="57">
        <f>'2018'!CV3</f>
        <v>3</v>
      </c>
      <c r="DB17" s="57">
        <f>'2018'!CW3</f>
        <v>8.1</v>
      </c>
      <c r="DC17" s="57">
        <f>'2018'!CX3</f>
        <v>0</v>
      </c>
      <c r="DD17" s="57">
        <f>'2018'!CY3</f>
        <v>0</v>
      </c>
      <c r="DE17" s="58">
        <f>'2018'!CZ3</f>
        <v>0</v>
      </c>
    </row>
    <row r="18" spans="1:109" x14ac:dyDescent="0.2">
      <c r="A18" s="29">
        <f t="shared" si="0"/>
        <v>16</v>
      </c>
      <c r="B18" s="30">
        <f>'2023'!A4</f>
        <v>2</v>
      </c>
      <c r="C18" s="30">
        <v>2023</v>
      </c>
      <c r="D18" s="31" t="str">
        <f>'2023'!B4</f>
        <v>Dalton Kincaid</v>
      </c>
      <c r="E18" s="32">
        <f>'2023'!C4</f>
        <v>11.478571428571428</v>
      </c>
      <c r="F18" s="32">
        <f t="shared" si="1"/>
        <v>90</v>
      </c>
      <c r="G18" s="120">
        <v>11</v>
      </c>
      <c r="H18" s="33">
        <f t="shared" si="2"/>
        <v>1.3128610075918261</v>
      </c>
      <c r="I18" s="34" t="str">
        <f>'2023'!D4</f>
        <v>Utah</v>
      </c>
      <c r="J18" s="35">
        <f>'2023'!E4</f>
        <v>5</v>
      </c>
      <c r="K18" s="36">
        <f>'2023'!F4</f>
        <v>36451</v>
      </c>
      <c r="L18" s="37">
        <f>'2023'!G4</f>
        <v>25.961643835616439</v>
      </c>
      <c r="M18" s="37" t="str">
        <f>'2023'!H4</f>
        <v>SR</v>
      </c>
      <c r="N18" s="37">
        <f>'2023'!I4</f>
        <v>23.539726027397261</v>
      </c>
      <c r="O18" s="35">
        <f>'2023'!J4</f>
        <v>76</v>
      </c>
      <c r="P18" s="35">
        <f>'2023'!K4</f>
        <v>246</v>
      </c>
      <c r="Q18" s="35">
        <f>'2023'!L4</f>
        <v>4.7</v>
      </c>
      <c r="R18" s="59">
        <f>'2023'!M4</f>
        <v>1</v>
      </c>
      <c r="S18" s="40">
        <f>'2023'!N4</f>
        <v>0</v>
      </c>
      <c r="T18" s="41">
        <f>'2023'!O4</f>
        <v>0</v>
      </c>
      <c r="U18" s="41">
        <f>'2023'!P4</f>
        <v>6.4814814814814811E-2</v>
      </c>
      <c r="V18" s="41">
        <f>'2023'!Q4</f>
        <v>0.1830647187623389</v>
      </c>
      <c r="W18" s="41">
        <f>'2023'!R4</f>
        <v>0.29761904761904767</v>
      </c>
      <c r="X18" s="42">
        <f>'2023'!S4</f>
        <v>0.29761904761904767</v>
      </c>
      <c r="Y18" s="43">
        <f>'2023'!T4</f>
        <v>0.28273809523809529</v>
      </c>
      <c r="Z18" s="44">
        <f>'2023'!U4</f>
        <v>21.876712328767123</v>
      </c>
      <c r="AA18" s="45">
        <f>'2023'!V4</f>
        <v>2.42</v>
      </c>
      <c r="AB18" s="45">
        <f t="shared" si="5"/>
        <v>12.714285714285714</v>
      </c>
      <c r="AC18" s="45">
        <f>'2023'!X4</f>
        <v>5.7</v>
      </c>
      <c r="AD18" s="45">
        <f>'2023'!Y4</f>
        <v>8.6999999999999993</v>
      </c>
      <c r="AE18" s="45">
        <f>'2023'!Z4</f>
        <v>0</v>
      </c>
      <c r="AF18" s="45">
        <f>'2023'!AA4</f>
        <v>0</v>
      </c>
      <c r="AG18" s="45">
        <f t="shared" si="3"/>
        <v>77.8</v>
      </c>
      <c r="AH18" s="46">
        <f>'2023'!AB4</f>
        <v>2.7999999999999997E-2</v>
      </c>
      <c r="AI18" s="45">
        <f>'2023'!AC4</f>
        <v>100.82626302825939</v>
      </c>
      <c r="AJ18" s="47">
        <f>'2023'!AD4</f>
        <v>106.01395842715762</v>
      </c>
      <c r="AK18" s="48">
        <f>'2023'!AE4</f>
        <v>9</v>
      </c>
      <c r="AL18" s="49">
        <f>'2023'!AF4</f>
        <v>2</v>
      </c>
      <c r="AM18" s="49">
        <f>'2023'!AG4</f>
        <v>8</v>
      </c>
      <c r="AN18" s="49">
        <f>'2023'!AH4</f>
        <v>4</v>
      </c>
      <c r="AO18" s="49">
        <f>'2023'!AI4</f>
        <v>3</v>
      </c>
      <c r="AP18" s="49">
        <f>'2023'!AK4</f>
        <v>4</v>
      </c>
      <c r="AQ18" s="49">
        <f>'2023'!AL4</f>
        <v>10</v>
      </c>
      <c r="AR18" s="50">
        <f>'2023'!AM4</f>
        <v>0.5</v>
      </c>
      <c r="AS18" s="55">
        <f>'2023'!AN4</f>
        <v>0</v>
      </c>
      <c r="AT18" s="56">
        <f>'2023'!AO4</f>
        <v>1</v>
      </c>
      <c r="AU18" s="56">
        <f>'2023'!AP4</f>
        <v>0</v>
      </c>
      <c r="AV18" s="56">
        <f>'2023'!AQ4</f>
        <v>0</v>
      </c>
      <c r="AW18" s="56">
        <f>'2023'!AR4</f>
        <v>0</v>
      </c>
      <c r="AX18" s="56">
        <f>'2023'!AS4</f>
        <v>0</v>
      </c>
      <c r="AY18" s="57">
        <f>'2023'!AT4</f>
        <v>0</v>
      </c>
      <c r="AZ18" s="57">
        <f>'2023'!AU4</f>
        <v>0</v>
      </c>
      <c r="BA18" s="57">
        <f>'2023'!AV4</f>
        <v>0</v>
      </c>
      <c r="BB18" s="57">
        <f>'2023'!AW4</f>
        <v>0</v>
      </c>
      <c r="BC18" s="57">
        <f>'2023'!AX4</f>
        <v>0</v>
      </c>
      <c r="BD18" s="57">
        <f>'2023'!AY4</f>
        <v>0</v>
      </c>
      <c r="BE18" s="58">
        <f>'2023'!AZ4</f>
        <v>0</v>
      </c>
      <c r="BF18" s="55">
        <f>'2023'!BA4</f>
        <v>0</v>
      </c>
      <c r="BG18" s="56">
        <f>'2023'!BB4</f>
        <v>1</v>
      </c>
      <c r="BH18" s="56">
        <f>'2023'!BC4</f>
        <v>0</v>
      </c>
      <c r="BI18" s="56">
        <f>'2023'!BD4</f>
        <v>0</v>
      </c>
      <c r="BJ18" s="56">
        <f>'2023'!BE4</f>
        <v>0</v>
      </c>
      <c r="BK18" s="56">
        <f>'2023'!BF4</f>
        <v>0</v>
      </c>
      <c r="BL18" s="57">
        <f>'2023'!BG4</f>
        <v>0</v>
      </c>
      <c r="BM18" s="57">
        <f>'2023'!BH4</f>
        <v>0</v>
      </c>
      <c r="BN18" s="57">
        <f>'2023'!BI4</f>
        <v>0</v>
      </c>
      <c r="BO18" s="57">
        <f>'2023'!BJ4</f>
        <v>0</v>
      </c>
      <c r="BP18" s="57">
        <f>'2023'!BK4</f>
        <v>0</v>
      </c>
      <c r="BQ18" s="57">
        <f>'2023'!BL4</f>
        <v>0</v>
      </c>
      <c r="BR18" s="58">
        <f>'2023'!BM4</f>
        <v>0</v>
      </c>
      <c r="BS18" s="55">
        <f>'2023'!BN4</f>
        <v>14</v>
      </c>
      <c r="BT18" s="56">
        <f>'2023'!BO4</f>
        <v>216</v>
      </c>
      <c r="BU18" s="56">
        <f>'2023'!BP4</f>
        <v>3</v>
      </c>
      <c r="BV18" s="56">
        <f>'2023'!BQ4</f>
        <v>1</v>
      </c>
      <c r="BW18" s="56">
        <f>'2023'!BR4</f>
        <v>0</v>
      </c>
      <c r="BX18" s="56">
        <f>'2023'!BS4</f>
        <v>1</v>
      </c>
      <c r="BY18" s="57">
        <f>'2023'!BT4</f>
        <v>0</v>
      </c>
      <c r="BZ18" s="57">
        <f>'2023'!BU4</f>
        <v>0</v>
      </c>
      <c r="CA18" s="57">
        <f>'2023'!BV4</f>
        <v>0.54</v>
      </c>
      <c r="CB18" s="57">
        <f>'2023'!BW4</f>
        <v>1</v>
      </c>
      <c r="CC18" s="57">
        <f>'2023'!BX4</f>
        <v>19</v>
      </c>
      <c r="CD18" s="57">
        <f>'2023'!BY4</f>
        <v>0</v>
      </c>
      <c r="CE18" s="58">
        <f>'2023'!BZ4</f>
        <v>0</v>
      </c>
      <c r="CF18" s="55">
        <f>'2023'!CA4</f>
        <v>510</v>
      </c>
      <c r="CG18" s="56">
        <f>'2023'!CB4</f>
        <v>2785.9</v>
      </c>
      <c r="CH18" s="56">
        <f>'2023'!CC4</f>
        <v>45</v>
      </c>
      <c r="CI18" s="56">
        <f>'2023'!CD4</f>
        <v>36</v>
      </c>
      <c r="CJ18" s="56">
        <f>'2023'!CE4</f>
        <v>8</v>
      </c>
      <c r="CK18" s="56">
        <f>'2023'!CF4</f>
        <v>22.099999999999998</v>
      </c>
      <c r="CL18" s="57">
        <f>'2023'!CG4</f>
        <v>0</v>
      </c>
      <c r="CM18" s="57">
        <f>'2023'!CH4</f>
        <v>0</v>
      </c>
      <c r="CN18" s="57">
        <f>'2023'!CI4</f>
        <v>2.09</v>
      </c>
      <c r="CO18" s="57">
        <f>'2023'!CJ4</f>
        <v>4.3</v>
      </c>
      <c r="CP18" s="57">
        <f>'2023'!CK4</f>
        <v>11.2</v>
      </c>
      <c r="CQ18" s="57">
        <f>'2023'!CL4</f>
        <v>77.8</v>
      </c>
      <c r="CR18" s="58">
        <f>'2023'!CM4</f>
        <v>0</v>
      </c>
      <c r="CS18" s="55">
        <f>'2023'!CN4</f>
        <v>890</v>
      </c>
      <c r="CT18" s="56">
        <f>'2023'!CO4</f>
        <v>2990.3999999999996</v>
      </c>
      <c r="CU18" s="56">
        <f>'2023'!CP4</f>
        <v>93</v>
      </c>
      <c r="CV18" s="56">
        <f>'2023'!CQ4</f>
        <v>70</v>
      </c>
      <c r="CW18" s="56">
        <f>'2023'!CR4</f>
        <v>8</v>
      </c>
      <c r="CX18" s="56">
        <f>'2023'!CS4</f>
        <v>26.400000000000002</v>
      </c>
      <c r="CY18" s="57">
        <f>'2023'!CT4</f>
        <v>0</v>
      </c>
      <c r="CZ18" s="57">
        <f>'2023'!CU4</f>
        <v>0</v>
      </c>
      <c r="DA18" s="57">
        <f>'2023'!CV4</f>
        <v>2.42</v>
      </c>
      <c r="DB18" s="57">
        <f>'2023'!CW4</f>
        <v>5.7</v>
      </c>
      <c r="DC18" s="57">
        <f>'2023'!CX4</f>
        <v>8.6999999999999993</v>
      </c>
      <c r="DD18" s="57">
        <f>'2023'!CY4</f>
        <v>50</v>
      </c>
      <c r="DE18" s="58">
        <f>'2023'!CZ4</f>
        <v>2.8</v>
      </c>
    </row>
    <row r="19" spans="1:109" x14ac:dyDescent="0.2">
      <c r="A19" s="29">
        <f t="shared" si="0"/>
        <v>17</v>
      </c>
      <c r="B19" s="30">
        <f>'2018'!A4</f>
        <v>2</v>
      </c>
      <c r="C19" s="30">
        <v>2018</v>
      </c>
      <c r="D19" s="31" t="str">
        <f>'2018'!B4</f>
        <v>Mark Andrews</v>
      </c>
      <c r="E19" s="32">
        <f>'2018'!C4</f>
        <v>11.428571428571429</v>
      </c>
      <c r="F19" s="32">
        <f t="shared" si="1"/>
        <v>89.4</v>
      </c>
      <c r="G19" s="120">
        <v>1</v>
      </c>
      <c r="H19" s="33">
        <f t="shared" si="2"/>
        <v>1.2943096260204405</v>
      </c>
      <c r="I19" s="34" t="str">
        <f>'2018'!D4</f>
        <v>Oklahoma</v>
      </c>
      <c r="J19" s="35">
        <f>'2018'!E4</f>
        <v>3</v>
      </c>
      <c r="K19" s="36">
        <f>'2018'!F4</f>
        <v>34948</v>
      </c>
      <c r="L19" s="37">
        <f>'2018'!G4</f>
        <v>30.079452054794519</v>
      </c>
      <c r="M19" s="37" t="str">
        <f>'2018'!H4</f>
        <v>JR</v>
      </c>
      <c r="N19" s="37">
        <f>'2018'!I4</f>
        <v>22.652054794520549</v>
      </c>
      <c r="O19" s="38">
        <f>'2018'!J4</f>
        <v>77</v>
      </c>
      <c r="P19" s="38">
        <f>'2018'!K4</f>
        <v>256</v>
      </c>
      <c r="Q19" s="35">
        <f>'2018'!L4</f>
        <v>4.58</v>
      </c>
      <c r="R19" s="39">
        <f>'2018'!M4</f>
        <v>3</v>
      </c>
      <c r="S19" s="40">
        <f>'2018'!N4</f>
        <v>0</v>
      </c>
      <c r="T19" s="41">
        <f>'2018'!O4</f>
        <v>0</v>
      </c>
      <c r="U19" s="41">
        <f>'2018'!P4</f>
        <v>0.1146441704520874</v>
      </c>
      <c r="V19" s="41">
        <f>'2018'!Q4</f>
        <v>0.12814465408805031</v>
      </c>
      <c r="W19" s="41">
        <f>'2018'!R4</f>
        <v>0.18972597330806287</v>
      </c>
      <c r="X19" s="42">
        <f>'2018'!S4</f>
        <v>0.18972597330806287</v>
      </c>
      <c r="Y19" s="43">
        <f>'2018'!T4</f>
        <v>0.18023967464265972</v>
      </c>
      <c r="Z19" s="44">
        <f>'2018'!U4</f>
        <v>22.013698630136986</v>
      </c>
      <c r="AA19" s="45">
        <f>'2018'!V4</f>
        <v>2.63</v>
      </c>
      <c r="AB19" s="45">
        <f t="shared" si="5"/>
        <v>15.5</v>
      </c>
      <c r="AC19" s="45">
        <f>'2018'!X4</f>
        <v>6.6</v>
      </c>
      <c r="AD19" s="45">
        <f>'2018'!Y4</f>
        <v>12.9</v>
      </c>
      <c r="AE19" s="45">
        <f>'2018'!Z4</f>
        <v>0</v>
      </c>
      <c r="AF19" s="45">
        <f>'2018'!AA4</f>
        <v>0</v>
      </c>
      <c r="AG19" s="45">
        <f t="shared" si="3"/>
        <v>0</v>
      </c>
      <c r="AH19" s="46">
        <f>'2018'!AB4</f>
        <v>4.5999999999999999E-2</v>
      </c>
      <c r="AI19" s="45">
        <f>'2018'!AC4</f>
        <v>116.36116184832505</v>
      </c>
      <c r="AJ19" s="47">
        <f>'2018'!AD4</f>
        <v>124.77084838306646</v>
      </c>
      <c r="AK19" s="48">
        <f>'2018'!AE4</f>
        <v>6</v>
      </c>
      <c r="AL19" s="49">
        <f>'2018'!AF4</f>
        <v>2</v>
      </c>
      <c r="AM19" s="49">
        <f>'2018'!AG4</f>
        <v>8</v>
      </c>
      <c r="AN19" s="49">
        <f>'2018'!AH4</f>
        <v>8</v>
      </c>
      <c r="AO19" s="49">
        <f>'2018'!AI4</f>
        <v>4</v>
      </c>
      <c r="AP19" s="49">
        <f>'2018'!AK4</f>
        <v>9</v>
      </c>
      <c r="AQ19" s="49">
        <f>'2018'!AL4</f>
        <v>6</v>
      </c>
      <c r="AR19" s="50">
        <f>'2018'!AM4</f>
        <v>1</v>
      </c>
      <c r="AS19" s="55">
        <f>'2018'!AN4</f>
        <v>0</v>
      </c>
      <c r="AT19" s="56">
        <f>'2018'!AO4</f>
        <v>1</v>
      </c>
      <c r="AU19" s="56">
        <f>'2018'!AP4</f>
        <v>0</v>
      </c>
      <c r="AV19" s="56">
        <f>'2018'!AQ4</f>
        <v>0</v>
      </c>
      <c r="AW19" s="56">
        <f>'2018'!AR4</f>
        <v>0</v>
      </c>
      <c r="AX19" s="56">
        <f>'2018'!AS4</f>
        <v>0</v>
      </c>
      <c r="AY19" s="57">
        <f>'2018'!AT4</f>
        <v>0</v>
      </c>
      <c r="AZ19" s="57">
        <f>'2018'!AU4</f>
        <v>0</v>
      </c>
      <c r="BA19" s="57">
        <f>'2018'!AV4</f>
        <v>0</v>
      </c>
      <c r="BB19" s="57">
        <f>'2018'!AW4</f>
        <v>0</v>
      </c>
      <c r="BC19" s="57">
        <f>'2018'!AX4</f>
        <v>0</v>
      </c>
      <c r="BD19" s="57">
        <f>'2018'!AY4</f>
        <v>0</v>
      </c>
      <c r="BE19" s="58">
        <f>'2018'!AZ4</f>
        <v>0</v>
      </c>
      <c r="BF19" s="55">
        <f>'2018'!BA4</f>
        <v>0</v>
      </c>
      <c r="BG19" s="56">
        <f>'2018'!BB4</f>
        <v>1</v>
      </c>
      <c r="BH19" s="56">
        <f>'2018'!BC4</f>
        <v>0</v>
      </c>
      <c r="BI19" s="56">
        <f>'2018'!BD4</f>
        <v>0</v>
      </c>
      <c r="BJ19" s="56">
        <f>'2018'!BE4</f>
        <v>0</v>
      </c>
      <c r="BK19" s="56">
        <f>'2018'!BF4</f>
        <v>0</v>
      </c>
      <c r="BL19" s="57">
        <f>'2018'!BG4</f>
        <v>0</v>
      </c>
      <c r="BM19" s="57">
        <f>'2018'!BH4</f>
        <v>0</v>
      </c>
      <c r="BN19" s="57">
        <f>'2018'!BI4</f>
        <v>0</v>
      </c>
      <c r="BO19" s="57">
        <f>'2018'!BJ4</f>
        <v>0</v>
      </c>
      <c r="BP19" s="57">
        <f>'2018'!BK4</f>
        <v>0</v>
      </c>
      <c r="BQ19" s="57">
        <f>'2018'!BL4</f>
        <v>0</v>
      </c>
      <c r="BR19" s="58">
        <f>'2018'!BM4</f>
        <v>0</v>
      </c>
      <c r="BS19" s="55">
        <f>'2018'!BN4</f>
        <v>318</v>
      </c>
      <c r="BT19" s="56">
        <f>'2018'!BO4</f>
        <v>2773.7999999999997</v>
      </c>
      <c r="BU19" s="56">
        <f>'2018'!BP4</f>
        <v>28</v>
      </c>
      <c r="BV19" s="56">
        <f>'2018'!BQ4</f>
        <v>19</v>
      </c>
      <c r="BW19" s="56">
        <f>'2018'!BR4</f>
        <v>7</v>
      </c>
      <c r="BX19" s="56">
        <f>'2018'!BS4</f>
        <v>26.099999999999998</v>
      </c>
      <c r="BY19" s="57">
        <f>'2018'!BT4</f>
        <v>0</v>
      </c>
      <c r="BZ19" s="57">
        <f>'2018'!BU4</f>
        <v>0</v>
      </c>
      <c r="CA19" s="57">
        <f>'2018'!BV4</f>
        <v>2.63</v>
      </c>
      <c r="CB19" s="57">
        <f>'2018'!BW4</f>
        <v>9.8000000000000007</v>
      </c>
      <c r="CC19" s="57">
        <f>'2018'!BX4</f>
        <v>9.6999999999999993</v>
      </c>
      <c r="CD19" s="57">
        <f>'2018'!BY4</f>
        <v>0</v>
      </c>
      <c r="CE19" s="58">
        <f>'2018'!BZ4</f>
        <v>9.5</v>
      </c>
      <c r="CF19" s="55">
        <f>'2018'!CA4</f>
        <v>489</v>
      </c>
      <c r="CG19" s="56">
        <f>'2018'!CB4</f>
        <v>3816</v>
      </c>
      <c r="CH19" s="56">
        <f>'2018'!CC4</f>
        <v>49</v>
      </c>
      <c r="CI19" s="56">
        <f>'2018'!CD4</f>
        <v>31</v>
      </c>
      <c r="CJ19" s="56">
        <f>'2018'!CE4</f>
        <v>7</v>
      </c>
      <c r="CK19" s="56">
        <f>'2018'!CF4</f>
        <v>39.599999999999994</v>
      </c>
      <c r="CL19" s="57">
        <f>'2018'!CG4</f>
        <v>0</v>
      </c>
      <c r="CM19" s="57">
        <f>'2018'!CH4</f>
        <v>0</v>
      </c>
      <c r="CN19" s="57">
        <f>'2018'!CI4</f>
        <v>2.11</v>
      </c>
      <c r="CO19" s="57">
        <f>'2018'!CJ4</f>
        <v>6.6</v>
      </c>
      <c r="CP19" s="57">
        <f>'2018'!CK4</f>
        <v>11.7</v>
      </c>
      <c r="CQ19" s="57">
        <f>'2018'!CL4</f>
        <v>0</v>
      </c>
      <c r="CR19" s="58">
        <f>'2018'!CM4</f>
        <v>16.2</v>
      </c>
      <c r="CS19" s="55">
        <f>'2018'!CN4</f>
        <v>961</v>
      </c>
      <c r="CT19" s="56">
        <f>'2018'!CO4</f>
        <v>5065.2</v>
      </c>
      <c r="CU19" s="56">
        <f>'2018'!CP4</f>
        <v>88</v>
      </c>
      <c r="CV19" s="56">
        <f>'2018'!CQ4</f>
        <v>62</v>
      </c>
      <c r="CW19" s="56">
        <f>'2018'!CR4</f>
        <v>8</v>
      </c>
      <c r="CX19" s="56">
        <f>'2018'!CS4</f>
        <v>47.6</v>
      </c>
      <c r="CY19" s="57">
        <f>'2018'!CT4</f>
        <v>0</v>
      </c>
      <c r="CZ19" s="57">
        <f>'2018'!CU4</f>
        <v>0</v>
      </c>
      <c r="DA19" s="57">
        <f>'2018'!CV4</f>
        <v>2.63</v>
      </c>
      <c r="DB19" s="57">
        <f>'2018'!CW4</f>
        <v>4.5999999999999996</v>
      </c>
      <c r="DC19" s="57">
        <f>'2018'!CX4</f>
        <v>12.9</v>
      </c>
      <c r="DD19" s="57">
        <f>'2018'!CY4</f>
        <v>59.1</v>
      </c>
      <c r="DE19" s="58">
        <f>'2018'!CZ4</f>
        <v>4.5999999999999996</v>
      </c>
    </row>
    <row r="20" spans="1:109" x14ac:dyDescent="0.2">
      <c r="A20" s="29">
        <f t="shared" si="0"/>
        <v>18</v>
      </c>
      <c r="B20" s="30">
        <f>'2017'!A7</f>
        <v>5</v>
      </c>
      <c r="C20" s="30">
        <v>2017</v>
      </c>
      <c r="D20" s="31" t="str">
        <f>'2017'!B7</f>
        <v>Gerald Everett</v>
      </c>
      <c r="E20" s="32">
        <f>'2017'!C7</f>
        <v>11.35</v>
      </c>
      <c r="F20" s="32">
        <f t="shared" si="1"/>
        <v>88.8</v>
      </c>
      <c r="G20" s="120">
        <v>13</v>
      </c>
      <c r="H20" s="33">
        <f t="shared" si="2"/>
        <v>1.2651574549796909</v>
      </c>
      <c r="I20" s="34" t="str">
        <f>'2017'!D7</f>
        <v>South Alabama</v>
      </c>
      <c r="J20" s="35">
        <f>'2017'!E7</f>
        <v>10</v>
      </c>
      <c r="K20" s="36">
        <f>'2017'!F7</f>
        <v>34510</v>
      </c>
      <c r="L20" s="37">
        <f>'2017'!G7</f>
        <v>31.279452054794522</v>
      </c>
      <c r="M20" s="37" t="str">
        <f>'2017'!H7</f>
        <v>SR</v>
      </c>
      <c r="N20" s="37">
        <f>'2017'!I7</f>
        <v>22.854794520547944</v>
      </c>
      <c r="O20" s="38">
        <f>'2017'!J7</f>
        <v>75</v>
      </c>
      <c r="P20" s="38">
        <f>'2017'!K7</f>
        <v>239</v>
      </c>
      <c r="Q20" s="37">
        <f>'2017'!L7</f>
        <v>4.62</v>
      </c>
      <c r="R20" s="39">
        <f>'2017'!M7</f>
        <v>2</v>
      </c>
      <c r="S20" s="40">
        <f>'2017'!N7</f>
        <v>0</v>
      </c>
      <c r="T20" s="41">
        <f>'2017'!O7</f>
        <v>0</v>
      </c>
      <c r="U20" s="41">
        <f>'2017'!P7</f>
        <v>0.1889127744120904</v>
      </c>
      <c r="V20" s="41">
        <f>'2017'!Q7</f>
        <v>0.24018379281537175</v>
      </c>
      <c r="W20" s="41">
        <f>'2017'!R7</f>
        <v>0.24678698386655726</v>
      </c>
      <c r="X20" s="42">
        <f>'2017'!S7</f>
        <v>0.24678698386655726</v>
      </c>
      <c r="Y20" s="43">
        <f>'2017'!T7</f>
        <v>0.17275088870659008</v>
      </c>
      <c r="Z20" s="44">
        <f>'2017'!U7</f>
        <v>20.2</v>
      </c>
      <c r="AA20" s="45">
        <f>'2017'!V7</f>
        <v>3.37</v>
      </c>
      <c r="AB20" s="45">
        <f t="shared" si="5"/>
        <v>14.73469387755102</v>
      </c>
      <c r="AC20" s="45">
        <f>'2017'!X7</f>
        <v>9.1</v>
      </c>
      <c r="AD20" s="45">
        <f>'2017'!Y7</f>
        <v>8.8000000000000007</v>
      </c>
      <c r="AE20" s="45">
        <f>'2017'!Z7</f>
        <v>0</v>
      </c>
      <c r="AF20" s="45">
        <f>'2017'!AA7</f>
        <v>0</v>
      </c>
      <c r="AG20" s="45">
        <f t="shared" si="3"/>
        <v>0</v>
      </c>
      <c r="AH20" s="46">
        <f>'2017'!AB7</f>
        <v>9.3000000000000013E-2</v>
      </c>
      <c r="AI20" s="45">
        <f>'2017'!AC7</f>
        <v>104.92041371152702</v>
      </c>
      <c r="AJ20" s="47">
        <f>'2017'!AD7</f>
        <v>108.14859478180578</v>
      </c>
      <c r="AK20" s="48">
        <f>'2017'!AE7</f>
        <v>5</v>
      </c>
      <c r="AL20" s="49">
        <f>'2017'!AF7</f>
        <v>6</v>
      </c>
      <c r="AM20" s="49">
        <f>'2017'!AG7</f>
        <v>10</v>
      </c>
      <c r="AN20" s="49">
        <f>'2017'!AH7</f>
        <v>7</v>
      </c>
      <c r="AO20" s="49">
        <f>'2017'!AI7</f>
        <v>8</v>
      </c>
      <c r="AP20" s="49">
        <f>'2017'!AK7</f>
        <v>5</v>
      </c>
      <c r="AQ20" s="49">
        <f>'2017'!AL7</f>
        <v>7</v>
      </c>
      <c r="AR20" s="50">
        <f>'2017'!AM7</f>
        <v>0</v>
      </c>
      <c r="AS20" s="55">
        <f>'2017'!AN7</f>
        <v>0</v>
      </c>
      <c r="AT20" s="56">
        <f>'2017'!AO7</f>
        <v>1</v>
      </c>
      <c r="AU20" s="56">
        <f>'2017'!AP7</f>
        <v>0</v>
      </c>
      <c r="AV20" s="56">
        <f>'2017'!AQ7</f>
        <v>0</v>
      </c>
      <c r="AW20" s="56">
        <f>'2017'!AR7</f>
        <v>0</v>
      </c>
      <c r="AX20" s="56">
        <f>'2017'!AS7</f>
        <v>0</v>
      </c>
      <c r="AY20" s="57">
        <f>'2017'!AT7</f>
        <v>0</v>
      </c>
      <c r="AZ20" s="57">
        <f>'2017'!AU7</f>
        <v>0</v>
      </c>
      <c r="BA20" s="57">
        <f>'2017'!AV7</f>
        <v>0</v>
      </c>
      <c r="BB20" s="57">
        <f>'2017'!AW7</f>
        <v>0</v>
      </c>
      <c r="BC20" s="57">
        <f>'2017'!AX7</f>
        <v>0</v>
      </c>
      <c r="BD20" s="57">
        <f>'2017'!AY7</f>
        <v>0</v>
      </c>
      <c r="BE20" s="58">
        <f>'2017'!AZ7</f>
        <v>0</v>
      </c>
      <c r="BF20" s="55">
        <f>'2017'!BA7</f>
        <v>0</v>
      </c>
      <c r="BG20" s="56">
        <f>'2017'!BB7</f>
        <v>1</v>
      </c>
      <c r="BH20" s="56">
        <f>'2017'!BC7</f>
        <v>0</v>
      </c>
      <c r="BI20" s="56">
        <f>'2017'!BD7</f>
        <v>0</v>
      </c>
      <c r="BJ20" s="56">
        <f>'2017'!BE7</f>
        <v>0</v>
      </c>
      <c r="BK20" s="56">
        <f>'2017'!BF7</f>
        <v>0</v>
      </c>
      <c r="BL20" s="57">
        <f>'2017'!BG7</f>
        <v>0</v>
      </c>
      <c r="BM20" s="57">
        <f>'2017'!BH7</f>
        <v>0</v>
      </c>
      <c r="BN20" s="57">
        <f>'2017'!BI7</f>
        <v>0</v>
      </c>
      <c r="BO20" s="57">
        <f>'2017'!BJ7</f>
        <v>0</v>
      </c>
      <c r="BP20" s="57">
        <f>'2017'!BK7</f>
        <v>0</v>
      </c>
      <c r="BQ20" s="57">
        <f>'2017'!BL7</f>
        <v>0</v>
      </c>
      <c r="BR20" s="58">
        <f>'2017'!BM7</f>
        <v>0</v>
      </c>
      <c r="BS20" s="55">
        <f>'2017'!BN7</f>
        <v>290</v>
      </c>
      <c r="BT20" s="56">
        <f>'2017'!BO7</f>
        <v>1535.1000000000001</v>
      </c>
      <c r="BU20" s="56">
        <f>'2017'!BP7</f>
        <v>24</v>
      </c>
      <c r="BV20" s="56">
        <f>'2017'!BQ7</f>
        <v>17</v>
      </c>
      <c r="BW20" s="56">
        <f>'2017'!BR7</f>
        <v>1</v>
      </c>
      <c r="BX20" s="56">
        <f>'2017'!BS7</f>
        <v>9.1</v>
      </c>
      <c r="BY20" s="57">
        <f>'2017'!BT7</f>
        <v>0</v>
      </c>
      <c r="BZ20" s="57">
        <f>'2017'!BU7</f>
        <v>0</v>
      </c>
      <c r="CA20" s="57">
        <f>'2017'!BV7</f>
        <v>3.37</v>
      </c>
      <c r="CB20" s="57">
        <f>'2017'!BW7</f>
        <v>12</v>
      </c>
      <c r="CC20" s="57">
        <f>'2017'!BX7</f>
        <v>8.5</v>
      </c>
      <c r="CD20" s="57">
        <f>'2017'!BY7</f>
        <v>0</v>
      </c>
      <c r="CE20" s="58">
        <f>'2017'!BZ7</f>
        <v>0</v>
      </c>
      <c r="CF20" s="55">
        <f>'2017'!CA7</f>
        <v>575</v>
      </c>
      <c r="CG20" s="56">
        <f>'2017'!CB7</f>
        <v>2394</v>
      </c>
      <c r="CH20" s="56">
        <f>'2017'!CC7</f>
        <v>63</v>
      </c>
      <c r="CI20" s="56">
        <f>'2017'!CD7</f>
        <v>41</v>
      </c>
      <c r="CJ20" s="56">
        <f>'2017'!CE7</f>
        <v>8</v>
      </c>
      <c r="CK20" s="56">
        <f>'2017'!CF7</f>
        <v>15.600000000000001</v>
      </c>
      <c r="CL20" s="57">
        <f>'2017'!CG7</f>
        <v>0</v>
      </c>
      <c r="CM20" s="57">
        <f>'2017'!CH7</f>
        <v>0</v>
      </c>
      <c r="CN20" s="57">
        <f>'2017'!CI7</f>
        <v>2.12</v>
      </c>
      <c r="CO20" s="57">
        <f>'2017'!CJ7</f>
        <v>9.1</v>
      </c>
      <c r="CP20" s="57">
        <f>'2017'!CK7</f>
        <v>8.8000000000000007</v>
      </c>
      <c r="CQ20" s="57">
        <f>'2017'!CL7</f>
        <v>0</v>
      </c>
      <c r="CR20" s="58">
        <f>'2017'!CM7</f>
        <v>6.8</v>
      </c>
      <c r="CS20" s="55">
        <f>'2017'!CN7</f>
        <v>722</v>
      </c>
      <c r="CT20" s="56">
        <f>'2017'!CO7</f>
        <v>2925.6000000000004</v>
      </c>
      <c r="CU20" s="56">
        <f>'2017'!CP7</f>
        <v>75</v>
      </c>
      <c r="CV20" s="56">
        <f>'2017'!CQ7</f>
        <v>49</v>
      </c>
      <c r="CW20" s="56">
        <f>'2017'!CR7</f>
        <v>4</v>
      </c>
      <c r="CX20" s="56">
        <f>'2017'!CS7</f>
        <v>14.399999999999999</v>
      </c>
      <c r="CY20" s="57">
        <f>'2017'!CT7</f>
        <v>0</v>
      </c>
      <c r="CZ20" s="57">
        <f>'2017'!CU7</f>
        <v>0</v>
      </c>
      <c r="DA20" s="57">
        <f>'2017'!CV7</f>
        <v>2.3199999999999998</v>
      </c>
      <c r="DB20" s="57">
        <f>'2017'!CW7</f>
        <v>9.1</v>
      </c>
      <c r="DC20" s="57">
        <f>'2017'!CX7</f>
        <v>8.6</v>
      </c>
      <c r="DD20" s="57">
        <f>'2017'!CY7</f>
        <v>0</v>
      </c>
      <c r="DE20" s="58">
        <f>'2017'!CZ7</f>
        <v>9.3000000000000007</v>
      </c>
    </row>
    <row r="21" spans="1:109" ht="15.75" customHeight="1" x14ac:dyDescent="0.2">
      <c r="A21" s="29">
        <f t="shared" si="0"/>
        <v>19</v>
      </c>
      <c r="B21" s="30">
        <f>'2023'!A5</f>
        <v>3</v>
      </c>
      <c r="C21" s="30">
        <v>2023</v>
      </c>
      <c r="D21" s="31" t="str">
        <f>'2023'!B5</f>
        <v>Michael Mayer</v>
      </c>
      <c r="E21" s="32">
        <f>'2023'!C5</f>
        <v>11.264285714285714</v>
      </c>
      <c r="F21" s="32">
        <f t="shared" si="1"/>
        <v>88.1</v>
      </c>
      <c r="G21" s="120" t="s">
        <v>460</v>
      </c>
      <c r="H21" s="33">
        <f t="shared" si="2"/>
        <v>1.2333550865716005</v>
      </c>
      <c r="I21" s="34" t="str">
        <f>'2023'!D5</f>
        <v>Notre Dame</v>
      </c>
      <c r="J21" s="35">
        <f>'2023'!E5</f>
        <v>2</v>
      </c>
      <c r="K21" s="36">
        <f>'2023'!F5</f>
        <v>37078</v>
      </c>
      <c r="L21" s="37">
        <f>'2023'!G5</f>
        <v>24.243835616438357</v>
      </c>
      <c r="M21" s="37" t="str">
        <f>'2023'!H5</f>
        <v>JR</v>
      </c>
      <c r="N21" s="37">
        <f>'2023'!I5</f>
        <v>21.82191780821918</v>
      </c>
      <c r="O21" s="35">
        <f>'2023'!J5</f>
        <v>77</v>
      </c>
      <c r="P21" s="35">
        <f>'2023'!K5</f>
        <v>249</v>
      </c>
      <c r="Q21" s="35">
        <f>'2023'!L5</f>
        <v>4.7</v>
      </c>
      <c r="R21" s="59">
        <f>'2023'!M5</f>
        <v>2</v>
      </c>
      <c r="S21" s="40">
        <f>'2023'!N5</f>
        <v>0</v>
      </c>
      <c r="T21" s="41">
        <f>'2023'!O5</f>
        <v>0</v>
      </c>
      <c r="U21" s="41">
        <f>'2023'!P5</f>
        <v>0.15796124684077506</v>
      </c>
      <c r="V21" s="41">
        <f>'2023'!Q5</f>
        <v>0.24778761061946902</v>
      </c>
      <c r="W21" s="41">
        <f>'2023'!R5</f>
        <v>0.32552712055367777</v>
      </c>
      <c r="X21" s="42">
        <f>'2023'!S5</f>
        <v>0.32552712055367777</v>
      </c>
      <c r="Y21" s="43">
        <f>'2023'!T5</f>
        <v>0.32552712055367777</v>
      </c>
      <c r="Z21" s="44">
        <f>'2023'!U5</f>
        <v>19.18082191780822</v>
      </c>
      <c r="AA21" s="45">
        <f>'2023'!V5</f>
        <v>2.44</v>
      </c>
      <c r="AB21" s="45">
        <f t="shared" si="5"/>
        <v>12.074626865671641</v>
      </c>
      <c r="AC21" s="45">
        <f>'2023'!X5</f>
        <v>5.2</v>
      </c>
      <c r="AD21" s="45">
        <f>'2023'!Y5</f>
        <v>8.1</v>
      </c>
      <c r="AE21" s="45">
        <f>'2023'!Z5</f>
        <v>0</v>
      </c>
      <c r="AF21" s="45">
        <f>'2023'!AA5</f>
        <v>0</v>
      </c>
      <c r="AG21" s="45">
        <f t="shared" si="3"/>
        <v>56.5</v>
      </c>
      <c r="AH21" s="46">
        <f>'2023'!AB5</f>
        <v>4.0999999999999995E-2</v>
      </c>
      <c r="AI21" s="45">
        <f>'2023'!AC5</f>
        <v>102.05585160177475</v>
      </c>
      <c r="AJ21" s="47">
        <f>'2023'!AD5</f>
        <v>109.43166074095933</v>
      </c>
      <c r="AK21" s="48">
        <f>'2023'!AE5</f>
        <v>10</v>
      </c>
      <c r="AL21" s="49">
        <f>'2023'!AF5</f>
        <v>9</v>
      </c>
      <c r="AM21" s="49">
        <f>'2023'!AG5</f>
        <v>8</v>
      </c>
      <c r="AN21" s="49">
        <f>'2023'!AH5</f>
        <v>4</v>
      </c>
      <c r="AO21" s="49">
        <f>'2023'!AI5</f>
        <v>2</v>
      </c>
      <c r="AP21" s="49">
        <f>'2023'!AK5</f>
        <v>5</v>
      </c>
      <c r="AQ21" s="49">
        <f>'2023'!AL5</f>
        <v>7</v>
      </c>
      <c r="AR21" s="50">
        <f>'2023'!AM5</f>
        <v>0</v>
      </c>
      <c r="AS21" s="55">
        <f>'2023'!AN5</f>
        <v>0</v>
      </c>
      <c r="AT21" s="56">
        <f>'2023'!AO5</f>
        <v>1</v>
      </c>
      <c r="AU21" s="56">
        <f>'2023'!AP5</f>
        <v>0</v>
      </c>
      <c r="AV21" s="56">
        <f>'2023'!AQ5</f>
        <v>0</v>
      </c>
      <c r="AW21" s="56">
        <f>'2023'!AR5</f>
        <v>0</v>
      </c>
      <c r="AX21" s="56">
        <f>'2023'!AS5</f>
        <v>0</v>
      </c>
      <c r="AY21" s="57">
        <f>'2023'!AT5</f>
        <v>0</v>
      </c>
      <c r="AZ21" s="57">
        <f>'2023'!AU5</f>
        <v>0</v>
      </c>
      <c r="BA21" s="57">
        <f>'2023'!AV5</f>
        <v>0</v>
      </c>
      <c r="BB21" s="57">
        <f>'2023'!AW5</f>
        <v>0</v>
      </c>
      <c r="BC21" s="57">
        <f>'2023'!AX5</f>
        <v>0</v>
      </c>
      <c r="BD21" s="57">
        <f>'2023'!AY5</f>
        <v>0</v>
      </c>
      <c r="BE21" s="58">
        <f>'2023'!AZ5</f>
        <v>0</v>
      </c>
      <c r="BF21" s="55">
        <f>'2023'!BA5</f>
        <v>0</v>
      </c>
      <c r="BG21" s="56">
        <f>'2023'!BB5</f>
        <v>1</v>
      </c>
      <c r="BH21" s="56">
        <f>'2023'!BC5</f>
        <v>0</v>
      </c>
      <c r="BI21" s="56">
        <f>'2023'!BD5</f>
        <v>0</v>
      </c>
      <c r="BJ21" s="56">
        <f>'2023'!BE5</f>
        <v>0</v>
      </c>
      <c r="BK21" s="56">
        <f>'2023'!BF5</f>
        <v>0</v>
      </c>
      <c r="BL21" s="57">
        <f>'2023'!BG5</f>
        <v>0</v>
      </c>
      <c r="BM21" s="57">
        <f>'2023'!BH5</f>
        <v>0</v>
      </c>
      <c r="BN21" s="57">
        <f>'2023'!BI5</f>
        <v>0</v>
      </c>
      <c r="BO21" s="57">
        <f>'2023'!BJ5</f>
        <v>0</v>
      </c>
      <c r="BP21" s="57">
        <f>'2023'!BK5</f>
        <v>0</v>
      </c>
      <c r="BQ21" s="57">
        <f>'2023'!BL5</f>
        <v>0</v>
      </c>
      <c r="BR21" s="58">
        <f>'2023'!BM5</f>
        <v>0</v>
      </c>
      <c r="BS21" s="55">
        <f>'2023'!BN5</f>
        <v>450</v>
      </c>
      <c r="BT21" s="56">
        <f>'2023'!BO5</f>
        <v>2848.8</v>
      </c>
      <c r="BU21" s="56">
        <f>'2023'!BP5</f>
        <v>59</v>
      </c>
      <c r="BV21" s="56">
        <f>'2023'!BQ5</f>
        <v>42</v>
      </c>
      <c r="BW21" s="56">
        <f>'2023'!BR5</f>
        <v>2</v>
      </c>
      <c r="BX21" s="56">
        <f>'2023'!BS5</f>
        <v>15.600000000000001</v>
      </c>
      <c r="BY21" s="57">
        <f>'2023'!BT5</f>
        <v>0</v>
      </c>
      <c r="BZ21" s="57">
        <f>'2023'!BU5</f>
        <v>0</v>
      </c>
      <c r="CA21" s="57">
        <f>'2023'!BV5</f>
        <v>1.39</v>
      </c>
      <c r="CB21" s="57">
        <f>'2023'!BW5</f>
        <v>5.2</v>
      </c>
      <c r="CC21" s="57">
        <f>'2023'!BX5</f>
        <v>7.6</v>
      </c>
      <c r="CD21" s="57">
        <f>'2023'!BY5</f>
        <v>50</v>
      </c>
      <c r="CE21" s="58">
        <f>'2023'!BZ5</f>
        <v>10.6</v>
      </c>
      <c r="CF21" s="55">
        <f>'2023'!CA5</f>
        <v>840</v>
      </c>
      <c r="CG21" s="56">
        <f>'2023'!CB5</f>
        <v>3390</v>
      </c>
      <c r="CH21" s="56">
        <f>'2023'!CC5</f>
        <v>95</v>
      </c>
      <c r="CI21" s="56">
        <f>'2023'!CD5</f>
        <v>71</v>
      </c>
      <c r="CJ21" s="56">
        <f>'2023'!CE5</f>
        <v>7</v>
      </c>
      <c r="CK21" s="56">
        <f>'2023'!CF5</f>
        <v>27.599999999999998</v>
      </c>
      <c r="CL21" s="57">
        <f>'2023'!CG5</f>
        <v>0</v>
      </c>
      <c r="CM21" s="57">
        <f>'2023'!CH5</f>
        <v>0</v>
      </c>
      <c r="CN21" s="57">
        <f>'2023'!CI5</f>
        <v>1.99</v>
      </c>
      <c r="CO21" s="57">
        <f>'2023'!CJ5</f>
        <v>4.9000000000000004</v>
      </c>
      <c r="CP21" s="57">
        <f>'2023'!CK5</f>
        <v>8.1</v>
      </c>
      <c r="CQ21" s="57">
        <f>'2023'!CL5</f>
        <v>56.5</v>
      </c>
      <c r="CR21" s="58">
        <f>'2023'!CM5</f>
        <v>4.0999999999999996</v>
      </c>
      <c r="CS21" s="55">
        <f>'2023'!CN5</f>
        <v>809</v>
      </c>
      <c r="CT21" s="56">
        <f>'2023'!CO5</f>
        <v>2485.1999999999998</v>
      </c>
      <c r="CU21" s="56">
        <f>'2023'!CP5</f>
        <v>101</v>
      </c>
      <c r="CV21" s="56">
        <f>'2023'!CQ5</f>
        <v>67</v>
      </c>
      <c r="CW21" s="56">
        <f>'2023'!CR5</f>
        <v>9</v>
      </c>
      <c r="CX21" s="56">
        <f>'2023'!CS5</f>
        <v>22.799999999999997</v>
      </c>
      <c r="CY21" s="57">
        <f>'2023'!CT5</f>
        <v>0</v>
      </c>
      <c r="CZ21" s="57">
        <f>'2023'!CU5</f>
        <v>0</v>
      </c>
      <c r="DA21" s="57">
        <f>'2023'!CV5</f>
        <v>2.44</v>
      </c>
      <c r="DB21" s="57">
        <f>'2023'!CW5</f>
        <v>4.9000000000000004</v>
      </c>
      <c r="DC21" s="57">
        <f>'2023'!CX5</f>
        <v>8.1</v>
      </c>
      <c r="DD21" s="57">
        <f>'2023'!CY5</f>
        <v>65.400000000000006</v>
      </c>
      <c r="DE21" s="58">
        <f>'2023'!CZ5</f>
        <v>5.6</v>
      </c>
    </row>
    <row r="22" spans="1:109" ht="15.75" customHeight="1" x14ac:dyDescent="0.2">
      <c r="A22" s="29">
        <f t="shared" si="0"/>
        <v>20</v>
      </c>
      <c r="B22" s="30">
        <f>'2025'!A6</f>
        <v>4</v>
      </c>
      <c r="C22" s="30">
        <v>2025</v>
      </c>
      <c r="D22" s="31" t="str">
        <f>'2025'!B6</f>
        <v>Terrance Ferguson</v>
      </c>
      <c r="E22" s="32">
        <f>'2025'!C6</f>
        <v>11</v>
      </c>
      <c r="F22" s="32">
        <f t="shared" si="1"/>
        <v>87.5</v>
      </c>
      <c r="G22" s="120" t="s">
        <v>460</v>
      </c>
      <c r="H22" s="33">
        <f t="shared" si="2"/>
        <v>1.1352977839799887</v>
      </c>
      <c r="I22" s="34" t="str">
        <f>'2025'!D6</f>
        <v>Oregon</v>
      </c>
      <c r="J22" s="35">
        <f>'2025'!E6</f>
        <v>2</v>
      </c>
      <c r="K22" s="36">
        <f>'2025'!F6</f>
        <v>37687</v>
      </c>
      <c r="L22" s="37">
        <f>'2025'!G6</f>
        <v>22.575342465753426</v>
      </c>
      <c r="M22" s="37" t="str">
        <f>'2025'!H6</f>
        <v>SR</v>
      </c>
      <c r="N22" s="37">
        <f>'2025'!I6</f>
        <v>22.156164383561645</v>
      </c>
      <c r="O22" s="38">
        <f>'2025'!J6</f>
        <v>77</v>
      </c>
      <c r="P22" s="38">
        <f>'2025'!K6</f>
        <v>245</v>
      </c>
      <c r="Q22" s="35">
        <f>'2025'!L6</f>
        <v>4.63</v>
      </c>
      <c r="R22" s="39">
        <f>'2025'!M6</f>
        <v>2</v>
      </c>
      <c r="S22" s="40">
        <f>'2025'!N6</f>
        <v>0</v>
      </c>
      <c r="T22" s="41">
        <f>'2025'!O6</f>
        <v>4.5510296301078043E-2</v>
      </c>
      <c r="U22" s="41">
        <f>'2025'!P6</f>
        <v>0.10560717372515126</v>
      </c>
      <c r="V22" s="41">
        <f>'2025'!Q6</f>
        <v>8.5244821480047778E-2</v>
      </c>
      <c r="W22" s="41">
        <f>'2025'!R6</f>
        <v>0.17620751341681573</v>
      </c>
      <c r="X22" s="42">
        <f>'2025'!S6</f>
        <v>0.17620751341681573</v>
      </c>
      <c r="Y22" s="43">
        <f>'2025'!T6</f>
        <v>0.17620751341681573</v>
      </c>
      <c r="Z22" s="44">
        <f>'2025'!U6</f>
        <v>21.490410958904111</v>
      </c>
      <c r="AA22" s="45">
        <f>'2025'!V6</f>
        <v>2.0499999999999998</v>
      </c>
      <c r="AB22" s="45">
        <f>'2025'!W6</f>
        <v>13.744186046511627</v>
      </c>
      <c r="AC22" s="45">
        <f>'2025'!X6</f>
        <v>9</v>
      </c>
      <c r="AD22" s="45">
        <f>'2025'!Y6</f>
        <v>7.8</v>
      </c>
      <c r="AE22" s="45">
        <f>'2025'!Z6</f>
        <v>0</v>
      </c>
      <c r="AF22" s="45">
        <f>'2025'!AA6</f>
        <v>0</v>
      </c>
      <c r="AG22" s="45">
        <f t="shared" si="3"/>
        <v>60</v>
      </c>
      <c r="AH22" s="46">
        <f>'2025'!AB6</f>
        <v>8.5000000000000006E-2</v>
      </c>
      <c r="AI22" s="45">
        <f>'2025'!AC6</f>
        <v>106.62820934226887</v>
      </c>
      <c r="AJ22" s="47">
        <f>'2025'!AD6</f>
        <v>114.33447320286966</v>
      </c>
      <c r="AK22" s="48">
        <f>'2025'!AE6</f>
        <v>5</v>
      </c>
      <c r="AL22" s="49">
        <f>'2025'!AF6</f>
        <v>3</v>
      </c>
      <c r="AM22" s="49">
        <f>'2025'!AG6</f>
        <v>6</v>
      </c>
      <c r="AN22" s="49">
        <f>'2025'!AH6</f>
        <v>6</v>
      </c>
      <c r="AO22" s="49">
        <f>'2025'!AI6</f>
        <v>8</v>
      </c>
      <c r="AP22" s="49">
        <f>'2025'!AK6</f>
        <v>7</v>
      </c>
      <c r="AQ22" s="49">
        <f>'2025'!AL6</f>
        <v>7</v>
      </c>
      <c r="AR22" s="50">
        <f>'2025'!AM6</f>
        <v>1</v>
      </c>
      <c r="AS22" s="55">
        <f>'2025'!AN6</f>
        <v>0</v>
      </c>
      <c r="AT22" s="56">
        <f>'2025'!AO6</f>
        <v>1</v>
      </c>
      <c r="AU22" s="56">
        <f>'2025'!AP6</f>
        <v>0</v>
      </c>
      <c r="AV22" s="56">
        <f>'2025'!AQ6</f>
        <v>0</v>
      </c>
      <c r="AW22" s="56">
        <f>'2025'!AR6</f>
        <v>0</v>
      </c>
      <c r="AX22" s="56">
        <f>'2025'!AS6</f>
        <v>0</v>
      </c>
      <c r="AY22" s="57">
        <f>'2025'!AT6</f>
        <v>0</v>
      </c>
      <c r="AZ22" s="57">
        <f>'2025'!AU6</f>
        <v>0</v>
      </c>
      <c r="BA22" s="57">
        <f>'2025'!AV6</f>
        <v>0</v>
      </c>
      <c r="BB22" s="57">
        <f>'2025'!AW6</f>
        <v>0</v>
      </c>
      <c r="BC22" s="57">
        <f>'2025'!AX6</f>
        <v>0</v>
      </c>
      <c r="BD22" s="57">
        <f>'2025'!AY6</f>
        <v>0</v>
      </c>
      <c r="BE22" s="58">
        <f>'2025'!AZ6</f>
        <v>0</v>
      </c>
      <c r="BF22" s="55">
        <f>'2025'!BA6</f>
        <v>141</v>
      </c>
      <c r="BG22" s="56">
        <f>'2025'!BB6</f>
        <v>3098.2000000000003</v>
      </c>
      <c r="BH22" s="56">
        <f>'2025'!BC6</f>
        <v>23</v>
      </c>
      <c r="BI22" s="56">
        <f>'2025'!BD6</f>
        <v>17</v>
      </c>
      <c r="BJ22" s="56">
        <f>'2025'!BE6</f>
        <v>2</v>
      </c>
      <c r="BK22" s="56">
        <f>'2025'!BF6</f>
        <v>0</v>
      </c>
      <c r="BL22" s="57">
        <f>'2025'!BG6</f>
        <v>0</v>
      </c>
      <c r="BM22" s="57">
        <f>'2025'!BH6</f>
        <v>0</v>
      </c>
      <c r="BN22" s="57">
        <f>'2025'!BI6</f>
        <v>0.82</v>
      </c>
      <c r="BO22" s="57">
        <f>'2025'!BJ6</f>
        <v>4.0999999999999996</v>
      </c>
      <c r="BP22" s="57">
        <f>'2025'!BK6</f>
        <v>6.2</v>
      </c>
      <c r="BQ22" s="57">
        <f>'2025'!BL6</f>
        <v>50</v>
      </c>
      <c r="BR22" s="58">
        <f>'2025'!BM6</f>
        <v>0</v>
      </c>
      <c r="BS22" s="55">
        <f>'2025'!BN6</f>
        <v>391</v>
      </c>
      <c r="BT22" s="56">
        <f>'2025'!BO6</f>
        <v>3702.4</v>
      </c>
      <c r="BU22" s="56">
        <f>'2025'!BP6</f>
        <v>44</v>
      </c>
      <c r="BV22" s="56">
        <f>'2025'!BQ6</f>
        <v>32</v>
      </c>
      <c r="BW22" s="56">
        <f>'2025'!BR6</f>
        <v>5</v>
      </c>
      <c r="BX22" s="56">
        <f>'2025'!BS6</f>
        <v>0</v>
      </c>
      <c r="BY22" s="57">
        <f>'2025'!BT6</f>
        <v>0</v>
      </c>
      <c r="BZ22" s="57">
        <f>'2025'!BU6</f>
        <v>0</v>
      </c>
      <c r="CA22" s="57">
        <f>'2025'!BV6</f>
        <v>1.79</v>
      </c>
      <c r="CB22" s="57">
        <f>'2025'!BW6</f>
        <v>6.9</v>
      </c>
      <c r="CC22" s="57">
        <f>'2025'!BX6</f>
        <v>6.8</v>
      </c>
      <c r="CD22" s="57">
        <f>'2025'!BY6</f>
        <v>0</v>
      </c>
      <c r="CE22" s="58">
        <f>'2025'!BZ6</f>
        <v>3</v>
      </c>
      <c r="CF22" s="55">
        <f>'2025'!CA6</f>
        <v>414</v>
      </c>
      <c r="CG22" s="56">
        <f>'2025'!CB6</f>
        <v>4856.5999999999995</v>
      </c>
      <c r="CH22" s="56">
        <f>'2025'!CC6</f>
        <v>51</v>
      </c>
      <c r="CI22" s="56">
        <f>'2025'!CD6</f>
        <v>42</v>
      </c>
      <c r="CJ22" s="56">
        <f>'2025'!CE6</f>
        <v>6</v>
      </c>
      <c r="CK22" s="56">
        <f>'2025'!CF6</f>
        <v>0</v>
      </c>
      <c r="CL22" s="57">
        <f>'2025'!CG6</f>
        <v>0</v>
      </c>
      <c r="CM22" s="57">
        <f>'2025'!CH6</f>
        <v>0</v>
      </c>
      <c r="CN22" s="57">
        <f>'2025'!CI6</f>
        <v>1.21</v>
      </c>
      <c r="CO22" s="57">
        <f>'2025'!CJ6</f>
        <v>6.3</v>
      </c>
      <c r="CP22" s="57">
        <f>'2025'!CK6</f>
        <v>5.4</v>
      </c>
      <c r="CQ22" s="57">
        <f>'2025'!CL6</f>
        <v>60</v>
      </c>
      <c r="CR22" s="58">
        <f>'2025'!CM6</f>
        <v>4.5</v>
      </c>
      <c r="CS22" s="55">
        <f>'2025'!CN6</f>
        <v>591</v>
      </c>
      <c r="CT22" s="56">
        <f>'2025'!CO6</f>
        <v>3354</v>
      </c>
      <c r="CU22" s="56">
        <f>'2025'!CP6</f>
        <v>65</v>
      </c>
      <c r="CV22" s="56">
        <f>'2025'!CQ6</f>
        <v>43</v>
      </c>
      <c r="CW22" s="56">
        <f>'2025'!CR6</f>
        <v>3</v>
      </c>
      <c r="CX22" s="56">
        <f>'2025'!CS6</f>
        <v>20</v>
      </c>
      <c r="CY22" s="57">
        <f>'2025'!CT6</f>
        <v>0</v>
      </c>
      <c r="CZ22" s="57">
        <f>'2025'!CU6</f>
        <v>0</v>
      </c>
      <c r="DA22" s="57">
        <f>'2025'!CV6</f>
        <v>2.0499999999999998</v>
      </c>
      <c r="DB22" s="57">
        <f>'2025'!CW6</f>
        <v>9</v>
      </c>
      <c r="DC22" s="57">
        <f>'2025'!CX6</f>
        <v>7.8</v>
      </c>
      <c r="DD22" s="57">
        <f>'2025'!CY6</f>
        <v>25</v>
      </c>
      <c r="DE22" s="58">
        <f>'2025'!CZ6</f>
        <v>8.5</v>
      </c>
    </row>
    <row r="23" spans="1:109" ht="15.75" customHeight="1" x14ac:dyDescent="0.2">
      <c r="A23" s="29">
        <f t="shared" si="0"/>
        <v>21</v>
      </c>
      <c r="B23" s="30">
        <f>'2022'!A4</f>
        <v>2</v>
      </c>
      <c r="C23" s="30">
        <v>2022</v>
      </c>
      <c r="D23" s="31" t="str">
        <f>'2022'!B4</f>
        <v>Greg Dulcich</v>
      </c>
      <c r="E23" s="32">
        <f>'2022'!C4</f>
        <v>10.942857142857141</v>
      </c>
      <c r="F23" s="32">
        <f t="shared" si="1"/>
        <v>86.9</v>
      </c>
      <c r="G23" s="120">
        <v>29</v>
      </c>
      <c r="H23" s="33">
        <f t="shared" si="2"/>
        <v>1.1140962050412613</v>
      </c>
      <c r="I23" s="34" t="str">
        <f>'2022'!D4</f>
        <v>UCLA</v>
      </c>
      <c r="J23" s="35">
        <f>'2022'!E4</f>
        <v>5</v>
      </c>
      <c r="K23" s="36">
        <f>'2022'!F4</f>
        <v>36611</v>
      </c>
      <c r="L23" s="37">
        <f>'2022'!G4</f>
        <v>25.523287671232875</v>
      </c>
      <c r="M23" s="37" t="str">
        <f>'2022'!H4</f>
        <v>RS JR</v>
      </c>
      <c r="N23" s="37">
        <f>'2022'!I4</f>
        <v>22.104109589041094</v>
      </c>
      <c r="O23" s="38">
        <f>'2022'!J4</f>
        <v>76</v>
      </c>
      <c r="P23" s="38">
        <f>'2022'!K4</f>
        <v>243</v>
      </c>
      <c r="Q23" s="35">
        <f>'2022'!L4</f>
        <v>4.7</v>
      </c>
      <c r="R23" s="39">
        <f>'2022'!M4</f>
        <v>3</v>
      </c>
      <c r="S23" s="40">
        <f>'2022'!N4</f>
        <v>0</v>
      </c>
      <c r="T23" s="41">
        <f>'2022'!O4</f>
        <v>2.5231286795626577E-2</v>
      </c>
      <c r="U23" s="41">
        <f>'2022'!P4</f>
        <v>8.2191780821917804E-2</v>
      </c>
      <c r="V23" s="41">
        <f>'2022'!Q4</f>
        <v>0.32913165266106442</v>
      </c>
      <c r="W23" s="41">
        <f>'2022'!R4</f>
        <v>0.29137529137529139</v>
      </c>
      <c r="X23" s="42">
        <f>'2022'!S4</f>
        <v>0.31025347201817788</v>
      </c>
      <c r="Y23" s="43">
        <f>'2022'!T4</f>
        <v>0.29474079841726897</v>
      </c>
      <c r="Z23" s="44">
        <f>'2022'!U4</f>
        <v>20.460273972602739</v>
      </c>
      <c r="AA23" s="45">
        <f>'2022'!V4</f>
        <v>2.44</v>
      </c>
      <c r="AB23" s="45">
        <f>CS23/CV23</f>
        <v>17.261904761904763</v>
      </c>
      <c r="AC23" s="45">
        <f>'2022'!X4</f>
        <v>7</v>
      </c>
      <c r="AD23" s="45">
        <f>'2022'!Y4</f>
        <v>15.5</v>
      </c>
      <c r="AE23" s="45">
        <f>'2022'!Z4</f>
        <v>0</v>
      </c>
      <c r="AF23" s="45">
        <f>'2022'!AA4</f>
        <v>0</v>
      </c>
      <c r="AG23" s="45">
        <f t="shared" si="3"/>
        <v>55.6</v>
      </c>
      <c r="AH23" s="46">
        <f>'2022'!AB4</f>
        <v>8.6999999999999994E-2</v>
      </c>
      <c r="AI23" s="45">
        <f>'2022'!AC4</f>
        <v>99.596674454744033</v>
      </c>
      <c r="AJ23" s="47">
        <f>'2022'!AD4</f>
        <v>104.72110527560692</v>
      </c>
      <c r="AK23" s="48">
        <f>'2022'!AE4</f>
        <v>9</v>
      </c>
      <c r="AL23" s="49">
        <f>'2022'!AF4</f>
        <v>5</v>
      </c>
      <c r="AM23" s="49">
        <f>'2022'!AG4</f>
        <v>8</v>
      </c>
      <c r="AN23" s="49">
        <f>'2022'!AH4</f>
        <v>9</v>
      </c>
      <c r="AO23" s="49">
        <f>'2022'!AI4</f>
        <v>4</v>
      </c>
      <c r="AP23" s="49">
        <f>'2022'!AK4</f>
        <v>4</v>
      </c>
      <c r="AQ23" s="49">
        <f>'2022'!AL4</f>
        <v>6</v>
      </c>
      <c r="AR23" s="50">
        <f>'2022'!AM4</f>
        <v>0</v>
      </c>
      <c r="AS23" s="55">
        <f>'2022'!AN4</f>
        <v>0</v>
      </c>
      <c r="AT23" s="56">
        <f>'2022'!AO4</f>
        <v>1</v>
      </c>
      <c r="AU23" s="56">
        <f>'2022'!AP4</f>
        <v>0</v>
      </c>
      <c r="AV23" s="56">
        <f>'2022'!AQ4</f>
        <v>0</v>
      </c>
      <c r="AW23" s="56">
        <f>'2022'!AR4</f>
        <v>0</v>
      </c>
      <c r="AX23" s="56">
        <f>'2022'!AS4</f>
        <v>0</v>
      </c>
      <c r="AY23" s="57">
        <f>'2022'!AT4</f>
        <v>0</v>
      </c>
      <c r="AZ23" s="57">
        <f>'2022'!AU4</f>
        <v>0</v>
      </c>
      <c r="BA23" s="57">
        <f>'2022'!AV4</f>
        <v>0</v>
      </c>
      <c r="BB23" s="57">
        <f>'2022'!AW4</f>
        <v>0</v>
      </c>
      <c r="BC23" s="57">
        <f>'2022'!AX4</f>
        <v>0</v>
      </c>
      <c r="BD23" s="57">
        <f>'2022'!AY4</f>
        <v>0</v>
      </c>
      <c r="BE23" s="58">
        <f>'2022'!AZ4</f>
        <v>0</v>
      </c>
      <c r="BF23" s="55">
        <f>'2022'!BA4</f>
        <v>6</v>
      </c>
      <c r="BG23" s="56">
        <f>'2022'!BB4</f>
        <v>237.8</v>
      </c>
      <c r="BH23" s="56">
        <f>'2022'!BC4</f>
        <v>2</v>
      </c>
      <c r="BI23" s="56">
        <f>'2022'!BD4</f>
        <v>1</v>
      </c>
      <c r="BJ23" s="56">
        <f>'2022'!BE4</f>
        <v>0</v>
      </c>
      <c r="BK23" s="56">
        <f>'2022'!BF4</f>
        <v>1</v>
      </c>
      <c r="BL23" s="57">
        <f>'2022'!BG4</f>
        <v>0</v>
      </c>
      <c r="BM23" s="57">
        <f>'2022'!BH4</f>
        <v>0</v>
      </c>
      <c r="BN23" s="57">
        <f>'2022'!BI4</f>
        <v>0.5</v>
      </c>
      <c r="BO23" s="57">
        <f>'2022'!BJ4</f>
        <v>0</v>
      </c>
      <c r="BP23" s="57">
        <f>'2022'!BK4</f>
        <v>20</v>
      </c>
      <c r="BQ23" s="57">
        <f>'2022'!BL4</f>
        <v>0</v>
      </c>
      <c r="BR23" s="58">
        <f>'2022'!BM4</f>
        <v>0</v>
      </c>
      <c r="BS23" s="55">
        <f>'2022'!BN4</f>
        <v>105</v>
      </c>
      <c r="BT23" s="56">
        <f>'2022'!BO4</f>
        <v>1277.5</v>
      </c>
      <c r="BU23" s="56">
        <f>'2022'!BP4</f>
        <v>13</v>
      </c>
      <c r="BV23" s="56">
        <f>'2022'!BQ4</f>
        <v>8</v>
      </c>
      <c r="BW23" s="56">
        <f>'2022'!BR4</f>
        <v>1</v>
      </c>
      <c r="BX23" s="56">
        <f>'2022'!BS4</f>
        <v>9</v>
      </c>
      <c r="BY23" s="57">
        <f>'2022'!BT4</f>
        <v>0</v>
      </c>
      <c r="BZ23" s="57">
        <f>'2022'!BU4</f>
        <v>0</v>
      </c>
      <c r="CA23" s="57">
        <f>'2022'!BV4</f>
        <v>1.69</v>
      </c>
      <c r="CB23" s="57">
        <f>'2022'!BW4</f>
        <v>4.5999999999999996</v>
      </c>
      <c r="CC23" s="57">
        <f>'2022'!BX4</f>
        <v>10.5</v>
      </c>
      <c r="CD23" s="57">
        <f>'2022'!BY4</f>
        <v>0</v>
      </c>
      <c r="CE23" s="58">
        <f>'2022'!BZ4</f>
        <v>11.1</v>
      </c>
      <c r="CF23" s="55">
        <f>'2022'!CA4</f>
        <v>517</v>
      </c>
      <c r="CG23" s="56">
        <f>'2022'!CB4</f>
        <v>1570.8</v>
      </c>
      <c r="CH23" s="56">
        <f>'2022'!CC4</f>
        <v>41</v>
      </c>
      <c r="CI23" s="56">
        <f>'2022'!CD4</f>
        <v>26</v>
      </c>
      <c r="CJ23" s="56">
        <f>'2022'!CE4</f>
        <v>5</v>
      </c>
      <c r="CK23" s="56">
        <f>'2022'!CF4</f>
        <v>18.2</v>
      </c>
      <c r="CL23" s="57">
        <f>'2022'!CG4</f>
        <v>0</v>
      </c>
      <c r="CM23" s="57">
        <f>'2022'!CH4</f>
        <v>0</v>
      </c>
      <c r="CN23" s="57">
        <f>'2022'!CI4</f>
        <v>2.44</v>
      </c>
      <c r="CO23" s="57">
        <f>'2022'!CJ4</f>
        <v>6.8</v>
      </c>
      <c r="CP23" s="57">
        <f>'2022'!CK4</f>
        <v>15.5</v>
      </c>
      <c r="CQ23" s="57">
        <f>'2022'!CL4</f>
        <v>55.6</v>
      </c>
      <c r="CR23" s="58">
        <f>'2022'!CM4</f>
        <v>0</v>
      </c>
      <c r="CS23" s="55">
        <f>'2022'!CN4</f>
        <v>725</v>
      </c>
      <c r="CT23" s="56">
        <f>'2022'!CO4</f>
        <v>2488.1999999999998</v>
      </c>
      <c r="CU23" s="56">
        <f>'2022'!CP4</f>
        <v>65</v>
      </c>
      <c r="CV23" s="56">
        <f>'2022'!CQ4</f>
        <v>42</v>
      </c>
      <c r="CW23" s="56">
        <f>'2022'!CR4</f>
        <v>5</v>
      </c>
      <c r="CX23" s="56">
        <f>'2022'!CS4</f>
        <v>20.9</v>
      </c>
      <c r="CY23" s="57">
        <f>'2022'!CT4</f>
        <v>0</v>
      </c>
      <c r="CZ23" s="57">
        <f>'2022'!CU4</f>
        <v>0</v>
      </c>
      <c r="DA23" s="57">
        <f>'2022'!CV4</f>
        <v>1.93</v>
      </c>
      <c r="DB23" s="57">
        <f>'2022'!CW4</f>
        <v>7</v>
      </c>
      <c r="DC23" s="57">
        <f>'2022'!CX4</f>
        <v>12</v>
      </c>
      <c r="DD23" s="57">
        <f>'2022'!CY4</f>
        <v>40</v>
      </c>
      <c r="DE23" s="58">
        <f>'2022'!CZ4</f>
        <v>8.6999999999999993</v>
      </c>
    </row>
    <row r="24" spans="1:109" ht="15.75" customHeight="1" x14ac:dyDescent="0.2">
      <c r="A24" s="29">
        <f t="shared" si="0"/>
        <v>22</v>
      </c>
      <c r="B24" s="30">
        <f>'2021'!A6</f>
        <v>3</v>
      </c>
      <c r="C24" s="30">
        <v>2021</v>
      </c>
      <c r="D24" s="31" t="str">
        <f>'2021'!B6</f>
        <v>Hunter Long</v>
      </c>
      <c r="E24" s="32">
        <f>'2021'!C6</f>
        <v>10.935714285714285</v>
      </c>
      <c r="F24" s="32">
        <f t="shared" si="1"/>
        <v>86.3</v>
      </c>
      <c r="G24" s="120"/>
      <c r="H24" s="33">
        <f t="shared" si="2"/>
        <v>1.1114460076739208</v>
      </c>
      <c r="I24" s="34" t="str">
        <f>'2021'!D6</f>
        <v>Boston College</v>
      </c>
      <c r="J24" s="35">
        <f>'2021'!E6</f>
        <v>4</v>
      </c>
      <c r="K24" s="36">
        <f>'2021'!F6</f>
        <v>36026</v>
      </c>
      <c r="L24" s="37">
        <f>'2021'!G6</f>
        <v>27.126027397260273</v>
      </c>
      <c r="M24" s="37" t="str">
        <f>'2021'!H6</f>
        <v>JR</v>
      </c>
      <c r="N24" s="37">
        <f>'2021'!I6</f>
        <v>22.709589041095889</v>
      </c>
      <c r="O24" s="38">
        <f>'2021'!J6</f>
        <v>77</v>
      </c>
      <c r="P24" s="38">
        <f>'2021'!K6</f>
        <v>254</v>
      </c>
      <c r="Q24" s="35">
        <f>'2021'!L6</f>
        <v>4.71</v>
      </c>
      <c r="R24" s="39">
        <f>'2021'!M6</f>
        <v>3</v>
      </c>
      <c r="S24" s="40">
        <f>'2021'!N6</f>
        <v>0</v>
      </c>
      <c r="T24" s="41">
        <f>'2021'!O6</f>
        <v>0</v>
      </c>
      <c r="U24" s="41">
        <f>'2021'!P6</f>
        <v>0.11960055736182071</v>
      </c>
      <c r="V24" s="41">
        <f>'2021'!Q6</f>
        <v>0.22159090909090909</v>
      </c>
      <c r="W24" s="41">
        <f>'2021'!R6</f>
        <v>0.20216236965005438</v>
      </c>
      <c r="X24" s="42">
        <f>'2021'!S6</f>
        <v>0.21187663937048173</v>
      </c>
      <c r="Y24" s="43">
        <f>'2021'!T6</f>
        <v>0.20128280740195764</v>
      </c>
      <c r="Z24" s="44">
        <f>'2021'!U6</f>
        <v>21.046575342465754</v>
      </c>
      <c r="AA24" s="45">
        <f>'2021'!V6</f>
        <v>3.15</v>
      </c>
      <c r="AB24" s="45">
        <f>CS24/CV24</f>
        <v>11.924528301886792</v>
      </c>
      <c r="AC24" s="45">
        <f>'2021'!X6</f>
        <v>10.8</v>
      </c>
      <c r="AD24" s="45">
        <f>'2021'!Y6</f>
        <v>10.1</v>
      </c>
      <c r="AE24" s="45">
        <f>'2021'!Z6</f>
        <v>0</v>
      </c>
      <c r="AF24" s="45">
        <f>'2021'!AA6</f>
        <v>0</v>
      </c>
      <c r="AG24" s="45">
        <f t="shared" si="3"/>
        <v>37.5</v>
      </c>
      <c r="AH24" s="46">
        <f>'2021'!AB6</f>
        <v>5.4000000000000006E-2</v>
      </c>
      <c r="AI24" s="45">
        <f>'2021'!AC6</f>
        <v>103.22385727265815</v>
      </c>
      <c r="AJ24" s="47">
        <f>'2021'!AD6</f>
        <v>110.68408084537798</v>
      </c>
      <c r="AK24" s="48">
        <f>'2021'!AE6</f>
        <v>7</v>
      </c>
      <c r="AL24" s="49">
        <f>'2021'!AF6</f>
        <v>4</v>
      </c>
      <c r="AM24" s="49">
        <f>'2021'!AG6</f>
        <v>10</v>
      </c>
      <c r="AN24" s="49">
        <f>'2021'!AH6</f>
        <v>3</v>
      </c>
      <c r="AO24" s="49">
        <f>'2021'!AI6</f>
        <v>10</v>
      </c>
      <c r="AP24" s="49">
        <f>'2021'!AK6</f>
        <v>6</v>
      </c>
      <c r="AQ24" s="49">
        <f>'2021'!AL6</f>
        <v>6</v>
      </c>
      <c r="AR24" s="50">
        <f>'2021'!AM6</f>
        <v>0</v>
      </c>
      <c r="AS24" s="55">
        <f>'2021'!AN6</f>
        <v>0</v>
      </c>
      <c r="AT24" s="56">
        <f>'2021'!AO6</f>
        <v>1</v>
      </c>
      <c r="AU24" s="56">
        <f>'2021'!AP6</f>
        <v>0</v>
      </c>
      <c r="AV24" s="56">
        <f>'2021'!AQ6</f>
        <v>0</v>
      </c>
      <c r="AW24" s="56">
        <f>'2021'!AR6</f>
        <v>0</v>
      </c>
      <c r="AX24" s="56">
        <f>'2021'!AS6</f>
        <v>0</v>
      </c>
      <c r="AY24" s="57">
        <f>'2021'!AT6</f>
        <v>0</v>
      </c>
      <c r="AZ24" s="57">
        <f>'2021'!AU6</f>
        <v>0</v>
      </c>
      <c r="BA24" s="57">
        <f>'2021'!AV6</f>
        <v>0</v>
      </c>
      <c r="BB24" s="57">
        <f>'2021'!AW6</f>
        <v>0</v>
      </c>
      <c r="BC24" s="57">
        <f>'2021'!AX6</f>
        <v>0</v>
      </c>
      <c r="BD24" s="57">
        <f>'2021'!AY6</f>
        <v>0</v>
      </c>
      <c r="BE24" s="58">
        <f>'2021'!AZ6</f>
        <v>0</v>
      </c>
      <c r="BF24" s="55">
        <f>'2021'!BA6</f>
        <v>0</v>
      </c>
      <c r="BG24" s="56">
        <f>'2021'!BB6</f>
        <v>1</v>
      </c>
      <c r="BH24" s="56">
        <f>'2021'!BC6</f>
        <v>0</v>
      </c>
      <c r="BI24" s="56">
        <f>'2021'!BD6</f>
        <v>0</v>
      </c>
      <c r="BJ24" s="56">
        <f>'2021'!BE6</f>
        <v>0</v>
      </c>
      <c r="BK24" s="56">
        <f>'2021'!BF6</f>
        <v>0</v>
      </c>
      <c r="BL24" s="57">
        <f>'2021'!BG6</f>
        <v>0</v>
      </c>
      <c r="BM24" s="57">
        <f>'2021'!BH6</f>
        <v>0</v>
      </c>
      <c r="BN24" s="57">
        <f>'2021'!BI6</f>
        <v>0</v>
      </c>
      <c r="BO24" s="57">
        <f>'2021'!BJ6</f>
        <v>0</v>
      </c>
      <c r="BP24" s="57">
        <f>'2021'!BK6</f>
        <v>0</v>
      </c>
      <c r="BQ24" s="57">
        <f>'2021'!BL6</f>
        <v>0</v>
      </c>
      <c r="BR24" s="58">
        <f>'2021'!BM6</f>
        <v>0</v>
      </c>
      <c r="BS24" s="55">
        <f>'2021'!BN6</f>
        <v>103</v>
      </c>
      <c r="BT24" s="56">
        <f>'2021'!BO6</f>
        <v>861.2</v>
      </c>
      <c r="BU24" s="56">
        <f>'2021'!BP6</f>
        <v>4</v>
      </c>
      <c r="BV24" s="56">
        <f>'2021'!BQ6</f>
        <v>4</v>
      </c>
      <c r="BW24" s="56">
        <f>'2021'!BR6</f>
        <v>2</v>
      </c>
      <c r="BX24" s="56">
        <f>'2021'!BS6</f>
        <v>8.4</v>
      </c>
      <c r="BY24" s="57">
        <f>'2021'!BT6</f>
        <v>0</v>
      </c>
      <c r="BZ24" s="57">
        <f>'2021'!BU6</f>
        <v>0</v>
      </c>
      <c r="CA24" s="57">
        <f>'2021'!BV6</f>
        <v>3.22</v>
      </c>
      <c r="CB24" s="57">
        <f>'2021'!BW6</f>
        <v>13.5</v>
      </c>
      <c r="CC24" s="57">
        <f>'2021'!BX6</f>
        <v>12.3</v>
      </c>
      <c r="CD24" s="57">
        <f>'2021'!BY6</f>
        <v>0</v>
      </c>
      <c r="CE24" s="58">
        <f>'2021'!BZ6</f>
        <v>0</v>
      </c>
      <c r="CF24" s="55">
        <f>'2021'!CA6</f>
        <v>507</v>
      </c>
      <c r="CG24" s="56">
        <f>'2021'!CB6</f>
        <v>2288</v>
      </c>
      <c r="CH24" s="56">
        <f>'2021'!CC6</f>
        <v>40</v>
      </c>
      <c r="CI24" s="56">
        <f>'2021'!CD6</f>
        <v>28</v>
      </c>
      <c r="CJ24" s="56">
        <f>'2021'!CE6</f>
        <v>2</v>
      </c>
      <c r="CK24" s="56">
        <f>'2021'!CF6</f>
        <v>16.5</v>
      </c>
      <c r="CL24" s="57">
        <f>'2021'!CG6</f>
        <v>0</v>
      </c>
      <c r="CM24" s="57">
        <f>'2021'!CH6</f>
        <v>0</v>
      </c>
      <c r="CN24" s="57">
        <f>'2021'!CI6</f>
        <v>3.15</v>
      </c>
      <c r="CO24" s="57">
        <f>'2021'!CJ6</f>
        <v>10.8</v>
      </c>
      <c r="CP24" s="57">
        <f>'2021'!CK6</f>
        <v>8.3000000000000007</v>
      </c>
      <c r="CQ24" s="57">
        <f>'2021'!CL6</f>
        <v>37.5</v>
      </c>
      <c r="CR24" s="58">
        <f>'2021'!CM6</f>
        <v>6.7</v>
      </c>
      <c r="CS24" s="55">
        <f>'2021'!CN6</f>
        <v>632</v>
      </c>
      <c r="CT24" s="56">
        <f>'2021'!CO6</f>
        <v>3126.2</v>
      </c>
      <c r="CU24" s="56">
        <f>'2021'!CP6</f>
        <v>81</v>
      </c>
      <c r="CV24" s="56">
        <f>'2021'!CQ6</f>
        <v>53</v>
      </c>
      <c r="CW24" s="56">
        <f>'2021'!CR6</f>
        <v>4</v>
      </c>
      <c r="CX24" s="56">
        <f>'2021'!CS6</f>
        <v>23.1</v>
      </c>
      <c r="CY24" s="57">
        <f>'2021'!CT6</f>
        <v>0</v>
      </c>
      <c r="CZ24" s="57">
        <f>'2021'!CU6</f>
        <v>0</v>
      </c>
      <c r="DA24" s="57">
        <f>'2021'!CV6</f>
        <v>1.82</v>
      </c>
      <c r="DB24" s="57">
        <f>'2021'!CW6</f>
        <v>2.9</v>
      </c>
      <c r="DC24" s="57">
        <f>'2021'!CX6</f>
        <v>10.1</v>
      </c>
      <c r="DD24" s="57">
        <f>'2021'!CY6</f>
        <v>50</v>
      </c>
      <c r="DE24" s="58">
        <f>'2021'!CZ6</f>
        <v>5.4</v>
      </c>
    </row>
    <row r="25" spans="1:109" ht="15.75" customHeight="1" x14ac:dyDescent="0.2">
      <c r="A25" s="29">
        <f t="shared" si="0"/>
        <v>23</v>
      </c>
      <c r="B25" s="30">
        <f>'2021'!A5</f>
        <v>4</v>
      </c>
      <c r="C25" s="30">
        <v>2021</v>
      </c>
      <c r="D25" s="31" t="str">
        <f>'2021'!B5</f>
        <v>Brevin Jordan</v>
      </c>
      <c r="E25" s="32">
        <f>'2021'!C5</f>
        <v>10.807142857142859</v>
      </c>
      <c r="F25" s="32">
        <f t="shared" si="1"/>
        <v>85.7</v>
      </c>
      <c r="G25" s="120">
        <v>44</v>
      </c>
      <c r="H25" s="33">
        <f t="shared" si="2"/>
        <v>1.063742455061786</v>
      </c>
      <c r="I25" s="34" t="str">
        <f>'2021'!D5</f>
        <v>Miami</v>
      </c>
      <c r="J25" s="35">
        <f>'2021'!E5</f>
        <v>4</v>
      </c>
      <c r="K25" s="36">
        <f>'2021'!F5</f>
        <v>36723</v>
      </c>
      <c r="L25" s="37">
        <f>'2021'!G5</f>
        <v>25.216438356164385</v>
      </c>
      <c r="M25" s="37" t="str">
        <f>'2021'!H5</f>
        <v>JR</v>
      </c>
      <c r="N25" s="37">
        <f>'2021'!I5</f>
        <v>20.8</v>
      </c>
      <c r="O25" s="38">
        <f>'2021'!J5</f>
        <v>74</v>
      </c>
      <c r="P25" s="38">
        <f>'2021'!K5</f>
        <v>247</v>
      </c>
      <c r="Q25" s="35">
        <f>'2021'!L5</f>
        <v>4.6399999999999997</v>
      </c>
      <c r="R25" s="39">
        <f>'2021'!M5</f>
        <v>5</v>
      </c>
      <c r="S25" s="40">
        <f>'2021'!N5</f>
        <v>0</v>
      </c>
      <c r="T25" s="41">
        <f>'2021'!O5</f>
        <v>0</v>
      </c>
      <c r="U25" s="41">
        <f>'2021'!P5</f>
        <v>0.19060901906090191</v>
      </c>
      <c r="V25" s="41">
        <f>'2021'!Q5</f>
        <v>0.22070626003210275</v>
      </c>
      <c r="W25" s="41">
        <f>'2021'!R5</f>
        <v>0.25964659213847818</v>
      </c>
      <c r="X25" s="42">
        <f>'2021'!S5</f>
        <v>0.25964659213847818</v>
      </c>
      <c r="Y25" s="43">
        <f>'2021'!T5</f>
        <v>0.24666426253155427</v>
      </c>
      <c r="Z25" s="44">
        <f>'2021'!U5</f>
        <v>18.139726027397259</v>
      </c>
      <c r="AA25" s="45">
        <f>'2021'!V5</f>
        <v>2.7</v>
      </c>
      <c r="AB25" s="45">
        <f>CS25/CV25</f>
        <v>15.157894736842104</v>
      </c>
      <c r="AC25" s="45">
        <f>'2021'!X5</f>
        <v>9.3000000000000007</v>
      </c>
      <c r="AD25" s="45">
        <f>'2021'!Y5</f>
        <v>8.1999999999999993</v>
      </c>
      <c r="AE25" s="45">
        <f>'2021'!Z5</f>
        <v>0</v>
      </c>
      <c r="AF25" s="45">
        <f>'2021'!AA5</f>
        <v>0</v>
      </c>
      <c r="AG25" s="45">
        <f t="shared" si="3"/>
        <v>18.2</v>
      </c>
      <c r="AH25" s="46">
        <f>'2021'!AB5</f>
        <v>7.2999999999999995E-2</v>
      </c>
      <c r="AI25" s="45">
        <f>'2021'!AC5</f>
        <v>106.57492279412287</v>
      </c>
      <c r="AJ25" s="47">
        <f>'2021'!AD5</f>
        <v>107.6642694031694</v>
      </c>
      <c r="AK25" s="48">
        <f>'2021'!AE5</f>
        <v>8</v>
      </c>
      <c r="AL25" s="49">
        <f>'2021'!AF5</f>
        <v>10</v>
      </c>
      <c r="AM25" s="49">
        <f>'2021'!AG5</f>
        <v>8</v>
      </c>
      <c r="AN25" s="49">
        <f>'2021'!AH5</f>
        <v>7</v>
      </c>
      <c r="AO25" s="49">
        <f>'2021'!AI5</f>
        <v>8</v>
      </c>
      <c r="AP25" s="49">
        <f>'2021'!AK5</f>
        <v>5</v>
      </c>
      <c r="AQ25" s="49">
        <f>'2021'!AL5</f>
        <v>3</v>
      </c>
      <c r="AR25" s="50">
        <f>'2021'!AM5</f>
        <v>0</v>
      </c>
      <c r="AS25" s="55">
        <f>'2021'!AN5</f>
        <v>0</v>
      </c>
      <c r="AT25" s="56">
        <f>'2021'!AO5</f>
        <v>1</v>
      </c>
      <c r="AU25" s="56">
        <f>'2021'!AP5</f>
        <v>0</v>
      </c>
      <c r="AV25" s="56">
        <f>'2021'!AQ5</f>
        <v>0</v>
      </c>
      <c r="AW25" s="56">
        <f>'2021'!AR5</f>
        <v>0</v>
      </c>
      <c r="AX25" s="56">
        <f>'2021'!AS5</f>
        <v>0</v>
      </c>
      <c r="AY25" s="57">
        <f>'2021'!AT5</f>
        <v>0</v>
      </c>
      <c r="AZ25" s="57">
        <f>'2021'!AU5</f>
        <v>0</v>
      </c>
      <c r="BA25" s="57">
        <f>'2021'!AV5</f>
        <v>0</v>
      </c>
      <c r="BB25" s="57">
        <f>'2021'!AW5</f>
        <v>0</v>
      </c>
      <c r="BC25" s="57">
        <f>'2021'!AX5</f>
        <v>0</v>
      </c>
      <c r="BD25" s="57">
        <f>'2021'!AY5</f>
        <v>0</v>
      </c>
      <c r="BE25" s="58">
        <f>'2021'!AZ5</f>
        <v>0</v>
      </c>
      <c r="BF25" s="55">
        <f>'2021'!BA5</f>
        <v>0</v>
      </c>
      <c r="BG25" s="56">
        <f>'2021'!BB5</f>
        <v>1</v>
      </c>
      <c r="BH25" s="56">
        <f>'2021'!BC5</f>
        <v>0</v>
      </c>
      <c r="BI25" s="56">
        <f>'2021'!BD5</f>
        <v>0</v>
      </c>
      <c r="BJ25" s="56">
        <f>'2021'!BE5</f>
        <v>0</v>
      </c>
      <c r="BK25" s="56">
        <f>'2021'!BF5</f>
        <v>0</v>
      </c>
      <c r="BL25" s="57">
        <f>'2021'!BG5</f>
        <v>0</v>
      </c>
      <c r="BM25" s="57">
        <f>'2021'!BH5</f>
        <v>0</v>
      </c>
      <c r="BN25" s="57">
        <f>'2021'!BI5</f>
        <v>0</v>
      </c>
      <c r="BO25" s="57">
        <f>'2021'!BJ5</f>
        <v>0</v>
      </c>
      <c r="BP25" s="57">
        <f>'2021'!BK5</f>
        <v>0</v>
      </c>
      <c r="BQ25" s="57">
        <f>'2021'!BL5</f>
        <v>0</v>
      </c>
      <c r="BR25" s="58">
        <f>'2021'!BM5</f>
        <v>0</v>
      </c>
      <c r="BS25" s="55">
        <f>'2021'!BN5</f>
        <v>287</v>
      </c>
      <c r="BT25" s="56">
        <f>'2021'!BO5</f>
        <v>1505.7</v>
      </c>
      <c r="BU25" s="56">
        <f>'2021'!BP5</f>
        <v>49</v>
      </c>
      <c r="BV25" s="56">
        <f>'2021'!BQ5</f>
        <v>32</v>
      </c>
      <c r="BW25" s="56">
        <f>'2021'!BR5</f>
        <v>4</v>
      </c>
      <c r="BX25" s="56">
        <f>'2021'!BS5</f>
        <v>13.5</v>
      </c>
      <c r="BY25" s="57">
        <f>'2021'!BT5</f>
        <v>0</v>
      </c>
      <c r="BZ25" s="57">
        <f>'2021'!BU5</f>
        <v>0</v>
      </c>
      <c r="CA25" s="57">
        <f>'2021'!BV5</f>
        <v>1.01</v>
      </c>
      <c r="CB25" s="57">
        <f>'2021'!BW5</f>
        <v>5.6</v>
      </c>
      <c r="CC25" s="57">
        <f>'2021'!BX5</f>
        <v>7.3</v>
      </c>
      <c r="CD25" s="57">
        <f>'2021'!BY5</f>
        <v>50</v>
      </c>
      <c r="CE25" s="58">
        <f>'2021'!BZ5</f>
        <v>5.9</v>
      </c>
      <c r="CF25" s="55">
        <f>'2021'!CA5</f>
        <v>495</v>
      </c>
      <c r="CG25" s="56">
        <f>'2021'!CB5</f>
        <v>2242.7999999999997</v>
      </c>
      <c r="CH25" s="56">
        <f>'2021'!CC5</f>
        <v>48</v>
      </c>
      <c r="CI25" s="56">
        <f>'2021'!CD5</f>
        <v>35</v>
      </c>
      <c r="CJ25" s="56">
        <f>'2021'!CE5</f>
        <v>2</v>
      </c>
      <c r="CK25" s="56">
        <f>'2021'!CF5</f>
        <v>18.900000000000002</v>
      </c>
      <c r="CL25" s="57">
        <f>'2021'!CG5</f>
        <v>0</v>
      </c>
      <c r="CM25" s="57">
        <f>'2021'!CH5</f>
        <v>0</v>
      </c>
      <c r="CN25" s="57">
        <f>'2021'!CI5</f>
        <v>1.96</v>
      </c>
      <c r="CO25" s="57">
        <f>'2021'!CJ5</f>
        <v>8.9</v>
      </c>
      <c r="CP25" s="57">
        <f>'2021'!CK5</f>
        <v>7.9</v>
      </c>
      <c r="CQ25" s="57">
        <f>'2021'!CL5</f>
        <v>18.2</v>
      </c>
      <c r="CR25" s="58">
        <f>'2021'!CM5</f>
        <v>7.9</v>
      </c>
      <c r="CS25" s="55">
        <f>'2021'!CN5</f>
        <v>576</v>
      </c>
      <c r="CT25" s="56">
        <f>'2021'!CO5</f>
        <v>2218.4</v>
      </c>
      <c r="CU25" s="56">
        <f>'2021'!CP5</f>
        <v>52</v>
      </c>
      <c r="CV25" s="56">
        <f>'2021'!CQ5</f>
        <v>38</v>
      </c>
      <c r="CW25" s="56">
        <f>'2021'!CR5</f>
        <v>7</v>
      </c>
      <c r="CX25" s="56">
        <f>'2021'!CS5</f>
        <v>19.2</v>
      </c>
      <c r="CY25" s="57">
        <f>'2021'!CT5</f>
        <v>0</v>
      </c>
      <c r="CZ25" s="57">
        <f>'2021'!CU5</f>
        <v>0</v>
      </c>
      <c r="DA25" s="57">
        <f>'2021'!CV5</f>
        <v>2.7</v>
      </c>
      <c r="DB25" s="57">
        <f>'2021'!CW5</f>
        <v>9.3000000000000007</v>
      </c>
      <c r="DC25" s="57">
        <f>'2021'!CX5</f>
        <v>8.1999999999999993</v>
      </c>
      <c r="DD25" s="57">
        <f>'2021'!CY5</f>
        <v>25</v>
      </c>
      <c r="DE25" s="58">
        <f>'2021'!CZ5</f>
        <v>7.3</v>
      </c>
    </row>
    <row r="26" spans="1:109" ht="15.75" hidden="1" customHeight="1" x14ac:dyDescent="0.2">
      <c r="A26" s="29">
        <f t="shared" si="0"/>
        <v>24</v>
      </c>
      <c r="B26" s="30">
        <f>'2023'!A6</f>
        <v>4</v>
      </c>
      <c r="C26" s="30">
        <v>2023</v>
      </c>
      <c r="D26" s="31" t="str">
        <f>'2023'!B6</f>
        <v>Luke Musgrave</v>
      </c>
      <c r="E26" s="32">
        <f>'2023'!C6</f>
        <v>10.671428571428573</v>
      </c>
      <c r="F26" s="32">
        <f t="shared" si="1"/>
        <v>85</v>
      </c>
      <c r="G26" s="32"/>
      <c r="H26" s="33">
        <f t="shared" si="2"/>
        <v>1.0133887050823096</v>
      </c>
      <c r="I26" s="34" t="str">
        <f>'2023'!D6</f>
        <v>Oregon State</v>
      </c>
      <c r="J26" s="35">
        <f>'2023'!E6</f>
        <v>5</v>
      </c>
      <c r="K26" s="36">
        <f>'2023'!F6</f>
        <v>36771</v>
      </c>
      <c r="L26" s="37">
        <f>'2023'!G6</f>
        <v>25.084931506849315</v>
      </c>
      <c r="M26" s="37" t="str">
        <f>'2023'!H6</f>
        <v>SR</v>
      </c>
      <c r="N26" s="37">
        <f>'2023'!I6</f>
        <v>22.663013698630138</v>
      </c>
      <c r="O26" s="35">
        <f>'2023'!J6</f>
        <v>78</v>
      </c>
      <c r="P26" s="35">
        <f>'2023'!K6</f>
        <v>251</v>
      </c>
      <c r="Q26" s="35">
        <f>'2023'!L6</f>
        <v>4.66</v>
      </c>
      <c r="R26" s="59">
        <f>'2023'!M6</f>
        <v>2</v>
      </c>
      <c r="S26" s="40">
        <f>'2023'!N6</f>
        <v>0</v>
      </c>
      <c r="T26" s="41">
        <f>'2023'!O6</f>
        <v>3.5280282242257939E-2</v>
      </c>
      <c r="U26" s="41">
        <f>'2023'!P6</f>
        <v>0.1120050481148446</v>
      </c>
      <c r="V26" s="41">
        <f>'2023'!Q6</f>
        <v>0.14015675426463808</v>
      </c>
      <c r="W26" s="41">
        <f>'2023'!R6</f>
        <v>0.23150684931506846</v>
      </c>
      <c r="X26" s="42">
        <f>'2023'!S6</f>
        <v>0.23150684931506846</v>
      </c>
      <c r="Y26" s="43">
        <f>'2023'!T6</f>
        <v>0.21993150684931503</v>
      </c>
      <c r="Z26" s="44">
        <f>'2023'!U6</f>
        <v>21.997260273972604</v>
      </c>
      <c r="AA26" s="45">
        <f>'2023'!V6</f>
        <v>3.38</v>
      </c>
      <c r="AB26" s="45">
        <f>CS26/CV26</f>
        <v>15.363636363636363</v>
      </c>
      <c r="AC26" s="45">
        <f>'2023'!X6</f>
        <v>4.5</v>
      </c>
      <c r="AD26" s="45">
        <f>'2023'!Y6</f>
        <v>12.4</v>
      </c>
      <c r="AE26" s="45">
        <f>'2023'!Z6</f>
        <v>0</v>
      </c>
      <c r="AF26" s="45">
        <f>'2023'!AA6</f>
        <v>0</v>
      </c>
      <c r="AG26" s="45">
        <f t="shared" si="3"/>
        <v>25</v>
      </c>
      <c r="AH26" s="46">
        <f>'2023'!AB6</f>
        <v>8.3000000000000004E-2</v>
      </c>
      <c r="AI26" s="45">
        <f>'2023'!AC6</f>
        <v>106.45352587294892</v>
      </c>
      <c r="AJ26" s="47">
        <f>'2023'!AD6</f>
        <v>116.37801511032181</v>
      </c>
      <c r="AK26" s="48">
        <f>'2023'!AE6</f>
        <v>8</v>
      </c>
      <c r="AL26" s="49">
        <f>'2023'!AF6</f>
        <v>2</v>
      </c>
      <c r="AM26" s="49">
        <f>'2023'!AG6</f>
        <v>10</v>
      </c>
      <c r="AN26" s="49">
        <f>'2023'!AH6</f>
        <v>7</v>
      </c>
      <c r="AO26" s="49">
        <f>'2023'!AI6</f>
        <v>1</v>
      </c>
      <c r="AP26" s="49">
        <f>'2023'!AK6</f>
        <v>7</v>
      </c>
      <c r="AQ26" s="49">
        <f>'2023'!AL6</f>
        <v>7</v>
      </c>
      <c r="AR26" s="50">
        <f>'2023'!AM6</f>
        <v>0</v>
      </c>
      <c r="AS26" s="55">
        <f>'2023'!AN6</f>
        <v>0</v>
      </c>
      <c r="AT26" s="56">
        <f>'2023'!AO6</f>
        <v>1</v>
      </c>
      <c r="AU26" s="56">
        <f>'2023'!AP6</f>
        <v>0</v>
      </c>
      <c r="AV26" s="56">
        <f>'2023'!AQ6</f>
        <v>0</v>
      </c>
      <c r="AW26" s="56">
        <f>'2023'!AR6</f>
        <v>0</v>
      </c>
      <c r="AX26" s="56">
        <f>'2023'!AS6</f>
        <v>0</v>
      </c>
      <c r="AY26" s="57">
        <f>'2023'!AT6</f>
        <v>0</v>
      </c>
      <c r="AZ26" s="57">
        <f>'2023'!AU6</f>
        <v>0</v>
      </c>
      <c r="BA26" s="57">
        <f>'2023'!AV6</f>
        <v>0</v>
      </c>
      <c r="BB26" s="57">
        <f>'2023'!AW6</f>
        <v>0</v>
      </c>
      <c r="BC26" s="57">
        <f>'2023'!AX6</f>
        <v>0</v>
      </c>
      <c r="BD26" s="57">
        <f>'2023'!AY6</f>
        <v>0</v>
      </c>
      <c r="BE26" s="58">
        <f>'2023'!AZ6</f>
        <v>0</v>
      </c>
      <c r="BF26" s="55">
        <f>'2023'!BA6</f>
        <v>18</v>
      </c>
      <c r="BG26" s="56">
        <f>'2023'!BB6</f>
        <v>510.2</v>
      </c>
      <c r="BH26" s="56">
        <f>'2023'!BC6</f>
        <v>4</v>
      </c>
      <c r="BI26" s="56">
        <f>'2023'!BD6</f>
        <v>2</v>
      </c>
      <c r="BJ26" s="56">
        <f>'2023'!BE6</f>
        <v>0</v>
      </c>
      <c r="BK26" s="56">
        <f>'2023'!BF6</f>
        <v>5</v>
      </c>
      <c r="BL26" s="57">
        <f>'2023'!BG6</f>
        <v>0</v>
      </c>
      <c r="BM26" s="57">
        <f>'2023'!BH6</f>
        <v>0</v>
      </c>
      <c r="BN26" s="57">
        <f>'2023'!BI6</f>
        <v>0.6</v>
      </c>
      <c r="BO26" s="57">
        <f>'2023'!BJ6</f>
        <v>2</v>
      </c>
      <c r="BP26" s="57">
        <f>'2023'!BK6</f>
        <v>13.3</v>
      </c>
      <c r="BQ26" s="57">
        <f>'2023'!BL6</f>
        <v>50</v>
      </c>
      <c r="BR26" s="58">
        <f>'2023'!BM6</f>
        <v>33.299999999999997</v>
      </c>
      <c r="BS26" s="55">
        <f>'2023'!BN6</f>
        <v>142</v>
      </c>
      <c r="BT26" s="56">
        <f>'2023'!BO6</f>
        <v>1267.8000000000002</v>
      </c>
      <c r="BU26" s="56">
        <f>'2023'!BP6</f>
        <v>24</v>
      </c>
      <c r="BV26" s="56">
        <f>'2023'!BQ6</f>
        <v>12</v>
      </c>
      <c r="BW26" s="56">
        <f>'2023'!BR6</f>
        <v>0</v>
      </c>
      <c r="BX26" s="56">
        <f>'2023'!BS6</f>
        <v>9.6000000000000014</v>
      </c>
      <c r="BY26" s="57">
        <f>'2023'!BT6</f>
        <v>0</v>
      </c>
      <c r="BZ26" s="57">
        <f>'2023'!BU6</f>
        <v>0</v>
      </c>
      <c r="CA26" s="57">
        <f>'2023'!BV6</f>
        <v>1.08</v>
      </c>
      <c r="CB26" s="57">
        <f>'2023'!BW6</f>
        <v>3</v>
      </c>
      <c r="CC26" s="57">
        <f>'2023'!BX6</f>
        <v>11.5</v>
      </c>
      <c r="CD26" s="57">
        <f>'2023'!BY6</f>
        <v>44.4</v>
      </c>
      <c r="CE26" s="58">
        <f>'2023'!BZ6</f>
        <v>25</v>
      </c>
      <c r="CF26" s="55">
        <f>'2023'!CA6</f>
        <v>304</v>
      </c>
      <c r="CG26" s="56">
        <f>'2023'!CB6</f>
        <v>2169</v>
      </c>
      <c r="CH26" s="56">
        <f>'2023'!CC6</f>
        <v>37</v>
      </c>
      <c r="CI26" s="56">
        <f>'2023'!CD6</f>
        <v>22</v>
      </c>
      <c r="CJ26" s="56">
        <f>'2023'!CE6</f>
        <v>1</v>
      </c>
      <c r="CK26" s="56">
        <f>'2023'!CF6</f>
        <v>15</v>
      </c>
      <c r="CL26" s="57">
        <f>'2023'!CG6</f>
        <v>0</v>
      </c>
      <c r="CM26" s="57">
        <f>'2023'!CH6</f>
        <v>0</v>
      </c>
      <c r="CN26" s="57">
        <f>'2023'!CI6</f>
        <v>1.23</v>
      </c>
      <c r="CO26" s="57">
        <f>'2023'!CJ6</f>
        <v>4.5</v>
      </c>
      <c r="CP26" s="57">
        <f>'2023'!CK6</f>
        <v>13</v>
      </c>
      <c r="CQ26" s="57">
        <f>'2023'!CL6</f>
        <v>25</v>
      </c>
      <c r="CR26" s="58">
        <f>'2023'!CM6</f>
        <v>12</v>
      </c>
      <c r="CS26" s="55">
        <f>'2023'!CN6</f>
        <v>169</v>
      </c>
      <c r="CT26" s="56">
        <f>'2023'!CO6</f>
        <v>511</v>
      </c>
      <c r="CU26" s="56">
        <f>'2023'!CP6</f>
        <v>15</v>
      </c>
      <c r="CV26" s="56">
        <f>'2023'!CQ6</f>
        <v>11</v>
      </c>
      <c r="CW26" s="56">
        <f>'2023'!CR6</f>
        <v>1</v>
      </c>
      <c r="CX26" s="56">
        <f>'2023'!CS6</f>
        <v>2.4</v>
      </c>
      <c r="CY26" s="57">
        <f>'2023'!CT6</f>
        <v>0</v>
      </c>
      <c r="CZ26" s="57">
        <f>'2023'!CU6</f>
        <v>0</v>
      </c>
      <c r="DA26" s="57">
        <f>'2023'!CV6</f>
        <v>3.38</v>
      </c>
      <c r="DB26" s="57">
        <f>'2023'!CW6</f>
        <v>3.5</v>
      </c>
      <c r="DC26" s="57">
        <f>'2023'!CX6</f>
        <v>12.4</v>
      </c>
      <c r="DD26" s="57">
        <f>'2023'!CY6</f>
        <v>33.299999999999997</v>
      </c>
      <c r="DE26" s="58">
        <f>'2023'!CZ6</f>
        <v>8.3000000000000007</v>
      </c>
    </row>
    <row r="27" spans="1:109" ht="15.75" customHeight="1" x14ac:dyDescent="0.2">
      <c r="A27" s="29">
        <f t="shared" si="0"/>
        <v>25</v>
      </c>
      <c r="B27" s="30">
        <f>'2024'!A4</f>
        <v>2</v>
      </c>
      <c r="C27" s="30">
        <v>2024</v>
      </c>
      <c r="D27" s="31" t="str">
        <f>'2024'!B4</f>
        <v>Ben Sinnott</v>
      </c>
      <c r="E27" s="32">
        <f>'2024'!C4</f>
        <v>10.5</v>
      </c>
      <c r="F27" s="32">
        <f t="shared" si="1"/>
        <v>84.399999999999991</v>
      </c>
      <c r="G27" s="120"/>
      <c r="H27" s="33">
        <f t="shared" si="2"/>
        <v>0.94978396826612854</v>
      </c>
      <c r="I27" s="34" t="str">
        <f>'2024'!D4</f>
        <v>Kansas State</v>
      </c>
      <c r="J27" s="35">
        <f>'2024'!E4</f>
        <v>3</v>
      </c>
      <c r="K27" s="36">
        <f>'2024'!F4</f>
        <v>37421</v>
      </c>
      <c r="L27" s="37">
        <f>'2024'!G4</f>
        <v>23.304109589041097</v>
      </c>
      <c r="M27" s="37" t="str">
        <f>'2024'!H4</f>
        <v>RS JR</v>
      </c>
      <c r="N27" s="37">
        <f>'2024'!I4</f>
        <v>21.884931506849316</v>
      </c>
      <c r="O27" s="38">
        <f>'2024'!J4</f>
        <v>76</v>
      </c>
      <c r="P27" s="38">
        <f>'2024'!K4</f>
        <v>250</v>
      </c>
      <c r="Q27" s="35">
        <f>'2024'!L4</f>
        <v>4.68</v>
      </c>
      <c r="R27" s="39">
        <f>'2024'!M4</f>
        <v>2</v>
      </c>
      <c r="S27" s="40">
        <f>'2024'!N4</f>
        <v>0</v>
      </c>
      <c r="T27" s="41">
        <f>'2024'!O4</f>
        <v>0</v>
      </c>
      <c r="U27" s="41">
        <f>'2024'!P4</f>
        <v>6.2751004016064265E-3</v>
      </c>
      <c r="V27" s="41">
        <f>'2024'!Q4</f>
        <v>0.1516796742449949</v>
      </c>
      <c r="W27" s="41">
        <f>'2024'!R4</f>
        <v>0.23113598673300167</v>
      </c>
      <c r="X27" s="42">
        <f>'2024'!S4</f>
        <v>0.23113598673300167</v>
      </c>
      <c r="Y27" s="43">
        <f>'2024'!T4</f>
        <v>0.21957918739635157</v>
      </c>
      <c r="Z27" s="44">
        <f>'2024'!U4</f>
        <v>20.219178082191782</v>
      </c>
      <c r="AA27" s="45">
        <f>'2024'!V4</f>
        <v>2</v>
      </c>
      <c r="AB27" s="45">
        <f>'2024'!W4</f>
        <v>13.9375</v>
      </c>
      <c r="AC27" s="45">
        <f>'2024'!X4</f>
        <v>6.8</v>
      </c>
      <c r="AD27" s="45">
        <f>'2024'!Y4</f>
        <v>10.1</v>
      </c>
      <c r="AE27" s="45">
        <f>'2024'!Z4</f>
        <v>0</v>
      </c>
      <c r="AF27" s="45">
        <f>'2024'!AA4</f>
        <v>0</v>
      </c>
      <c r="AG27" s="45">
        <f t="shared" si="3"/>
        <v>66.7</v>
      </c>
      <c r="AH27" s="46">
        <f>'2023'!AB30</f>
        <v>0</v>
      </c>
      <c r="AI27" s="45">
        <f>'2024'!AC4</f>
        <v>104.22852504553892</v>
      </c>
      <c r="AJ27" s="47">
        <f>'2024'!AD4</f>
        <v>109.59127303969143</v>
      </c>
      <c r="AK27" s="48">
        <f>'2024'!AF4</f>
        <v>6</v>
      </c>
      <c r="AL27" s="49">
        <f>'2024'!AG4</f>
        <v>6</v>
      </c>
      <c r="AM27" s="49">
        <f>'2024'!AH4</f>
        <v>6</v>
      </c>
      <c r="AN27" s="49">
        <f>'2024'!AI4</f>
        <v>4</v>
      </c>
      <c r="AO27" s="49">
        <f>'2024'!AJ4</f>
        <v>5</v>
      </c>
      <c r="AP27" s="49">
        <f>'2024'!AK4</f>
        <v>5</v>
      </c>
      <c r="AQ27" s="49">
        <f>'2024'!AL4</f>
        <v>7</v>
      </c>
      <c r="AR27" s="50">
        <f>'2024'!AM4</f>
        <v>0</v>
      </c>
      <c r="AS27" s="55">
        <f>'2024'!AN4</f>
        <v>0</v>
      </c>
      <c r="AT27" s="56">
        <f>'2024'!AO4</f>
        <v>1</v>
      </c>
      <c r="AU27" s="56">
        <f>'2024'!AP4</f>
        <v>0</v>
      </c>
      <c r="AV27" s="56">
        <f>'2024'!AQ4</f>
        <v>0</v>
      </c>
      <c r="AW27" s="56">
        <f>'2024'!AR4</f>
        <v>0</v>
      </c>
      <c r="AX27" s="56">
        <f>'2024'!AS4</f>
        <v>1</v>
      </c>
      <c r="AY27" s="57">
        <f>'2024'!AT4</f>
        <v>0</v>
      </c>
      <c r="AZ27" s="57">
        <f>'2024'!AU4</f>
        <v>0</v>
      </c>
      <c r="BA27" s="57">
        <f>'2024'!AV4</f>
        <v>0</v>
      </c>
      <c r="BB27" s="57">
        <f>'2024'!AW4</f>
        <v>0</v>
      </c>
      <c r="BC27" s="57">
        <f>'2024'!AX4</f>
        <v>0</v>
      </c>
      <c r="BD27" s="57">
        <f>'2024'!AY4</f>
        <v>0</v>
      </c>
      <c r="BE27" s="58">
        <f>'2024'!AZ4</f>
        <v>0</v>
      </c>
      <c r="BF27" s="55">
        <f>'2024'!BA4</f>
        <v>0</v>
      </c>
      <c r="BG27" s="56">
        <f>'2024'!BB4</f>
        <v>1</v>
      </c>
      <c r="BH27" s="56">
        <f>'2024'!BC4</f>
        <v>0</v>
      </c>
      <c r="BI27" s="56">
        <f>'2024'!BD4</f>
        <v>0</v>
      </c>
      <c r="BJ27" s="56">
        <f>'2024'!BE4</f>
        <v>0</v>
      </c>
      <c r="BK27" s="56">
        <f>'2024'!BF4</f>
        <v>1</v>
      </c>
      <c r="BL27" s="57">
        <f>'2024'!BG4</f>
        <v>0</v>
      </c>
      <c r="BM27" s="57">
        <f>'2024'!BH4</f>
        <v>0</v>
      </c>
      <c r="BN27" s="57">
        <f>'2024'!BI4</f>
        <v>0</v>
      </c>
      <c r="BO27" s="57">
        <f>'2024'!BJ4</f>
        <v>0</v>
      </c>
      <c r="BP27" s="57">
        <f>'2024'!BK4</f>
        <v>0</v>
      </c>
      <c r="BQ27" s="57">
        <f>'2024'!BL4</f>
        <v>0</v>
      </c>
      <c r="BR27" s="58">
        <f>'2024'!BM4</f>
        <v>0</v>
      </c>
      <c r="BS27" s="55">
        <f>'2024'!BN4</f>
        <v>15</v>
      </c>
      <c r="BT27" s="56">
        <f>'2024'!BO4</f>
        <v>2390.3999999999996</v>
      </c>
      <c r="BU27" s="56">
        <f>'2024'!BP4</f>
        <v>4</v>
      </c>
      <c r="BV27" s="56">
        <f>'2024'!BQ4</f>
        <v>2</v>
      </c>
      <c r="BW27" s="56">
        <f>'2024'!BR4</f>
        <v>0</v>
      </c>
      <c r="BX27" s="56">
        <f>'2024'!BS4</f>
        <v>13.200000000000001</v>
      </c>
      <c r="BY27" s="57">
        <f>'2024'!BT4</f>
        <v>0</v>
      </c>
      <c r="BZ27" s="57">
        <f>'2024'!BU4</f>
        <v>0</v>
      </c>
      <c r="CA27" s="57">
        <f>'2024'!BV4</f>
        <v>0.32</v>
      </c>
      <c r="CB27" s="57">
        <f>'2024'!BW4</f>
        <v>7.5</v>
      </c>
      <c r="CC27" s="57">
        <f>'2024'!BX4</f>
        <v>0.5</v>
      </c>
      <c r="CD27" s="57">
        <f>'2024'!BY4</f>
        <v>0</v>
      </c>
      <c r="CE27" s="58">
        <f>'2024'!BZ4</f>
        <v>50</v>
      </c>
      <c r="CF27" s="55">
        <f>'2024'!CA4</f>
        <v>447</v>
      </c>
      <c r="CG27" s="56">
        <f>'2024'!CB4</f>
        <v>2947</v>
      </c>
      <c r="CH27" s="56">
        <f>'2024'!CC4</f>
        <v>46</v>
      </c>
      <c r="CI27" s="56">
        <f>'2024'!CD4</f>
        <v>31</v>
      </c>
      <c r="CJ27" s="56">
        <f>'2024'!CE4</f>
        <v>4</v>
      </c>
      <c r="CK27" s="56">
        <f>'2024'!CF4</f>
        <v>21</v>
      </c>
      <c r="CL27" s="57">
        <f>'2024'!CG4</f>
        <v>0</v>
      </c>
      <c r="CM27" s="57">
        <f>'2024'!CH4</f>
        <v>0</v>
      </c>
      <c r="CN27" s="57">
        <f>'2024'!CI4</f>
        <v>1.39</v>
      </c>
      <c r="CO27" s="57">
        <f>'2024'!CJ4</f>
        <v>4.2</v>
      </c>
      <c r="CP27" s="57">
        <f>'2024'!CK4</f>
        <v>10.5</v>
      </c>
      <c r="CQ27" s="57">
        <f>'2024'!CL4</f>
        <v>66.7</v>
      </c>
      <c r="CR27" s="58">
        <f>'2024'!CM4</f>
        <v>11.4</v>
      </c>
      <c r="CS27" s="55">
        <f>'2024'!CN4</f>
        <v>669</v>
      </c>
      <c r="CT27" s="56">
        <f>'2024'!CO4</f>
        <v>2894.3999999999996</v>
      </c>
      <c r="CU27" s="56">
        <f>'2024'!CP4</f>
        <v>73</v>
      </c>
      <c r="CV27" s="56">
        <f>'2024'!CQ4</f>
        <v>48</v>
      </c>
      <c r="CW27" s="56">
        <f>'2024'!CR4</f>
        <v>6</v>
      </c>
      <c r="CX27" s="56">
        <f>'2024'!CS4</f>
        <v>27.599999999999998</v>
      </c>
      <c r="CY27" s="57">
        <f>'2024'!CT4</f>
        <v>0</v>
      </c>
      <c r="CZ27" s="57">
        <f>'2024'!CU4</f>
        <v>0</v>
      </c>
      <c r="DA27" s="57">
        <f>'2024'!CV4</f>
        <v>2</v>
      </c>
      <c r="DB27" s="57">
        <f>'2024'!CW4</f>
        <v>6.8</v>
      </c>
      <c r="DC27" s="57">
        <f>'2024'!CX4</f>
        <v>10.1</v>
      </c>
      <c r="DD27" s="57">
        <f>'2024'!CY4</f>
        <v>35.700000000000003</v>
      </c>
      <c r="DE27" s="58">
        <f>'2024'!CZ4</f>
        <v>4</v>
      </c>
    </row>
    <row r="28" spans="1:109" ht="15.75" customHeight="1" x14ac:dyDescent="0.2">
      <c r="A28" s="29">
        <f t="shared" si="0"/>
        <v>26</v>
      </c>
      <c r="B28" s="30">
        <f>'2017'!A8</f>
        <v>6</v>
      </c>
      <c r="C28" s="30">
        <v>2017</v>
      </c>
      <c r="D28" s="31" t="str">
        <f>'2017'!B8</f>
        <v>Jonnu Smith</v>
      </c>
      <c r="E28" s="32">
        <f>'2017'!C8</f>
        <v>10.37857142857143</v>
      </c>
      <c r="F28" s="32">
        <f t="shared" si="1"/>
        <v>83.8</v>
      </c>
      <c r="G28" s="120"/>
      <c r="H28" s="33">
        <f t="shared" si="2"/>
        <v>0.9047306130213344</v>
      </c>
      <c r="I28" s="34" t="str">
        <f>'2017'!D8</f>
        <v>FIU</v>
      </c>
      <c r="J28" s="35">
        <f>'2017'!E8</f>
        <v>10</v>
      </c>
      <c r="K28" s="36">
        <f>'2017'!F8</f>
        <v>34933</v>
      </c>
      <c r="L28" s="37">
        <f>'2017'!G8</f>
        <v>30.12054794520548</v>
      </c>
      <c r="M28" s="37" t="str">
        <f>'2017'!H8</f>
        <v>SR</v>
      </c>
      <c r="N28" s="37">
        <f>'2017'!I8</f>
        <v>21.695890410958903</v>
      </c>
      <c r="O28" s="38">
        <f>'2017'!J8</f>
        <v>75</v>
      </c>
      <c r="P28" s="38">
        <f>'2017'!K8</f>
        <v>248</v>
      </c>
      <c r="Q28" s="37">
        <f>'2017'!L8</f>
        <v>4.62</v>
      </c>
      <c r="R28" s="39">
        <f>'2017'!M8</f>
        <v>3</v>
      </c>
      <c r="S28" s="40">
        <f>'2017'!N8</f>
        <v>0</v>
      </c>
      <c r="T28" s="41">
        <f>'2017'!O8</f>
        <v>0.2264239028944911</v>
      </c>
      <c r="U28" s="41">
        <f>'2017'!P8</f>
        <v>0.34077380952380953</v>
      </c>
      <c r="V28" s="41">
        <f>'2017'!Q8</f>
        <v>0.20552985702270815</v>
      </c>
      <c r="W28" s="41">
        <f>'2017'!R8</f>
        <v>0.20291133656815175</v>
      </c>
      <c r="X28" s="42">
        <f>'2017'!S8</f>
        <v>0.27184257304598064</v>
      </c>
      <c r="Y28" s="43">
        <f>'2017'!T8</f>
        <v>0.19028980113218644</v>
      </c>
      <c r="Z28" s="44">
        <f>'2017'!U8</f>
        <v>18.038356164383561</v>
      </c>
      <c r="AA28" s="45">
        <f>'2017'!V8</f>
        <v>1.92</v>
      </c>
      <c r="AB28" s="45">
        <f>CS28/CV28</f>
        <v>12.047619047619047</v>
      </c>
      <c r="AC28" s="45">
        <f>'2017'!X8</f>
        <v>8.1</v>
      </c>
      <c r="AD28" s="45">
        <f>'2017'!Y8</f>
        <v>7.4</v>
      </c>
      <c r="AE28" s="45">
        <f>'2017'!Z8</f>
        <v>0</v>
      </c>
      <c r="AF28" s="45">
        <f>'2017'!AA8</f>
        <v>0</v>
      </c>
      <c r="AG28" s="45">
        <f t="shared" si="3"/>
        <v>0</v>
      </c>
      <c r="AH28" s="46">
        <f>'2017'!AB8</f>
        <v>0.17600000000000002</v>
      </c>
      <c r="AI28" s="45">
        <f>'2017'!AC8</f>
        <v>108.87139163371842</v>
      </c>
      <c r="AJ28" s="47">
        <f>'2017'!AD8</f>
        <v>112.22113600789891</v>
      </c>
      <c r="AK28" s="48">
        <f>'2017'!AE8</f>
        <v>6</v>
      </c>
      <c r="AL28" s="49">
        <f>'2017'!AF8</f>
        <v>10</v>
      </c>
      <c r="AM28" s="49">
        <f>'2017'!AG8</f>
        <v>5</v>
      </c>
      <c r="AN28" s="49">
        <f>'2017'!AH8</f>
        <v>4</v>
      </c>
      <c r="AO28" s="49">
        <f>'2017'!AI8</f>
        <v>7</v>
      </c>
      <c r="AP28" s="49">
        <f>'2017'!AK8</f>
        <v>6</v>
      </c>
      <c r="AQ28" s="49">
        <f>'2017'!AL8</f>
        <v>6</v>
      </c>
      <c r="AR28" s="50">
        <f>'2017'!AM8</f>
        <v>0</v>
      </c>
      <c r="AS28" s="55">
        <f>'2017'!AN8</f>
        <v>0</v>
      </c>
      <c r="AT28" s="56">
        <f>'2017'!AO8</f>
        <v>1</v>
      </c>
      <c r="AU28" s="56">
        <f>'2017'!AP8</f>
        <v>0</v>
      </c>
      <c r="AV28" s="56">
        <f>'2017'!AQ8</f>
        <v>0</v>
      </c>
      <c r="AW28" s="56">
        <f>'2017'!AR8</f>
        <v>0</v>
      </c>
      <c r="AX28" s="56">
        <f>'2017'!AS8</f>
        <v>0</v>
      </c>
      <c r="AY28" s="57">
        <f>'2017'!AT8</f>
        <v>0</v>
      </c>
      <c r="AZ28" s="57">
        <f>'2017'!AU8</f>
        <v>0</v>
      </c>
      <c r="BA28" s="57">
        <f>'2017'!AV8</f>
        <v>0</v>
      </c>
      <c r="BB28" s="57">
        <f>'2017'!AW8</f>
        <v>0</v>
      </c>
      <c r="BC28" s="57">
        <f>'2017'!AX8</f>
        <v>0</v>
      </c>
      <c r="BD28" s="57">
        <f>'2017'!AY8</f>
        <v>0</v>
      </c>
      <c r="BE28" s="58">
        <f>'2017'!AZ8</f>
        <v>0</v>
      </c>
      <c r="BF28" s="55">
        <f>'2017'!BA8</f>
        <v>388</v>
      </c>
      <c r="BG28" s="56">
        <f>'2017'!BB8</f>
        <v>1713.6000000000001</v>
      </c>
      <c r="BH28" s="56">
        <f>'2017'!BC8</f>
        <v>0</v>
      </c>
      <c r="BI28" s="56">
        <f>'2017'!BD8</f>
        <v>39</v>
      </c>
      <c r="BJ28" s="56">
        <f>'2017'!BE8</f>
        <v>2</v>
      </c>
      <c r="BK28" s="56">
        <f>'2017'!BF8</f>
        <v>8.3999999999999986</v>
      </c>
      <c r="BL28" s="56">
        <f>'2017'!BG8</f>
        <v>0</v>
      </c>
      <c r="BM28" s="57">
        <f>'2017'!BH8</f>
        <v>0</v>
      </c>
      <c r="BN28" s="57">
        <f>'2017'!BI8</f>
        <v>0</v>
      </c>
      <c r="BO28" s="57">
        <f>'2017'!BJ8</f>
        <v>0</v>
      </c>
      <c r="BP28" s="57">
        <f>'2017'!BK8</f>
        <v>0</v>
      </c>
      <c r="BQ28" s="57">
        <f>'2017'!BL8</f>
        <v>0</v>
      </c>
      <c r="BR28" s="58">
        <f>'2017'!BM8</f>
        <v>0</v>
      </c>
      <c r="BS28" s="55">
        <f>'2017'!BN8</f>
        <v>687</v>
      </c>
      <c r="BT28" s="56">
        <f>'2017'!BO8</f>
        <v>2016</v>
      </c>
      <c r="BU28" s="56">
        <f>'2017'!BP8</f>
        <v>82</v>
      </c>
      <c r="BV28" s="56">
        <f>'2017'!BQ8</f>
        <v>61</v>
      </c>
      <c r="BW28" s="56">
        <f>'2017'!BR8</f>
        <v>8</v>
      </c>
      <c r="BX28" s="56">
        <f>'2017'!BS8</f>
        <v>15.600000000000001</v>
      </c>
      <c r="BY28" s="57">
        <f>'2017'!BT8</f>
        <v>0</v>
      </c>
      <c r="BZ28" s="57">
        <f>'2017'!BU8</f>
        <v>0</v>
      </c>
      <c r="CA28" s="57">
        <f>'2017'!BV8</f>
        <v>1.92</v>
      </c>
      <c r="CB28" s="57">
        <f>'2017'!BW8</f>
        <v>8</v>
      </c>
      <c r="CC28" s="57">
        <f>'2017'!BX8</f>
        <v>5.2</v>
      </c>
      <c r="CD28" s="57">
        <f>'2017'!BY8</f>
        <v>0</v>
      </c>
      <c r="CE28" s="58">
        <f>'2017'!BZ8</f>
        <v>7.6</v>
      </c>
      <c r="CF28" s="55">
        <f>'2017'!CA8</f>
        <v>391</v>
      </c>
      <c r="CG28" s="56">
        <f>'2017'!CB8</f>
        <v>1902.4</v>
      </c>
      <c r="CH28" s="56">
        <f>'2017'!CC8</f>
        <v>54</v>
      </c>
      <c r="CI28" s="56">
        <f>'2017'!CD8</f>
        <v>35</v>
      </c>
      <c r="CJ28" s="56">
        <f>'2017'!CE8</f>
        <v>4</v>
      </c>
      <c r="CK28" s="56">
        <f>'2017'!CF8</f>
        <v>14.4</v>
      </c>
      <c r="CL28" s="57">
        <f>'2017'!CG8</f>
        <v>0</v>
      </c>
      <c r="CM28" s="57">
        <f>'2017'!CH8</f>
        <v>0</v>
      </c>
      <c r="CN28" s="57">
        <f>'2017'!CI8</f>
        <v>1.33</v>
      </c>
      <c r="CO28" s="57">
        <f>'2017'!CJ8</f>
        <v>8.1</v>
      </c>
      <c r="CP28" s="57">
        <f>'2017'!CK8</f>
        <v>5</v>
      </c>
      <c r="CQ28" s="57">
        <f>'2017'!CL8</f>
        <v>0</v>
      </c>
      <c r="CR28" s="58">
        <f>'2017'!CM8</f>
        <v>14.6</v>
      </c>
      <c r="CS28" s="55">
        <f>'2017'!CN8</f>
        <v>506</v>
      </c>
      <c r="CT28" s="56">
        <f>'2017'!CO8</f>
        <v>2493.6999999999998</v>
      </c>
      <c r="CU28" s="56">
        <f>'2017'!CP8</f>
        <v>70</v>
      </c>
      <c r="CV28" s="56">
        <f>'2017'!CQ8</f>
        <v>42</v>
      </c>
      <c r="CW28" s="56">
        <f>'2017'!CR8</f>
        <v>4</v>
      </c>
      <c r="CX28" s="56">
        <f>'2017'!CS8</f>
        <v>17.600000000000001</v>
      </c>
      <c r="CY28" s="57">
        <f>'2017'!CT8</f>
        <v>0</v>
      </c>
      <c r="CZ28" s="57">
        <f>'2017'!CU8</f>
        <v>0</v>
      </c>
      <c r="DA28" s="57">
        <f>'2017'!CV8</f>
        <v>1.42</v>
      </c>
      <c r="DB28" s="57">
        <f>'2017'!CW8</f>
        <v>7</v>
      </c>
      <c r="DC28" s="57">
        <f>'2017'!CX8</f>
        <v>7.4</v>
      </c>
      <c r="DD28" s="57">
        <f>'2017'!CY8</f>
        <v>0</v>
      </c>
      <c r="DE28" s="58">
        <f>'2017'!CZ8</f>
        <v>17.600000000000001</v>
      </c>
    </row>
    <row r="29" spans="1:109" ht="15.75" customHeight="1" x14ac:dyDescent="0.2">
      <c r="A29" s="29">
        <f t="shared" si="0"/>
        <v>27</v>
      </c>
      <c r="B29" s="30">
        <f>'2024'!A5</f>
        <v>3</v>
      </c>
      <c r="C29" s="30">
        <v>2024</v>
      </c>
      <c r="D29" s="31" t="str">
        <f>'2024'!B5</f>
        <v>Ja'Tavion Sanders</v>
      </c>
      <c r="E29" s="32">
        <f>'2024'!C5</f>
        <v>10.278571428571428</v>
      </c>
      <c r="F29" s="32">
        <f t="shared" si="1"/>
        <v>83.2</v>
      </c>
      <c r="G29" s="120"/>
      <c r="H29" s="33">
        <f t="shared" si="2"/>
        <v>0.86762784987856179</v>
      </c>
      <c r="I29" s="34" t="str">
        <f>'2024'!D5</f>
        <v>Texas</v>
      </c>
      <c r="J29" s="35">
        <f>'2024'!E5</f>
        <v>3</v>
      </c>
      <c r="K29" s="36">
        <f>'2024'!F5</f>
        <v>37707</v>
      </c>
      <c r="L29" s="37">
        <f>'2024'!G5</f>
        <v>22.520547945205479</v>
      </c>
      <c r="M29" s="37" t="str">
        <f>'2024'!H5</f>
        <v>JR</v>
      </c>
      <c r="N29" s="37">
        <f>'2024'!I5</f>
        <v>21.101369863013698</v>
      </c>
      <c r="O29" s="38">
        <f>'2024'!J5</f>
        <v>76</v>
      </c>
      <c r="P29" s="38">
        <f>'2024'!K5</f>
        <v>245</v>
      </c>
      <c r="Q29" s="35">
        <f>'2024'!L5</f>
        <v>4.6900000000000004</v>
      </c>
      <c r="R29" s="39">
        <f>'2024'!M5</f>
        <v>4</v>
      </c>
      <c r="S29" s="40">
        <f>'2024'!N5</f>
        <v>0</v>
      </c>
      <c r="T29" s="41">
        <f>'2024'!O5</f>
        <v>0</v>
      </c>
      <c r="U29" s="41">
        <f>'2024'!P5</f>
        <v>0</v>
      </c>
      <c r="V29" s="41">
        <f>'2024'!Q5</f>
        <v>0.19533490535976036</v>
      </c>
      <c r="W29" s="41">
        <f>'2024'!R5</f>
        <v>0.16850323664574787</v>
      </c>
      <c r="X29" s="42">
        <f>'2024'!S5</f>
        <v>0.18191907100275412</v>
      </c>
      <c r="Y29" s="43">
        <f>'2024'!T5</f>
        <v>0.17282311745261641</v>
      </c>
      <c r="Z29" s="44">
        <f>'2024'!U5</f>
        <v>19.435616438356163</v>
      </c>
      <c r="AA29" s="45">
        <f>'2024'!V5</f>
        <v>1.85</v>
      </c>
      <c r="AB29" s="45">
        <f>'2024'!W5</f>
        <v>15.155555555555555</v>
      </c>
      <c r="AC29" s="45">
        <f>'2024'!X5</f>
        <v>7.7</v>
      </c>
      <c r="AD29" s="45">
        <f>'2024'!Y5</f>
        <v>9.8000000000000007</v>
      </c>
      <c r="AE29" s="45">
        <f>'2024'!Z5</f>
        <v>0</v>
      </c>
      <c r="AF29" s="45">
        <f>'2024'!AA5</f>
        <v>0</v>
      </c>
      <c r="AG29" s="45">
        <f t="shared" si="3"/>
        <v>53.3</v>
      </c>
      <c r="AH29" s="46">
        <f>'2023'!AB24</f>
        <v>0</v>
      </c>
      <c r="AI29" s="45">
        <f>'2024'!AC5</f>
        <v>101.27557303291525</v>
      </c>
      <c r="AJ29" s="47">
        <f>'2024'!AD5</f>
        <v>106.48638625224861</v>
      </c>
      <c r="AK29" s="48">
        <f>'2024'!AF5</f>
        <v>8</v>
      </c>
      <c r="AL29" s="49">
        <f>'2024'!AG5</f>
        <v>5</v>
      </c>
      <c r="AM29" s="49">
        <f>'2024'!AH5</f>
        <v>7</v>
      </c>
      <c r="AN29" s="49">
        <f>'2024'!AI5</f>
        <v>6</v>
      </c>
      <c r="AO29" s="49">
        <f>'2024'!AJ5</f>
        <v>5</v>
      </c>
      <c r="AP29" s="49">
        <f>'2024'!AK5</f>
        <v>4</v>
      </c>
      <c r="AQ29" s="49">
        <f>'2024'!AL5</f>
        <v>5</v>
      </c>
      <c r="AR29" s="50">
        <f>'2024'!AM5</f>
        <v>1</v>
      </c>
      <c r="AS29" s="55">
        <f>'2024'!AN5</f>
        <v>0</v>
      </c>
      <c r="AT29" s="56">
        <f>'2024'!AO5</f>
        <v>1</v>
      </c>
      <c r="AU29" s="56">
        <f>'2024'!AP5</f>
        <v>0</v>
      </c>
      <c r="AV29" s="56">
        <f>'2024'!AQ5</f>
        <v>0</v>
      </c>
      <c r="AW29" s="56">
        <f>'2024'!AR5</f>
        <v>0</v>
      </c>
      <c r="AX29" s="56">
        <f>'2024'!AS5</f>
        <v>1</v>
      </c>
      <c r="AY29" s="57">
        <f>'2024'!AT5</f>
        <v>0</v>
      </c>
      <c r="AZ29" s="57">
        <f>'2024'!AU5</f>
        <v>0</v>
      </c>
      <c r="BA29" s="57">
        <f>'2024'!AV5</f>
        <v>0</v>
      </c>
      <c r="BB29" s="57">
        <f>'2024'!AW5</f>
        <v>0</v>
      </c>
      <c r="BC29" s="57">
        <f>'2024'!AX5</f>
        <v>0</v>
      </c>
      <c r="BD29" s="57">
        <f>'2024'!AY5</f>
        <v>0</v>
      </c>
      <c r="BE29" s="58">
        <f>'2024'!AZ5</f>
        <v>0</v>
      </c>
      <c r="BF29" s="55">
        <f>'2024'!BA5</f>
        <v>0</v>
      </c>
      <c r="BG29" s="56">
        <f>'2024'!BB5</f>
        <v>1</v>
      </c>
      <c r="BH29" s="56">
        <f>'2024'!BC5</f>
        <v>0</v>
      </c>
      <c r="BI29" s="56">
        <f>'2024'!BD5</f>
        <v>0</v>
      </c>
      <c r="BJ29" s="56">
        <f>'2024'!BE5</f>
        <v>0</v>
      </c>
      <c r="BK29" s="56">
        <f>'2024'!BF5</f>
        <v>1</v>
      </c>
      <c r="BL29" s="57">
        <f>'2024'!BG5</f>
        <v>0</v>
      </c>
      <c r="BM29" s="57">
        <f>'2024'!BH5</f>
        <v>0</v>
      </c>
      <c r="BN29" s="57">
        <f>'2024'!BI5</f>
        <v>0</v>
      </c>
      <c r="BO29" s="57">
        <f>'2024'!BJ5</f>
        <v>0</v>
      </c>
      <c r="BP29" s="57">
        <f>'2024'!BK5</f>
        <v>0</v>
      </c>
      <c r="BQ29" s="57">
        <f>'2024'!BL5</f>
        <v>0</v>
      </c>
      <c r="BR29" s="58">
        <f>'2024'!BM5</f>
        <v>0</v>
      </c>
      <c r="BS29" s="55">
        <f>'2024'!BN5</f>
        <v>0</v>
      </c>
      <c r="BT29" s="56">
        <f>'2024'!BO5</f>
        <v>1</v>
      </c>
      <c r="BU29" s="56">
        <f>'2024'!BP5</f>
        <v>0</v>
      </c>
      <c r="BV29" s="56">
        <f>'2024'!BQ5</f>
        <v>0</v>
      </c>
      <c r="BW29" s="56">
        <f>'2024'!BR5</f>
        <v>0</v>
      </c>
      <c r="BX29" s="56">
        <f>'2024'!BS5</f>
        <v>1</v>
      </c>
      <c r="BY29" s="57">
        <f>'2024'!BT5</f>
        <v>0</v>
      </c>
      <c r="BZ29" s="57">
        <f>'2024'!BU5</f>
        <v>0</v>
      </c>
      <c r="CA29" s="57">
        <f>'2024'!BV5</f>
        <v>0</v>
      </c>
      <c r="CB29" s="57">
        <f>'2024'!BW5</f>
        <v>0</v>
      </c>
      <c r="CC29" s="57">
        <f>'2024'!BX5</f>
        <v>0</v>
      </c>
      <c r="CD29" s="57">
        <f>'2024'!BY5</f>
        <v>0</v>
      </c>
      <c r="CE29" s="58">
        <f>'2024'!BZ5</f>
        <v>0</v>
      </c>
      <c r="CF29" s="55">
        <f>'2024'!CA5</f>
        <v>613</v>
      </c>
      <c r="CG29" s="56">
        <f>'2024'!CB5</f>
        <v>3138.2000000000003</v>
      </c>
      <c r="CH29" s="56">
        <f>'2024'!CC5</f>
        <v>72</v>
      </c>
      <c r="CI29" s="56">
        <f>'2024'!CD5</f>
        <v>54</v>
      </c>
      <c r="CJ29" s="56">
        <f>'2024'!CE5</f>
        <v>5</v>
      </c>
      <c r="CK29" s="56">
        <f>'2024'!CF5</f>
        <v>22.099999999999998</v>
      </c>
      <c r="CL29" s="57">
        <f>'2024'!CG5</f>
        <v>0</v>
      </c>
      <c r="CM29" s="57">
        <f>'2024'!CH5</f>
        <v>0</v>
      </c>
      <c r="CN29" s="57">
        <f>'2024'!CI5</f>
        <v>1.76</v>
      </c>
      <c r="CO29" s="57">
        <f>'2024'!CJ5</f>
        <v>5.3</v>
      </c>
      <c r="CP29" s="57">
        <f>'2024'!CK5</f>
        <v>8.1999999999999993</v>
      </c>
      <c r="CQ29" s="57">
        <f>'2024'!CL5</f>
        <v>53.3</v>
      </c>
      <c r="CR29" s="58">
        <f>'2024'!CM5</f>
        <v>6.9</v>
      </c>
      <c r="CS29" s="55">
        <f>'2024'!CN5</f>
        <v>682</v>
      </c>
      <c r="CT29" s="56">
        <f>'2024'!CO5</f>
        <v>4047.4000000000005</v>
      </c>
      <c r="CU29" s="56">
        <f>'2024'!CP5</f>
        <v>67</v>
      </c>
      <c r="CV29" s="56">
        <f>'2024'!CQ5</f>
        <v>45</v>
      </c>
      <c r="CW29" s="56">
        <f>'2024'!CR5</f>
        <v>2</v>
      </c>
      <c r="CX29" s="56">
        <f>'2024'!CS5</f>
        <v>25.2</v>
      </c>
      <c r="CY29" s="57">
        <f>'2024'!CT5</f>
        <v>0</v>
      </c>
      <c r="CZ29" s="57">
        <f>'2024'!CU5</f>
        <v>0</v>
      </c>
      <c r="DA29" s="57">
        <f>'2024'!CV5</f>
        <v>1.85</v>
      </c>
      <c r="DB29" s="57">
        <f>'2024'!CW5</f>
        <v>7.7</v>
      </c>
      <c r="DC29" s="57">
        <f>'2024'!CX5</f>
        <v>9.8000000000000007</v>
      </c>
      <c r="DD29" s="57">
        <f>'2024'!CY5</f>
        <v>53.8</v>
      </c>
      <c r="DE29" s="58">
        <f>'2024'!CZ5</f>
        <v>0</v>
      </c>
    </row>
    <row r="30" spans="1:109" ht="15.75" hidden="1" customHeight="1" x14ac:dyDescent="0.2">
      <c r="A30" s="29">
        <f t="shared" si="0"/>
        <v>29</v>
      </c>
      <c r="B30" s="30">
        <f>'2019'!A5</f>
        <v>3</v>
      </c>
      <c r="C30" s="30">
        <v>2019</v>
      </c>
      <c r="D30" s="31" t="str">
        <f>'2019'!B5</f>
        <v>Irv Smith Jr.</v>
      </c>
      <c r="E30" s="32">
        <f>'2019'!C5</f>
        <v>10.142857142857142</v>
      </c>
      <c r="F30" s="32">
        <f t="shared" si="1"/>
        <v>81.899999999999991</v>
      </c>
      <c r="G30" s="32"/>
      <c r="H30" s="33">
        <f t="shared" si="2"/>
        <v>0.81727409989908528</v>
      </c>
      <c r="I30" s="34" t="str">
        <f>'2019'!D5</f>
        <v>Alabama</v>
      </c>
      <c r="J30" s="35">
        <f>'2019'!E5</f>
        <v>1</v>
      </c>
      <c r="K30" s="36">
        <f>'2019'!F5</f>
        <v>36016</v>
      </c>
      <c r="L30" s="37">
        <f>'2019'!G5</f>
        <v>27.153424657534245</v>
      </c>
      <c r="M30" s="37" t="str">
        <f>'2019'!H5</f>
        <v>JR</v>
      </c>
      <c r="N30" s="37">
        <f>'2019'!I5</f>
        <v>20.723287671232878</v>
      </c>
      <c r="O30" s="38">
        <f>'2019'!J5</f>
        <v>74</v>
      </c>
      <c r="P30" s="38">
        <f>'2019'!K5</f>
        <v>242</v>
      </c>
      <c r="Q30" s="35">
        <f>'2019'!L5</f>
        <v>4.63</v>
      </c>
      <c r="R30" s="39">
        <f>'2019'!M5</f>
        <v>2</v>
      </c>
      <c r="S30" s="40">
        <f>'2019'!N5</f>
        <v>0</v>
      </c>
      <c r="T30" s="41">
        <f>'2019'!O5</f>
        <v>0</v>
      </c>
      <c r="U30" s="41">
        <f>'2019'!P5</f>
        <v>0</v>
      </c>
      <c r="V30" s="41">
        <f>'2019'!Q5</f>
        <v>7.3537860507870839E-2</v>
      </c>
      <c r="W30" s="41">
        <f>'2019'!R5</f>
        <v>0.14565306963329214</v>
      </c>
      <c r="X30" s="42">
        <f>'2019'!S5</f>
        <v>0.14565306963329214</v>
      </c>
      <c r="Y30" s="43">
        <f>'2019'!T5</f>
        <v>0.14565306963329214</v>
      </c>
      <c r="Z30" s="44" t="str">
        <f>'2019'!U5</f>
        <v>N/A</v>
      </c>
      <c r="AA30" s="45">
        <f>'2019'!V5</f>
        <v>2.56</v>
      </c>
      <c r="AB30" s="45">
        <f t="shared" ref="AB30:AB41" si="6">CS30/CV30</f>
        <v>16.068181818181817</v>
      </c>
      <c r="AC30" s="45">
        <f>'2019'!X5</f>
        <v>8.1999999999999993</v>
      </c>
      <c r="AD30" s="45">
        <f>'2019'!Y5</f>
        <v>10.3</v>
      </c>
      <c r="AE30" s="45">
        <f>'2019'!Z5</f>
        <v>0</v>
      </c>
      <c r="AF30" s="45">
        <f>'2019'!AA5</f>
        <v>0</v>
      </c>
      <c r="AG30" s="45">
        <f t="shared" si="3"/>
        <v>0</v>
      </c>
      <c r="AH30" s="46">
        <f>'2019'!AB5</f>
        <v>8.3000000000000004E-2</v>
      </c>
      <c r="AI30" s="45">
        <f>'2019'!AC5</f>
        <v>105.32255779930232</v>
      </c>
      <c r="AJ30" s="47">
        <f>'2019'!AD5</f>
        <v>106.39910346489395</v>
      </c>
      <c r="AK30" s="48">
        <f>'2019'!AE5</f>
        <v>4</v>
      </c>
      <c r="AL30" s="49">
        <f>'2019'!AF5</f>
        <v>0</v>
      </c>
      <c r="AM30" s="49">
        <f>'2019'!AG5</f>
        <v>8</v>
      </c>
      <c r="AN30" s="49">
        <f>'2019'!AH5</f>
        <v>8</v>
      </c>
      <c r="AO30" s="49">
        <f>'2019'!AI5</f>
        <v>7</v>
      </c>
      <c r="AP30" s="49">
        <f>'2019'!AK5</f>
        <v>4</v>
      </c>
      <c r="AQ30" s="49">
        <f>'2019'!AL5</f>
        <v>7</v>
      </c>
      <c r="AR30" s="50">
        <f>'2019'!AM5</f>
        <v>0.75</v>
      </c>
      <c r="AS30" s="55">
        <f>'2019'!AN5</f>
        <v>0</v>
      </c>
      <c r="AT30" s="56">
        <f>'2019'!AO5</f>
        <v>1</v>
      </c>
      <c r="AU30" s="56">
        <f>'2019'!AP5</f>
        <v>0</v>
      </c>
      <c r="AV30" s="56">
        <f>'2019'!AQ5</f>
        <v>0</v>
      </c>
      <c r="AW30" s="56">
        <f>'2019'!AR5</f>
        <v>0</v>
      </c>
      <c r="AX30" s="56">
        <f>'2019'!AS5</f>
        <v>0</v>
      </c>
      <c r="AY30" s="57">
        <f>'2019'!AT5</f>
        <v>0</v>
      </c>
      <c r="AZ30" s="57">
        <f>'2019'!AU5</f>
        <v>0</v>
      </c>
      <c r="BA30" s="57">
        <f>'2019'!AV5</f>
        <v>0</v>
      </c>
      <c r="BB30" s="57">
        <f>'2019'!AW5</f>
        <v>0</v>
      </c>
      <c r="BC30" s="57">
        <f>'2019'!AX5</f>
        <v>0</v>
      </c>
      <c r="BD30" s="57">
        <f>'2019'!AY5</f>
        <v>0</v>
      </c>
      <c r="BE30" s="58">
        <f>'2019'!AZ5</f>
        <v>0</v>
      </c>
      <c r="BF30" s="55">
        <f>'2019'!BA5</f>
        <v>0</v>
      </c>
      <c r="BG30" s="56">
        <f>'2019'!BB5</f>
        <v>1</v>
      </c>
      <c r="BH30" s="56">
        <f>'2019'!BC5</f>
        <v>0</v>
      </c>
      <c r="BI30" s="56">
        <f>'2019'!BD5</f>
        <v>0</v>
      </c>
      <c r="BJ30" s="56">
        <f>'2019'!BE5</f>
        <v>0</v>
      </c>
      <c r="BK30" s="56">
        <f>'2019'!BF5</f>
        <v>0</v>
      </c>
      <c r="BL30" s="57">
        <f>'2019'!BG5</f>
        <v>0</v>
      </c>
      <c r="BM30" s="57">
        <f>'2019'!BH5</f>
        <v>0</v>
      </c>
      <c r="BN30" s="57">
        <f>'2019'!BI5</f>
        <v>0</v>
      </c>
      <c r="BO30" s="57">
        <f>'2019'!BJ5</f>
        <v>0</v>
      </c>
      <c r="BP30" s="57">
        <f>'2019'!BK5</f>
        <v>0</v>
      </c>
      <c r="BQ30" s="57">
        <f>'2019'!BL5</f>
        <v>0</v>
      </c>
      <c r="BR30" s="58">
        <f>'2019'!BM5</f>
        <v>0</v>
      </c>
      <c r="BS30" s="55">
        <f>'2019'!BN5</f>
        <v>0</v>
      </c>
      <c r="BT30" s="56">
        <f>'2019'!BO5</f>
        <v>1</v>
      </c>
      <c r="BU30" s="56">
        <f>'2019'!BP5</f>
        <v>0</v>
      </c>
      <c r="BV30" s="56">
        <f>'2019'!BQ5</f>
        <v>0</v>
      </c>
      <c r="BW30" s="56">
        <f>'2019'!BR5</f>
        <v>0</v>
      </c>
      <c r="BX30" s="56">
        <f>'2019'!BS5</f>
        <v>0</v>
      </c>
      <c r="BY30" s="57">
        <f>'2019'!BT5</f>
        <v>0</v>
      </c>
      <c r="BZ30" s="57">
        <f>'2019'!BU5</f>
        <v>0</v>
      </c>
      <c r="CA30" s="57">
        <f>'2019'!BV5</f>
        <v>0</v>
      </c>
      <c r="CB30" s="57">
        <f>'2019'!BW5</f>
        <v>0</v>
      </c>
      <c r="CC30" s="57">
        <f>'2019'!BX5</f>
        <v>0</v>
      </c>
      <c r="CD30" s="57">
        <f>'2019'!BY5</f>
        <v>0</v>
      </c>
      <c r="CE30" s="58">
        <f>'2019'!BZ5</f>
        <v>0</v>
      </c>
      <c r="CF30" s="55">
        <f>'2019'!CA5</f>
        <v>128</v>
      </c>
      <c r="CG30" s="56">
        <f>'2019'!CB5</f>
        <v>1740.6000000000001</v>
      </c>
      <c r="CH30" s="56">
        <f>'2019'!CC5</f>
        <v>17</v>
      </c>
      <c r="CI30" s="56">
        <f>'2019'!CD5</f>
        <v>14</v>
      </c>
      <c r="CJ30" s="56">
        <f>'2019'!CE5</f>
        <v>3</v>
      </c>
      <c r="CK30" s="56">
        <f>'2019'!CF5</f>
        <v>18</v>
      </c>
      <c r="CL30" s="57">
        <f>'2019'!CG5</f>
        <v>0</v>
      </c>
      <c r="CM30" s="57">
        <f>'2019'!CH5</f>
        <v>0</v>
      </c>
      <c r="CN30" s="57">
        <f>'2019'!CI5</f>
        <v>0.82</v>
      </c>
      <c r="CO30" s="57">
        <f>'2019'!CJ5</f>
        <v>3.3</v>
      </c>
      <c r="CP30" s="57">
        <f>'2019'!CK5</f>
        <v>6.9</v>
      </c>
      <c r="CQ30" s="57">
        <f>'2019'!CL5</f>
        <v>0</v>
      </c>
      <c r="CR30" s="58">
        <f>'2019'!CM5</f>
        <v>6.7</v>
      </c>
      <c r="CS30" s="55">
        <f>'2019'!CN5</f>
        <v>707</v>
      </c>
      <c r="CT30" s="56">
        <f>'2019'!CO5</f>
        <v>4854</v>
      </c>
      <c r="CU30" s="56">
        <f>'2019'!CP5</f>
        <v>57</v>
      </c>
      <c r="CV30" s="56">
        <f>'2019'!CQ5</f>
        <v>44</v>
      </c>
      <c r="CW30" s="56">
        <f>'2019'!CR5</f>
        <v>7</v>
      </c>
      <c r="CX30" s="56">
        <f>'2019'!CS5</f>
        <v>52.5</v>
      </c>
      <c r="CY30" s="57">
        <f>'2019'!CT5</f>
        <v>0</v>
      </c>
      <c r="CZ30" s="57">
        <f>'2019'!CU5</f>
        <v>0</v>
      </c>
      <c r="DA30" s="57">
        <f>'2019'!CV5</f>
        <v>2.56</v>
      </c>
      <c r="DB30" s="57">
        <f>'2019'!CW5</f>
        <v>8.1999999999999993</v>
      </c>
      <c r="DC30" s="57">
        <f>'2019'!CX5</f>
        <v>10.3</v>
      </c>
      <c r="DD30" s="57">
        <f>'2019'!CY5</f>
        <v>75</v>
      </c>
      <c r="DE30" s="58">
        <f>'2019'!CZ5</f>
        <v>8.3000000000000007</v>
      </c>
    </row>
    <row r="31" spans="1:109" ht="15.75" hidden="1" customHeight="1" x14ac:dyDescent="0.2">
      <c r="A31" s="29">
        <f t="shared" si="0"/>
        <v>30</v>
      </c>
      <c r="B31" s="30">
        <f>'2022'!A5</f>
        <v>3</v>
      </c>
      <c r="C31" s="30">
        <v>2022</v>
      </c>
      <c r="D31" s="31" t="str">
        <f>'2022'!B5</f>
        <v>Isaiah Likely</v>
      </c>
      <c r="E31" s="32">
        <f>'2022'!C5</f>
        <v>10.057142857142859</v>
      </c>
      <c r="F31" s="32">
        <f t="shared" si="1"/>
        <v>81.3</v>
      </c>
      <c r="G31" s="32"/>
      <c r="H31" s="33">
        <f t="shared" si="2"/>
        <v>0.78547173149099569</v>
      </c>
      <c r="I31" s="34" t="str">
        <f>'2022'!D5</f>
        <v>Coastal Carolina</v>
      </c>
      <c r="J31" s="35">
        <f>'2022'!E5</f>
        <v>8</v>
      </c>
      <c r="K31" s="36">
        <f>'2022'!F5</f>
        <v>36634</v>
      </c>
      <c r="L31" s="37">
        <f>'2022'!G5</f>
        <v>25.460273972602739</v>
      </c>
      <c r="M31" s="37" t="str">
        <f>'2022'!H5</f>
        <v>SR</v>
      </c>
      <c r="N31" s="37">
        <f>'2022'!I5</f>
        <v>22.041095890410958</v>
      </c>
      <c r="O31" s="38">
        <f>'2022'!J5</f>
        <v>77</v>
      </c>
      <c r="P31" s="38">
        <f>'2022'!K5</f>
        <v>245</v>
      </c>
      <c r="Q31" s="35">
        <f>'2022'!L5</f>
        <v>4.8</v>
      </c>
      <c r="R31" s="39">
        <f>'2022'!M5</f>
        <v>4</v>
      </c>
      <c r="S31" s="40">
        <f>'2022'!N5</f>
        <v>0</v>
      </c>
      <c r="T31" s="41">
        <f>'2022'!O5</f>
        <v>8.2219938335046261E-2</v>
      </c>
      <c r="U31" s="41">
        <f>'2022'!P5</f>
        <v>0.1811228777945873</v>
      </c>
      <c r="V31" s="41">
        <f>'2022'!Q5</f>
        <v>0.25961123110151185</v>
      </c>
      <c r="W31" s="41">
        <f>'2022'!R5</f>
        <v>0.26383544999566061</v>
      </c>
      <c r="X31" s="42">
        <f>'2022'!S5</f>
        <v>0.26383544999566061</v>
      </c>
      <c r="Y31" s="43">
        <f>'2022'!T5</f>
        <v>0.20051494199670206</v>
      </c>
      <c r="Z31" s="44">
        <f>'2022'!U5</f>
        <v>19.38082191780822</v>
      </c>
      <c r="AA31" s="45">
        <f>'2022'!V5</f>
        <v>2.99</v>
      </c>
      <c r="AB31" s="45">
        <f t="shared" si="6"/>
        <v>15.457627118644067</v>
      </c>
      <c r="AC31" s="45">
        <f>'2022'!X5</f>
        <v>7</v>
      </c>
      <c r="AD31" s="45">
        <f>'2022'!Y5</f>
        <v>13.7</v>
      </c>
      <c r="AE31" s="45">
        <f>'2022'!Z5</f>
        <v>0</v>
      </c>
      <c r="AF31" s="45">
        <f>'2022'!AA5</f>
        <v>0</v>
      </c>
      <c r="AG31" s="45">
        <f t="shared" si="3"/>
        <v>70.599999999999994</v>
      </c>
      <c r="AH31" s="46">
        <f>'2022'!AB5</f>
        <v>1.7000000000000001E-2</v>
      </c>
      <c r="AI31" s="45">
        <f>'2022'!AC5</f>
        <v>92.306254822530875</v>
      </c>
      <c r="AJ31" s="47">
        <f>'2022'!AD5</f>
        <v>98.977438367993386</v>
      </c>
      <c r="AK31" s="48">
        <f>'2022'!AE5</f>
        <v>7</v>
      </c>
      <c r="AL31" s="49">
        <f>'2022'!AF5</f>
        <v>8</v>
      </c>
      <c r="AM31" s="49">
        <f>'2022'!AG5</f>
        <v>9</v>
      </c>
      <c r="AN31" s="49">
        <f>'2022'!AH5</f>
        <v>8</v>
      </c>
      <c r="AO31" s="49">
        <f>'2022'!AI5</f>
        <v>4</v>
      </c>
      <c r="AP31" s="49">
        <f>'2022'!AK5</f>
        <v>2</v>
      </c>
      <c r="AQ31" s="49">
        <f>'2022'!AL5</f>
        <v>5</v>
      </c>
      <c r="AR31" s="50">
        <f>'2022'!AM5</f>
        <v>0</v>
      </c>
      <c r="AS31" s="55">
        <f>'2022'!AN5</f>
        <v>0</v>
      </c>
      <c r="AT31" s="56">
        <f>'2022'!AO5</f>
        <v>1</v>
      </c>
      <c r="AU31" s="56">
        <f>'2022'!AP5</f>
        <v>0</v>
      </c>
      <c r="AV31" s="56">
        <f>'2022'!AQ5</f>
        <v>0</v>
      </c>
      <c r="AW31" s="56">
        <f>'2022'!AR5</f>
        <v>0</v>
      </c>
      <c r="AX31" s="56">
        <f>'2022'!AS5</f>
        <v>0</v>
      </c>
      <c r="AY31" s="57">
        <f>'2022'!AT5</f>
        <v>0</v>
      </c>
      <c r="AZ31" s="57">
        <f>'2022'!AU5</f>
        <v>0</v>
      </c>
      <c r="BA31" s="57">
        <f>'2022'!AV5</f>
        <v>0</v>
      </c>
      <c r="BB31" s="57">
        <f>'2022'!AW5</f>
        <v>0</v>
      </c>
      <c r="BC31" s="57">
        <f>'2022'!AX5</f>
        <v>0</v>
      </c>
      <c r="BD31" s="57">
        <f>'2022'!AY5</f>
        <v>0</v>
      </c>
      <c r="BE31" s="58">
        <f>'2022'!AZ5</f>
        <v>0</v>
      </c>
      <c r="BF31" s="55">
        <f>'2022'!BA5</f>
        <v>104</v>
      </c>
      <c r="BG31" s="56">
        <f>'2022'!BB5</f>
        <v>1264.8999999999999</v>
      </c>
      <c r="BH31" s="56">
        <f>'2022'!BC5</f>
        <v>15</v>
      </c>
      <c r="BI31" s="56">
        <f>'2022'!BD5</f>
        <v>12</v>
      </c>
      <c r="BJ31" s="56">
        <f>'2022'!BE5</f>
        <v>5</v>
      </c>
      <c r="BK31" s="56">
        <f>'2022'!BF5</f>
        <v>11.200000000000001</v>
      </c>
      <c r="BL31" s="57">
        <f>'2022'!BG5</f>
        <v>0</v>
      </c>
      <c r="BM31" s="57">
        <f>'2022'!BH5</f>
        <v>0</v>
      </c>
      <c r="BN31" s="57">
        <f>'2022'!BI5</f>
        <v>1.33</v>
      </c>
      <c r="BO31" s="57">
        <f>'2022'!BJ5</f>
        <v>2.5</v>
      </c>
      <c r="BP31" s="57">
        <f>'2022'!BK5</f>
        <v>10.3</v>
      </c>
      <c r="BQ31" s="57">
        <f>'2022'!BL5</f>
        <v>66.7</v>
      </c>
      <c r="BR31" s="58">
        <f>'2022'!BM5</f>
        <v>7.7</v>
      </c>
      <c r="BS31" s="55">
        <f>'2022'!BN5</f>
        <v>431</v>
      </c>
      <c r="BT31" s="56">
        <f>'2022'!BO5</f>
        <v>2379.6000000000004</v>
      </c>
      <c r="BU31" s="56">
        <f>'2022'!BP5</f>
        <v>45</v>
      </c>
      <c r="BV31" s="56">
        <f>'2022'!BQ5</f>
        <v>32</v>
      </c>
      <c r="BW31" s="56">
        <f>'2022'!BR5</f>
        <v>5</v>
      </c>
      <c r="BX31" s="56">
        <f>'2022'!BS5</f>
        <v>21.6</v>
      </c>
      <c r="BY31" s="57">
        <f>'2022'!BT5</f>
        <v>0</v>
      </c>
      <c r="BZ31" s="57">
        <f>'2022'!BU5</f>
        <v>0</v>
      </c>
      <c r="CA31" s="57">
        <f>'2022'!BV5</f>
        <v>1.79</v>
      </c>
      <c r="CB31" s="57">
        <f>'2022'!BW5</f>
        <v>3.8</v>
      </c>
      <c r="CC31" s="57">
        <f>'2022'!BX5</f>
        <v>12</v>
      </c>
      <c r="CD31" s="57">
        <f>'2022'!BY5</f>
        <v>57.1</v>
      </c>
      <c r="CE31" s="58">
        <f>'2022'!BZ5</f>
        <v>5.9</v>
      </c>
      <c r="CF31" s="55">
        <f>'2022'!CA5</f>
        <v>601</v>
      </c>
      <c r="CG31" s="56">
        <f>'2022'!CB5</f>
        <v>2315</v>
      </c>
      <c r="CH31" s="56">
        <f>'2022'!CC5</f>
        <v>48</v>
      </c>
      <c r="CI31" s="56">
        <f>'2022'!CD5</f>
        <v>30</v>
      </c>
      <c r="CJ31" s="56">
        <f>'2022'!CE5</f>
        <v>5</v>
      </c>
      <c r="CK31" s="56">
        <f>'2022'!CF5</f>
        <v>24</v>
      </c>
      <c r="CL31" s="57">
        <f>'2022'!CG5</f>
        <v>0</v>
      </c>
      <c r="CM31" s="57">
        <f>'2022'!CH5</f>
        <v>0</v>
      </c>
      <c r="CN31" s="57">
        <f>'2022'!CI5</f>
        <v>2.7</v>
      </c>
      <c r="CO31" s="57">
        <f>'2022'!CJ5</f>
        <v>7</v>
      </c>
      <c r="CP31" s="57">
        <f>'2022'!CK5</f>
        <v>13.7</v>
      </c>
      <c r="CQ31" s="57">
        <f>'2022'!CL5</f>
        <v>70.599999999999994</v>
      </c>
      <c r="CR31" s="58">
        <f>'2022'!CM5</f>
        <v>14.3</v>
      </c>
      <c r="CS31" s="55">
        <f>'2022'!CN5</f>
        <v>912</v>
      </c>
      <c r="CT31" s="56">
        <f>'2022'!CO5</f>
        <v>3456.7</v>
      </c>
      <c r="CU31" s="56">
        <f>'2022'!CP5</f>
        <v>77</v>
      </c>
      <c r="CV31" s="56">
        <f>'2022'!CQ5</f>
        <v>59</v>
      </c>
      <c r="CW31" s="56">
        <f>'2022'!CR5</f>
        <v>12</v>
      </c>
      <c r="CX31" s="56">
        <f>'2022'!CS5</f>
        <v>32.5</v>
      </c>
      <c r="CY31" s="57">
        <f>'2022'!CT5</f>
        <v>0</v>
      </c>
      <c r="CZ31" s="57">
        <f>'2022'!CU5</f>
        <v>0</v>
      </c>
      <c r="DA31" s="57">
        <f>'2022'!CV5</f>
        <v>2.99</v>
      </c>
      <c r="DB31" s="57">
        <f>'2022'!CW5</f>
        <v>6.9</v>
      </c>
      <c r="DC31" s="57">
        <f>'2022'!CX5</f>
        <v>9.4</v>
      </c>
      <c r="DD31" s="57">
        <f>'2022'!CY5</f>
        <v>40</v>
      </c>
      <c r="DE31" s="58">
        <f>'2022'!CZ5</f>
        <v>1.7</v>
      </c>
    </row>
    <row r="32" spans="1:109" ht="15.75" hidden="1" customHeight="1" x14ac:dyDescent="0.2">
      <c r="A32" s="29">
        <f t="shared" si="0"/>
        <v>31</v>
      </c>
      <c r="B32" s="30">
        <f>'2018'!A5</f>
        <v>3</v>
      </c>
      <c r="C32" s="30">
        <v>2018</v>
      </c>
      <c r="D32" s="31" t="str">
        <f>'2018'!B5</f>
        <v>Hayden Hurst</v>
      </c>
      <c r="E32" s="32">
        <f>'2018'!C5</f>
        <v>10.014285714285714</v>
      </c>
      <c r="F32" s="32">
        <f t="shared" si="1"/>
        <v>80.7</v>
      </c>
      <c r="G32" s="32"/>
      <c r="H32" s="33">
        <f t="shared" si="2"/>
        <v>0.76957054728694996</v>
      </c>
      <c r="I32" s="34" t="str">
        <f>'2018'!D5</f>
        <v>South Carolina</v>
      </c>
      <c r="J32" s="35">
        <f>'2018'!E5</f>
        <v>1</v>
      </c>
      <c r="K32" s="36">
        <f>'2018'!F5</f>
        <v>34205</v>
      </c>
      <c r="L32" s="37">
        <f>'2018'!G5</f>
        <v>32.115068493150687</v>
      </c>
      <c r="M32" s="37" t="str">
        <f>'2018'!H5</f>
        <v>JR</v>
      </c>
      <c r="N32" s="37">
        <f>'2018'!I5</f>
        <v>24.687671232876713</v>
      </c>
      <c r="O32" s="38">
        <f>'2018'!J5</f>
        <v>76</v>
      </c>
      <c r="P32" s="38">
        <f>'2018'!K5</f>
        <v>250</v>
      </c>
      <c r="Q32" s="35">
        <f>'2018'!L5</f>
        <v>4.67</v>
      </c>
      <c r="R32" s="39">
        <f>'2018'!M5</f>
        <v>1</v>
      </c>
      <c r="S32" s="40">
        <f>'2018'!N5</f>
        <v>0</v>
      </c>
      <c r="T32" s="41">
        <f>'2018'!O5</f>
        <v>0</v>
      </c>
      <c r="U32" s="41">
        <f>'2018'!P5</f>
        <v>0.10216867469879518</v>
      </c>
      <c r="V32" s="41">
        <f>'2018'!Q5</f>
        <v>0.22225429354885265</v>
      </c>
      <c r="W32" s="41">
        <f>'2018'!R5</f>
        <v>0.20009306654257791</v>
      </c>
      <c r="X32" s="42">
        <f>'2018'!S5</f>
        <v>0.2111736800457153</v>
      </c>
      <c r="Y32" s="43">
        <f>'2018'!T5</f>
        <v>0.2111736800457153</v>
      </c>
      <c r="Z32" s="44">
        <f>'2018'!U5</f>
        <v>23.035616438356165</v>
      </c>
      <c r="AA32" s="45">
        <f>'2018'!V5</f>
        <v>1.63</v>
      </c>
      <c r="AB32" s="45">
        <f t="shared" si="6"/>
        <v>12.704545454545455</v>
      </c>
      <c r="AC32" s="45">
        <f>'2018'!X5</f>
        <v>7.4</v>
      </c>
      <c r="AD32" s="45">
        <f>'2018'!Y5</f>
        <v>8.8000000000000007</v>
      </c>
      <c r="AE32" s="45">
        <f>'2018'!Z5</f>
        <v>0</v>
      </c>
      <c r="AF32" s="45">
        <f>'2018'!AA5</f>
        <v>0</v>
      </c>
      <c r="AG32" s="45">
        <f t="shared" si="3"/>
        <v>0</v>
      </c>
      <c r="AH32" s="46">
        <f>'2018'!AB5</f>
        <v>0</v>
      </c>
      <c r="AI32" s="45">
        <f>'2018'!AC5</f>
        <v>105.1241463247549</v>
      </c>
      <c r="AJ32" s="47">
        <f>'2018'!AD5</f>
        <v>110.53297566963685</v>
      </c>
      <c r="AK32" s="48">
        <f>'2018'!AE5</f>
        <v>7</v>
      </c>
      <c r="AL32" s="49">
        <f>'2018'!AF5</f>
        <v>1</v>
      </c>
      <c r="AM32" s="49">
        <f>'2018'!AG5</f>
        <v>3</v>
      </c>
      <c r="AN32" s="49">
        <f>'2018'!AH5</f>
        <v>4</v>
      </c>
      <c r="AO32" s="49">
        <f>'2018'!AI5</f>
        <v>5</v>
      </c>
      <c r="AP32" s="49">
        <f>'2018'!AK5</f>
        <v>6</v>
      </c>
      <c r="AQ32" s="49">
        <f>'2018'!AL5</f>
        <v>10</v>
      </c>
      <c r="AR32" s="50">
        <f>'2018'!AM5</f>
        <v>0</v>
      </c>
      <c r="AS32" s="55">
        <f>'2018'!AN5</f>
        <v>0</v>
      </c>
      <c r="AT32" s="56">
        <f>'2018'!AO5</f>
        <v>1</v>
      </c>
      <c r="AU32" s="56">
        <f>'2018'!AP5</f>
        <v>0</v>
      </c>
      <c r="AV32" s="56">
        <f>'2018'!AQ5</f>
        <v>0</v>
      </c>
      <c r="AW32" s="56">
        <f>'2018'!AR5</f>
        <v>0</v>
      </c>
      <c r="AX32" s="56">
        <f>'2018'!AS5</f>
        <v>0</v>
      </c>
      <c r="AY32" s="57">
        <f>'2018'!AT5</f>
        <v>0</v>
      </c>
      <c r="AZ32" s="57">
        <f>'2018'!AU5</f>
        <v>0</v>
      </c>
      <c r="BA32" s="57">
        <f>'2018'!AV5</f>
        <v>0</v>
      </c>
      <c r="BB32" s="57">
        <f>'2018'!AW5</f>
        <v>0</v>
      </c>
      <c r="BC32" s="57">
        <f>'2018'!AX5</f>
        <v>0</v>
      </c>
      <c r="BD32" s="57">
        <f>'2018'!AY5</f>
        <v>0</v>
      </c>
      <c r="BE32" s="58">
        <f>'2018'!AZ5</f>
        <v>0</v>
      </c>
      <c r="BF32" s="55">
        <f>'2018'!BA5</f>
        <v>0</v>
      </c>
      <c r="BG32" s="56">
        <f>'2018'!BB5</f>
        <v>1</v>
      </c>
      <c r="BH32" s="56">
        <f>'2018'!BC5</f>
        <v>0</v>
      </c>
      <c r="BI32" s="56">
        <f>'2018'!BD5</f>
        <v>0</v>
      </c>
      <c r="BJ32" s="56">
        <f>'2018'!BE5</f>
        <v>0</v>
      </c>
      <c r="BK32" s="56">
        <f>'2018'!BF5</f>
        <v>0</v>
      </c>
      <c r="BL32" s="57">
        <f>'2018'!BG5</f>
        <v>0</v>
      </c>
      <c r="BM32" s="57">
        <f>'2018'!BH5</f>
        <v>0</v>
      </c>
      <c r="BN32" s="57">
        <f>'2018'!BI5</f>
        <v>0</v>
      </c>
      <c r="BO32" s="57">
        <f>'2018'!BJ5</f>
        <v>0</v>
      </c>
      <c r="BP32" s="57">
        <f>'2018'!BK5</f>
        <v>0</v>
      </c>
      <c r="BQ32" s="57">
        <f>'2018'!BL5</f>
        <v>0</v>
      </c>
      <c r="BR32" s="58">
        <f>'2018'!BM5</f>
        <v>0</v>
      </c>
      <c r="BS32" s="55">
        <f>'2018'!BN5</f>
        <v>106</v>
      </c>
      <c r="BT32" s="56">
        <f>'2018'!BO5</f>
        <v>1037.5</v>
      </c>
      <c r="BU32" s="56">
        <f>'2018'!BP5</f>
        <v>12</v>
      </c>
      <c r="BV32" s="56">
        <f>'2018'!BQ5</f>
        <v>8</v>
      </c>
      <c r="BW32" s="56">
        <f>'2018'!BR5</f>
        <v>0</v>
      </c>
      <c r="BX32" s="56">
        <f>'2018'!BS5</f>
        <v>5.6</v>
      </c>
      <c r="BY32" s="57">
        <f>'2018'!BT5</f>
        <v>0</v>
      </c>
      <c r="BZ32" s="57">
        <f>'2018'!BU5</f>
        <v>0</v>
      </c>
      <c r="CA32" s="57">
        <f>'2018'!BV5</f>
        <v>1.28</v>
      </c>
      <c r="CB32" s="57">
        <f>'2018'!BW5</f>
        <v>7.1</v>
      </c>
      <c r="CC32" s="57">
        <f>'2018'!BX5</f>
        <v>11.8</v>
      </c>
      <c r="CD32" s="57">
        <f>'2018'!BY5</f>
        <v>0</v>
      </c>
      <c r="CE32" s="58">
        <f>'2018'!BZ5</f>
        <v>0</v>
      </c>
      <c r="CF32" s="55">
        <f>'2018'!CA5</f>
        <v>616</v>
      </c>
      <c r="CG32" s="56">
        <f>'2018'!CB5</f>
        <v>2771.6</v>
      </c>
      <c r="CH32" s="56">
        <f>'2018'!CC5</f>
        <v>80</v>
      </c>
      <c r="CI32" s="56">
        <f>'2018'!CD5</f>
        <v>48</v>
      </c>
      <c r="CJ32" s="56">
        <f>'2018'!CE5</f>
        <v>1</v>
      </c>
      <c r="CK32" s="56">
        <f>'2018'!CF5</f>
        <v>11.700000000000001</v>
      </c>
      <c r="CL32" s="57">
        <f>'2018'!CG5</f>
        <v>0</v>
      </c>
      <c r="CM32" s="57">
        <f>'2018'!CH5</f>
        <v>0</v>
      </c>
      <c r="CN32" s="57">
        <f>'2018'!CI5</f>
        <v>1.63</v>
      </c>
      <c r="CO32" s="57">
        <f>'2018'!CJ5</f>
        <v>7.4</v>
      </c>
      <c r="CP32" s="57">
        <f>'2018'!CK5</f>
        <v>8.1999999999999993</v>
      </c>
      <c r="CQ32" s="57">
        <f>'2018'!CL5</f>
        <v>0</v>
      </c>
      <c r="CR32" s="58">
        <f>'2018'!CM5</f>
        <v>5.9</v>
      </c>
      <c r="CS32" s="55">
        <f>'2018'!CN5</f>
        <v>559</v>
      </c>
      <c r="CT32" s="56">
        <f>'2018'!CO5</f>
        <v>2793.7000000000003</v>
      </c>
      <c r="CU32" s="56">
        <f>'2018'!CP5</f>
        <v>65</v>
      </c>
      <c r="CV32" s="56">
        <f>'2018'!CQ5</f>
        <v>44</v>
      </c>
      <c r="CW32" s="56">
        <f>'2018'!CR5</f>
        <v>2</v>
      </c>
      <c r="CX32" s="56">
        <f>'2018'!CS5</f>
        <v>18.2</v>
      </c>
      <c r="CY32" s="57">
        <f>'2018'!CT5</f>
        <v>0</v>
      </c>
      <c r="CZ32" s="57">
        <f>'2018'!CU5</f>
        <v>0</v>
      </c>
      <c r="DA32" s="57">
        <f>'2018'!CV5</f>
        <v>1.42</v>
      </c>
      <c r="DB32" s="57">
        <f>'2018'!CW5</f>
        <v>6.5</v>
      </c>
      <c r="DC32" s="57">
        <f>'2018'!CX5</f>
        <v>8.8000000000000007</v>
      </c>
      <c r="DD32" s="57">
        <f>'2018'!CY5</f>
        <v>55.6</v>
      </c>
      <c r="DE32" s="58">
        <f>'2018'!CZ5</f>
        <v>0</v>
      </c>
    </row>
    <row r="33" spans="1:109" ht="15.75" hidden="1" customHeight="1" x14ac:dyDescent="0.2">
      <c r="A33" s="29">
        <f t="shared" si="0"/>
        <v>32</v>
      </c>
      <c r="B33" s="30">
        <f>'2020'!A3</f>
        <v>1</v>
      </c>
      <c r="C33" s="30">
        <v>2020</v>
      </c>
      <c r="D33" s="31" t="str">
        <f>'2020'!B3</f>
        <v>Cole Kmet</v>
      </c>
      <c r="E33" s="32">
        <f>'2020'!C3</f>
        <v>9.9428571428571431</v>
      </c>
      <c r="F33" s="32">
        <f t="shared" si="1"/>
        <v>80.100000000000009</v>
      </c>
      <c r="G33" s="32"/>
      <c r="H33" s="33">
        <f t="shared" si="2"/>
        <v>0.74306857361354139</v>
      </c>
      <c r="I33" s="34" t="str">
        <f>'2020'!D3</f>
        <v>Notre Dame</v>
      </c>
      <c r="J33" s="35">
        <f>'2020'!E3</f>
        <v>2</v>
      </c>
      <c r="K33" s="36">
        <f>'2020'!F3</f>
        <v>36229</v>
      </c>
      <c r="L33" s="37">
        <f>'2020'!G3</f>
        <v>26.56986301369863</v>
      </c>
      <c r="M33" s="37" t="str">
        <f>'2020'!H3</f>
        <v>JR</v>
      </c>
      <c r="N33" s="37">
        <f>'2020'!I3</f>
        <v>21.136986301369863</v>
      </c>
      <c r="O33" s="38">
        <f>'2020'!J3</f>
        <v>78</v>
      </c>
      <c r="P33" s="38">
        <f>'2020'!K3</f>
        <v>262</v>
      </c>
      <c r="Q33" s="35">
        <f>'2020'!L3</f>
        <v>4.7</v>
      </c>
      <c r="R33" s="39">
        <f>'2020'!M3</f>
        <v>2</v>
      </c>
      <c r="S33" s="40">
        <f>'2020'!N3</f>
        <v>0</v>
      </c>
      <c r="T33" s="41">
        <f>'2020'!O3</f>
        <v>0</v>
      </c>
      <c r="U33" s="41">
        <f>'2020'!P3</f>
        <v>1.9564002235885967E-2</v>
      </c>
      <c r="V33" s="41">
        <f>'2020'!Q3</f>
        <v>6.9902912621359226E-2</v>
      </c>
      <c r="W33" s="41">
        <f>'2020'!R3</f>
        <v>0.20420301348136399</v>
      </c>
      <c r="X33" s="42">
        <f>'2020'!S3</f>
        <v>0.20420301348136399</v>
      </c>
      <c r="Y33" s="43">
        <f>'2020'!T3</f>
        <v>0.20420301348136399</v>
      </c>
      <c r="Z33" s="44">
        <f>'2020'!U3</f>
        <v>20.504109589041096</v>
      </c>
      <c r="AA33" s="45">
        <f>'2020'!V3</f>
        <v>1.55</v>
      </c>
      <c r="AB33" s="45">
        <f t="shared" si="6"/>
        <v>11.976744186046512</v>
      </c>
      <c r="AC33" s="45">
        <f>'2020'!X3</f>
        <v>5</v>
      </c>
      <c r="AD33" s="45">
        <f>'2020'!Y3</f>
        <v>9.1999999999999993</v>
      </c>
      <c r="AE33" s="45">
        <f>'2020'!Z3</f>
        <v>0</v>
      </c>
      <c r="AF33" s="45">
        <f>'2020'!AA3</f>
        <v>0</v>
      </c>
      <c r="AG33" s="45">
        <f t="shared" si="3"/>
        <v>66.7</v>
      </c>
      <c r="AH33" s="46">
        <f>'2020'!AB3</f>
        <v>4.4000000000000004E-2</v>
      </c>
      <c r="AI33" s="45">
        <f>'2020'!AC3</f>
        <v>107.38406875367464</v>
      </c>
      <c r="AJ33" s="47">
        <f>'2020'!AD3</f>
        <v>117.3953109917485</v>
      </c>
      <c r="AK33" s="48">
        <f>'2020'!AE3</f>
        <v>7</v>
      </c>
      <c r="AL33" s="49">
        <f>'2020'!AF3</f>
        <v>5</v>
      </c>
      <c r="AM33" s="49">
        <f>'2020'!AG3</f>
        <v>2</v>
      </c>
      <c r="AN33" s="49">
        <f>'2020'!AH3</f>
        <v>3</v>
      </c>
      <c r="AO33" s="49">
        <f>'2020'!AI3</f>
        <v>2</v>
      </c>
      <c r="AP33" s="49">
        <f>'2020'!AK3</f>
        <v>8</v>
      </c>
      <c r="AQ33" s="49">
        <f>'2020'!AL3</f>
        <v>7</v>
      </c>
      <c r="AR33" s="50">
        <f>'2020'!AM3</f>
        <v>1</v>
      </c>
      <c r="AS33" s="55">
        <f>'2020'!AN3</f>
        <v>0</v>
      </c>
      <c r="AT33" s="56">
        <f>'2020'!AO3</f>
        <v>1</v>
      </c>
      <c r="AU33" s="56">
        <f>'2020'!AP3</f>
        <v>0</v>
      </c>
      <c r="AV33" s="56">
        <f>'2020'!AQ3</f>
        <v>0</v>
      </c>
      <c r="AW33" s="56">
        <f>'2020'!AR3</f>
        <v>0</v>
      </c>
      <c r="AX33" s="56">
        <f>'2020'!AS3</f>
        <v>0</v>
      </c>
      <c r="AY33" s="57">
        <f>'2020'!AT3</f>
        <v>0</v>
      </c>
      <c r="AZ33" s="57">
        <f>'2020'!AU3</f>
        <v>0</v>
      </c>
      <c r="BA33" s="57">
        <f>'2020'!AV3</f>
        <v>0</v>
      </c>
      <c r="BB33" s="57">
        <f>'2020'!AW3</f>
        <v>0</v>
      </c>
      <c r="BC33" s="57">
        <f>'2020'!AX3</f>
        <v>0</v>
      </c>
      <c r="BD33" s="57">
        <f>'2020'!AY3</f>
        <v>0</v>
      </c>
      <c r="BE33" s="58">
        <f>'2020'!AZ3</f>
        <v>0</v>
      </c>
      <c r="BF33" s="55">
        <f>'2020'!BA3</f>
        <v>0</v>
      </c>
      <c r="BG33" s="56">
        <f>'2020'!BB3</f>
        <v>1</v>
      </c>
      <c r="BH33" s="56">
        <f>'2020'!BC3</f>
        <v>0</v>
      </c>
      <c r="BI33" s="56">
        <f>'2020'!BD3</f>
        <v>0</v>
      </c>
      <c r="BJ33" s="56">
        <f>'2020'!BE3</f>
        <v>0</v>
      </c>
      <c r="BK33" s="56">
        <f>'2020'!BF3</f>
        <v>0</v>
      </c>
      <c r="BL33" s="57">
        <f>'2020'!BG3</f>
        <v>0</v>
      </c>
      <c r="BM33" s="57">
        <f>'2020'!BH3</f>
        <v>0</v>
      </c>
      <c r="BN33" s="57">
        <f>'2020'!BI3</f>
        <v>0</v>
      </c>
      <c r="BO33" s="57">
        <f>'2020'!BJ3</f>
        <v>0</v>
      </c>
      <c r="BP33" s="57">
        <f>'2020'!BK3</f>
        <v>0</v>
      </c>
      <c r="BQ33" s="57">
        <f>'2020'!BL3</f>
        <v>0</v>
      </c>
      <c r="BR33" s="58">
        <f>'2020'!BM3</f>
        <v>0</v>
      </c>
      <c r="BS33" s="55">
        <f>'2020'!BN3</f>
        <v>14</v>
      </c>
      <c r="BT33" s="56">
        <f>'2020'!BO3</f>
        <v>715.6</v>
      </c>
      <c r="BU33" s="56">
        <f>'2020'!BP3</f>
        <v>4</v>
      </c>
      <c r="BV33" s="56">
        <f>'2020'!BQ3</f>
        <v>2</v>
      </c>
      <c r="BW33" s="56">
        <f>'2020'!BR3</f>
        <v>0</v>
      </c>
      <c r="BX33" s="56">
        <f>'2020'!BS3</f>
        <v>6</v>
      </c>
      <c r="BY33" s="57">
        <f>'2020'!BT3</f>
        <v>0</v>
      </c>
      <c r="BZ33" s="57">
        <f>'2020'!BU3</f>
        <v>0</v>
      </c>
      <c r="CA33" s="57">
        <f>'2020'!BV3</f>
        <v>0.88</v>
      </c>
      <c r="CB33" s="57">
        <f>'2020'!BW3</f>
        <v>1</v>
      </c>
      <c r="CC33" s="57">
        <f>'2020'!BX3</f>
        <v>6.5</v>
      </c>
      <c r="CD33" s="57">
        <f>'2020'!BY3</f>
        <v>0</v>
      </c>
      <c r="CE33" s="58">
        <f>'2020'!BZ3</f>
        <v>33.299999999999997</v>
      </c>
      <c r="CF33" s="55">
        <f>'2020'!CA3</f>
        <v>162</v>
      </c>
      <c r="CG33" s="56">
        <f>'2020'!CB3</f>
        <v>2317.5</v>
      </c>
      <c r="CH33" s="56">
        <f>'2020'!CC3</f>
        <v>17</v>
      </c>
      <c r="CI33" s="56">
        <f>'2020'!CD3</f>
        <v>15</v>
      </c>
      <c r="CJ33" s="56">
        <f>'2020'!CE3</f>
        <v>0</v>
      </c>
      <c r="CK33" s="56">
        <f>'2020'!CF3</f>
        <v>16.2</v>
      </c>
      <c r="CL33" s="57">
        <f>'2020'!CG3</f>
        <v>0</v>
      </c>
      <c r="CM33" s="57">
        <f>'2020'!CH3</f>
        <v>0</v>
      </c>
      <c r="CN33" s="57">
        <f>'2020'!CI3</f>
        <v>1.31</v>
      </c>
      <c r="CO33" s="57">
        <f>'2020'!CJ3</f>
        <v>4.5999999999999996</v>
      </c>
      <c r="CP33" s="57">
        <f>'2020'!CK3</f>
        <v>7.2</v>
      </c>
      <c r="CQ33" s="57">
        <f>'2020'!CL3</f>
        <v>66.7</v>
      </c>
      <c r="CR33" s="58">
        <f>'2020'!CM3</f>
        <v>0</v>
      </c>
      <c r="CS33" s="55">
        <f>'2020'!CN3</f>
        <v>515</v>
      </c>
      <c r="CT33" s="56">
        <f>'2020'!CO3</f>
        <v>2522</v>
      </c>
      <c r="CU33" s="56">
        <f>'2020'!CP3</f>
        <v>61</v>
      </c>
      <c r="CV33" s="56">
        <f>'2020'!CQ3</f>
        <v>43</v>
      </c>
      <c r="CW33" s="56">
        <f>'2020'!CR3</f>
        <v>6</v>
      </c>
      <c r="CX33" s="56">
        <f>'2020'!CS3</f>
        <v>28</v>
      </c>
      <c r="CY33" s="57">
        <f>'2020'!CT3</f>
        <v>0</v>
      </c>
      <c r="CZ33" s="57">
        <f>'2020'!CU3</f>
        <v>0</v>
      </c>
      <c r="DA33" s="57">
        <f>'2020'!CV3</f>
        <v>1.55</v>
      </c>
      <c r="DB33" s="57">
        <f>'2020'!CW3</f>
        <v>5</v>
      </c>
      <c r="DC33" s="57">
        <f>'2020'!CX3</f>
        <v>9.1999999999999993</v>
      </c>
      <c r="DD33" s="57">
        <f>'2020'!CY3</f>
        <v>30</v>
      </c>
      <c r="DE33" s="58">
        <f>'2020'!CZ3</f>
        <v>4.4000000000000004</v>
      </c>
    </row>
    <row r="34" spans="1:109" ht="15.75" hidden="1" customHeight="1" x14ac:dyDescent="0.2">
      <c r="A34" s="29">
        <f t="shared" si="0"/>
        <v>33</v>
      </c>
      <c r="B34" s="30">
        <f>'2019'!A6</f>
        <v>4</v>
      </c>
      <c r="C34" s="30">
        <v>2019</v>
      </c>
      <c r="D34" s="31" t="str">
        <f>'2019'!B6</f>
        <v>Jace Sternberger</v>
      </c>
      <c r="E34" s="32">
        <f>'2019'!C6</f>
        <v>9.9357142857142851</v>
      </c>
      <c r="F34" s="32">
        <f t="shared" si="1"/>
        <v>79.5</v>
      </c>
      <c r="G34" s="32"/>
      <c r="H34" s="33">
        <f t="shared" si="2"/>
        <v>0.74041837624620022</v>
      </c>
      <c r="I34" s="34" t="str">
        <f>'2019'!D6</f>
        <v>Texas A&amp;M</v>
      </c>
      <c r="J34" s="35">
        <f>'2019'!E6</f>
        <v>1</v>
      </c>
      <c r="K34" s="36">
        <f>'2019'!F6</f>
        <v>35242</v>
      </c>
      <c r="L34" s="37">
        <f>'2019'!G6</f>
        <v>29.273972602739725</v>
      </c>
      <c r="M34" s="37" t="str">
        <f>'2019'!H6</f>
        <v>JR</v>
      </c>
      <c r="N34" s="37">
        <f>'2019'!I6</f>
        <v>22.843835616438355</v>
      </c>
      <c r="O34" s="38">
        <f>'2019'!J6</f>
        <v>76</v>
      </c>
      <c r="P34" s="38">
        <f>'2019'!K6</f>
        <v>251</v>
      </c>
      <c r="Q34" s="35">
        <f>'2019'!L6</f>
        <v>4.75</v>
      </c>
      <c r="R34" s="39">
        <f>'2019'!M6</f>
        <v>3</v>
      </c>
      <c r="S34" s="40">
        <f>'2019'!N6</f>
        <v>0</v>
      </c>
      <c r="T34" s="41">
        <f>'2019'!O6</f>
        <v>0</v>
      </c>
      <c r="U34" s="41">
        <f>'2019'!P6</f>
        <v>1.0399334442595673E-2</v>
      </c>
      <c r="V34" s="41">
        <f>'2019'!Q6</f>
        <v>0</v>
      </c>
      <c r="W34" s="41">
        <f>'2019'!R6</f>
        <v>0.25458310493939951</v>
      </c>
      <c r="X34" s="42">
        <f>'2019'!S6</f>
        <v>0.25458310493939951</v>
      </c>
      <c r="Y34" s="43">
        <f>'2019'!T6</f>
        <v>0.25458310493939951</v>
      </c>
      <c r="Z34" s="44">
        <f>'2019'!U6</f>
        <v>22.194520547945206</v>
      </c>
      <c r="AA34" s="45">
        <f>'2019'!V6</f>
        <v>2.0099999999999998</v>
      </c>
      <c r="AB34" s="45">
        <f t="shared" si="6"/>
        <v>17.061224489795919</v>
      </c>
      <c r="AC34" s="45">
        <f>'2019'!X6</f>
        <v>8.3000000000000007</v>
      </c>
      <c r="AD34" s="45">
        <f>'2019'!Y6</f>
        <v>11.3</v>
      </c>
      <c r="AE34" s="45">
        <f>'2019'!Z6</f>
        <v>0</v>
      </c>
      <c r="AF34" s="45">
        <f>'2019'!AA6</f>
        <v>0</v>
      </c>
      <c r="AG34" s="45">
        <f t="shared" si="3"/>
        <v>0</v>
      </c>
      <c r="AH34" s="46">
        <f>'2019'!AB6</f>
        <v>5.7999999999999996E-2</v>
      </c>
      <c r="AI34" s="45">
        <f>'2019'!AC6</f>
        <v>98.611889104595576</v>
      </c>
      <c r="AJ34" s="47">
        <f>'2019'!AD6</f>
        <v>103.68565092041526</v>
      </c>
      <c r="AK34" s="48">
        <f>'2019'!AE6</f>
        <v>9</v>
      </c>
      <c r="AL34" s="49">
        <f>'2019'!AF6</f>
        <v>1</v>
      </c>
      <c r="AM34" s="49">
        <f>'2019'!AG6</f>
        <v>6</v>
      </c>
      <c r="AN34" s="49">
        <f>'2019'!AH6</f>
        <v>9</v>
      </c>
      <c r="AO34" s="49">
        <f>'2019'!AI6</f>
        <v>7</v>
      </c>
      <c r="AP34" s="49">
        <f>'2019'!AK6</f>
        <v>2</v>
      </c>
      <c r="AQ34" s="49">
        <f>'2019'!AL6</f>
        <v>6</v>
      </c>
      <c r="AR34" s="50">
        <f>'2019'!AM6</f>
        <v>0</v>
      </c>
      <c r="AS34" s="55">
        <f>'2019'!AN6</f>
        <v>0</v>
      </c>
      <c r="AT34" s="56">
        <f>'2019'!AO6</f>
        <v>1</v>
      </c>
      <c r="AU34" s="56">
        <f>'2019'!AP6</f>
        <v>0</v>
      </c>
      <c r="AV34" s="56">
        <f>'2019'!AQ6</f>
        <v>0</v>
      </c>
      <c r="AW34" s="56">
        <f>'2019'!AR6</f>
        <v>0</v>
      </c>
      <c r="AX34" s="56">
        <f>'2019'!AS6</f>
        <v>0</v>
      </c>
      <c r="AY34" s="57">
        <f>'2019'!AT6</f>
        <v>0</v>
      </c>
      <c r="AZ34" s="57">
        <f>'2019'!AU6</f>
        <v>0</v>
      </c>
      <c r="BA34" s="57">
        <f>'2019'!AV6</f>
        <v>0</v>
      </c>
      <c r="BB34" s="57">
        <f>'2019'!AW6</f>
        <v>0</v>
      </c>
      <c r="BC34" s="57">
        <f>'2019'!AX6</f>
        <v>0</v>
      </c>
      <c r="BD34" s="57">
        <f>'2019'!AY6</f>
        <v>0</v>
      </c>
      <c r="BE34" s="58">
        <f>'2019'!AZ6</f>
        <v>0</v>
      </c>
      <c r="BF34" s="55">
        <f>'2019'!BA6</f>
        <v>0</v>
      </c>
      <c r="BG34" s="56">
        <f>'2019'!BB6</f>
        <v>1</v>
      </c>
      <c r="BH34" s="56">
        <f>'2019'!BC6</f>
        <v>0</v>
      </c>
      <c r="BI34" s="56">
        <f>'2019'!BD6</f>
        <v>0</v>
      </c>
      <c r="BJ34" s="56">
        <f>'2019'!BE6</f>
        <v>0</v>
      </c>
      <c r="BK34" s="56">
        <f>'2019'!BF6</f>
        <v>0</v>
      </c>
      <c r="BL34" s="57">
        <f>'2019'!BG6</f>
        <v>0</v>
      </c>
      <c r="BM34" s="57">
        <f>'2019'!BH6</f>
        <v>0</v>
      </c>
      <c r="BN34" s="57">
        <f>'2019'!BI6</f>
        <v>0</v>
      </c>
      <c r="BO34" s="57">
        <f>'2019'!BJ6</f>
        <v>0</v>
      </c>
      <c r="BP34" s="57">
        <f>'2019'!BK6</f>
        <v>0</v>
      </c>
      <c r="BQ34" s="57">
        <f>'2019'!BL6</f>
        <v>0</v>
      </c>
      <c r="BR34" s="58">
        <f>'2019'!BM6</f>
        <v>0</v>
      </c>
      <c r="BS34" s="55">
        <f>'2019'!BN6</f>
        <v>5</v>
      </c>
      <c r="BT34" s="56">
        <f>'2019'!BO6</f>
        <v>480.8</v>
      </c>
      <c r="BU34" s="56">
        <f>'2019'!BP6</f>
        <v>1</v>
      </c>
      <c r="BV34" s="56">
        <f>'2019'!BQ6</f>
        <v>1</v>
      </c>
      <c r="BW34" s="56">
        <f>'2019'!BR6</f>
        <v>0</v>
      </c>
      <c r="BX34" s="56">
        <f>'2019'!BS6</f>
        <v>2.6</v>
      </c>
      <c r="BY34" s="57">
        <f>'2019'!BT6</f>
        <v>0</v>
      </c>
      <c r="BZ34" s="57">
        <f>'2019'!BU6</f>
        <v>0</v>
      </c>
      <c r="CA34" s="57">
        <f>'2019'!BV6</f>
        <v>1</v>
      </c>
      <c r="CB34" s="57">
        <f>'2019'!BW6</f>
        <v>3</v>
      </c>
      <c r="CC34" s="57">
        <f>'2019'!BX6</f>
        <v>2</v>
      </c>
      <c r="CD34" s="57">
        <f>'2019'!BY6</f>
        <v>0</v>
      </c>
      <c r="CE34" s="58">
        <f>'2019'!BZ6</f>
        <v>0</v>
      </c>
      <c r="CF34" s="55">
        <f>'2019'!CA6</f>
        <v>0</v>
      </c>
      <c r="CG34" s="56">
        <f>'2019'!CB6</f>
        <v>1</v>
      </c>
      <c r="CH34" s="56">
        <f>'2019'!CC6</f>
        <v>0</v>
      </c>
      <c r="CI34" s="56">
        <f>'2019'!CD6</f>
        <v>0</v>
      </c>
      <c r="CJ34" s="56">
        <f>'2019'!CE6</f>
        <v>0</v>
      </c>
      <c r="CK34" s="56">
        <f>'2019'!CF6</f>
        <v>0</v>
      </c>
      <c r="CL34" s="57">
        <f>'2019'!CG6</f>
        <v>0</v>
      </c>
      <c r="CM34" s="57">
        <f>'2019'!CH6</f>
        <v>0</v>
      </c>
      <c r="CN34" s="57">
        <f>'2019'!CI6</f>
        <v>0</v>
      </c>
      <c r="CO34" s="57">
        <f>'2019'!CJ6</f>
        <v>0</v>
      </c>
      <c r="CP34" s="57">
        <f>'2019'!CK6</f>
        <v>0</v>
      </c>
      <c r="CQ34" s="57">
        <f>'2019'!CL6</f>
        <v>0</v>
      </c>
      <c r="CR34" s="58">
        <f>'2019'!CM6</f>
        <v>0</v>
      </c>
      <c r="CS34" s="55">
        <f>'2019'!CN6</f>
        <v>836</v>
      </c>
      <c r="CT34" s="56">
        <f>'2019'!CO6</f>
        <v>3283.7999999999997</v>
      </c>
      <c r="CU34" s="56">
        <f>'2019'!CP6</f>
        <v>81</v>
      </c>
      <c r="CV34" s="56">
        <f>'2019'!CQ6</f>
        <v>49</v>
      </c>
      <c r="CW34" s="56">
        <f>'2019'!CR6</f>
        <v>10</v>
      </c>
      <c r="CX34" s="56">
        <f>'2019'!CS6</f>
        <v>24.7</v>
      </c>
      <c r="CY34" s="57">
        <f>'2019'!CT6</f>
        <v>0</v>
      </c>
      <c r="CZ34" s="57">
        <f>'2019'!CU6</f>
        <v>0</v>
      </c>
      <c r="DA34" s="57">
        <f>'2019'!CV6</f>
        <v>2.0099999999999998</v>
      </c>
      <c r="DB34" s="57">
        <f>'2019'!CW6</f>
        <v>8.3000000000000007</v>
      </c>
      <c r="DC34" s="57">
        <f>'2019'!CX6</f>
        <v>11.3</v>
      </c>
      <c r="DD34" s="57">
        <f>'2019'!CY6</f>
        <v>36.4</v>
      </c>
      <c r="DE34" s="58">
        <f>'2019'!CZ6</f>
        <v>5.8</v>
      </c>
    </row>
    <row r="35" spans="1:109" ht="15.75" hidden="1" customHeight="1" x14ac:dyDescent="0.2">
      <c r="A35" s="29">
        <f t="shared" ref="A35:A59" si="7">_xlfn.RANK.EQ(E35,E$3:E$162)</f>
        <v>34</v>
      </c>
      <c r="B35" s="30">
        <f>'2019'!A7</f>
        <v>5</v>
      </c>
      <c r="C35" s="30">
        <v>2019</v>
      </c>
      <c r="D35" s="31" t="str">
        <f>'2019'!B7</f>
        <v>Dawson Knox</v>
      </c>
      <c r="E35" s="32">
        <f>'2019'!C7</f>
        <v>9.8214285714285712</v>
      </c>
      <c r="F35" s="32">
        <f t="shared" ref="F35:F59" si="8">_xlfn.PERCENTRANK.EXC($E$3:$E$162,E35)*100</f>
        <v>78.8</v>
      </c>
      <c r="G35" s="32"/>
      <c r="H35" s="33">
        <f t="shared" ref="H35:H59" si="9">STANDARDIZE(E35,(AVERAGE($E$3:$E$138)),(_xlfn.STDEV.P($E$3:$E$138)))</f>
        <v>0.69801521836874658</v>
      </c>
      <c r="I35" s="34" t="str">
        <f>'2019'!D7</f>
        <v>Ole Miss</v>
      </c>
      <c r="J35" s="35">
        <f>'2019'!E7</f>
        <v>1</v>
      </c>
      <c r="K35" s="36">
        <f>'2019'!F7</f>
        <v>35383</v>
      </c>
      <c r="L35" s="37">
        <f>'2019'!G7</f>
        <v>28.887671232876713</v>
      </c>
      <c r="M35" s="37" t="str">
        <f>'2019'!H7</f>
        <v>RS JR</v>
      </c>
      <c r="N35" s="37">
        <f>'2019'!I7</f>
        <v>22.457534246575342</v>
      </c>
      <c r="O35" s="38">
        <f>'2019'!J7</f>
        <v>76</v>
      </c>
      <c r="P35" s="38">
        <f>'2019'!K7</f>
        <v>254</v>
      </c>
      <c r="Q35" s="35">
        <f>'2019'!L7</f>
        <v>4.59</v>
      </c>
      <c r="R35" s="39">
        <f>'2019'!M7</f>
        <v>3</v>
      </c>
      <c r="S35" s="40">
        <f>'2019'!N7</f>
        <v>0</v>
      </c>
      <c r="T35" s="41">
        <f>'2019'!O7</f>
        <v>0</v>
      </c>
      <c r="U35" s="41">
        <f>'2019'!P7</f>
        <v>0</v>
      </c>
      <c r="V35" s="41">
        <f>'2019'!Q7</f>
        <v>0.12218331303288674</v>
      </c>
      <c r="W35" s="41">
        <f>'2019'!R7</f>
        <v>0.12806637806637808</v>
      </c>
      <c r="X35" s="42">
        <f>'2019'!S7</f>
        <v>0.12806637806637808</v>
      </c>
      <c r="Y35" s="43">
        <f>'2019'!T7</f>
        <v>0.12806637806637808</v>
      </c>
      <c r="Z35" s="44" t="str">
        <f>'2019'!U7</f>
        <v>N/A</v>
      </c>
      <c r="AA35" s="45">
        <f>'2019'!V7</f>
        <v>1.86</v>
      </c>
      <c r="AB35" s="45">
        <f t="shared" si="6"/>
        <v>18.933333333333334</v>
      </c>
      <c r="AC35" s="45">
        <f>'2019'!X7</f>
        <v>8.5</v>
      </c>
      <c r="AD35" s="45">
        <f>'2019'!Y7</f>
        <v>11.5</v>
      </c>
      <c r="AE35" s="45">
        <f>'2019'!Z7</f>
        <v>0</v>
      </c>
      <c r="AF35" s="45">
        <f>'2019'!AA7</f>
        <v>0</v>
      </c>
      <c r="AG35" s="45">
        <f t="shared" ref="AG35:AG59" si="10">CQ35</f>
        <v>57.1</v>
      </c>
      <c r="AH35" s="46">
        <f>'2019'!AB7</f>
        <v>6.3E-2</v>
      </c>
      <c r="AI35" s="45">
        <f>'2019'!AC7</f>
        <v>114.44925503343255</v>
      </c>
      <c r="AJ35" s="47">
        <f>'2019'!AD7</f>
        <v>120.33787825432748</v>
      </c>
      <c r="AK35" s="48">
        <f>'2019'!AE7</f>
        <v>3</v>
      </c>
      <c r="AL35" s="49">
        <f>'2019'!AF7</f>
        <v>0</v>
      </c>
      <c r="AM35" s="49">
        <f>'2019'!AG7</f>
        <v>5</v>
      </c>
      <c r="AN35" s="49">
        <f>'2019'!AH7</f>
        <v>10</v>
      </c>
      <c r="AO35" s="49">
        <f>'2019'!AI7</f>
        <v>7</v>
      </c>
      <c r="AP35" s="49">
        <f>'2019'!AK7</f>
        <v>8</v>
      </c>
      <c r="AQ35" s="49">
        <f>'2019'!AL7</f>
        <v>6</v>
      </c>
      <c r="AR35" s="50">
        <f>'2019'!AM7</f>
        <v>0.5</v>
      </c>
      <c r="AS35" s="55">
        <f>'2019'!AN7</f>
        <v>0</v>
      </c>
      <c r="AT35" s="56">
        <f>'2019'!AO7</f>
        <v>1</v>
      </c>
      <c r="AU35" s="56">
        <f>'2019'!AP7</f>
        <v>0</v>
      </c>
      <c r="AV35" s="56">
        <f>'2019'!AQ7</f>
        <v>0</v>
      </c>
      <c r="AW35" s="56">
        <f>'2019'!AR7</f>
        <v>0</v>
      </c>
      <c r="AX35" s="56">
        <f>'2019'!AS7</f>
        <v>0</v>
      </c>
      <c r="AY35" s="57">
        <f>'2019'!AT7</f>
        <v>0</v>
      </c>
      <c r="AZ35" s="57">
        <f>'2019'!AU7</f>
        <v>0</v>
      </c>
      <c r="BA35" s="57">
        <f>'2019'!AV7</f>
        <v>0</v>
      </c>
      <c r="BB35" s="57">
        <f>'2019'!AW7</f>
        <v>0</v>
      </c>
      <c r="BC35" s="57">
        <f>'2019'!AX7</f>
        <v>0</v>
      </c>
      <c r="BD35" s="57">
        <f>'2019'!AY7</f>
        <v>0</v>
      </c>
      <c r="BE35" s="58">
        <f>'2019'!AZ7</f>
        <v>0</v>
      </c>
      <c r="BF35" s="55">
        <f>'2019'!BA7</f>
        <v>0</v>
      </c>
      <c r="BG35" s="56">
        <f>'2019'!BB7</f>
        <v>1</v>
      </c>
      <c r="BH35" s="56">
        <f>'2019'!BC7</f>
        <v>0</v>
      </c>
      <c r="BI35" s="56">
        <f>'2019'!BD7</f>
        <v>0</v>
      </c>
      <c r="BJ35" s="56">
        <f>'2019'!BE7</f>
        <v>0</v>
      </c>
      <c r="BK35" s="56">
        <f>'2019'!BF7</f>
        <v>0</v>
      </c>
      <c r="BL35" s="57">
        <f>'2019'!BG7</f>
        <v>0</v>
      </c>
      <c r="BM35" s="57">
        <f>'2019'!BH7</f>
        <v>0</v>
      </c>
      <c r="BN35" s="57">
        <f>'2019'!BI7</f>
        <v>0</v>
      </c>
      <c r="BO35" s="57">
        <f>'2019'!BJ7</f>
        <v>0</v>
      </c>
      <c r="BP35" s="57">
        <f>'2019'!BK7</f>
        <v>0</v>
      </c>
      <c r="BQ35" s="57">
        <f>'2019'!BL7</f>
        <v>0</v>
      </c>
      <c r="BR35" s="58">
        <f>'2019'!BM7</f>
        <v>0</v>
      </c>
      <c r="BS35" s="55">
        <f>'2019'!BN7</f>
        <v>0</v>
      </c>
      <c r="BT35" s="56">
        <f>'2019'!BO7</f>
        <v>1</v>
      </c>
      <c r="BU35" s="56">
        <f>'2019'!BP7</f>
        <v>0</v>
      </c>
      <c r="BV35" s="56">
        <f>'2019'!BQ7</f>
        <v>0</v>
      </c>
      <c r="BW35" s="56">
        <f>'2019'!BR7</f>
        <v>0</v>
      </c>
      <c r="BX35" s="56">
        <f>'2019'!BS7</f>
        <v>0</v>
      </c>
      <c r="BY35" s="57">
        <f>'2019'!BT7</f>
        <v>0</v>
      </c>
      <c r="BZ35" s="57">
        <f>'2019'!BU7</f>
        <v>0</v>
      </c>
      <c r="CA35" s="57">
        <f>'2019'!BV7</f>
        <v>0</v>
      </c>
      <c r="CB35" s="57">
        <f>'2019'!BW7</f>
        <v>0</v>
      </c>
      <c r="CC35" s="57">
        <f>'2019'!BX7</f>
        <v>0</v>
      </c>
      <c r="CD35" s="57">
        <f>'2019'!BY7</f>
        <v>0</v>
      </c>
      <c r="CE35" s="58">
        <f>'2019'!BZ7</f>
        <v>0</v>
      </c>
      <c r="CF35" s="55">
        <f>'2019'!CA7</f>
        <v>321</v>
      </c>
      <c r="CG35" s="56">
        <f>'2019'!CB7</f>
        <v>2627.2</v>
      </c>
      <c r="CH35" s="56">
        <f>'2019'!CC7</f>
        <v>34</v>
      </c>
      <c r="CI35" s="56">
        <f>'2019'!CD7</f>
        <v>24</v>
      </c>
      <c r="CJ35" s="56">
        <f>'2019'!CE7</f>
        <v>0</v>
      </c>
      <c r="CK35" s="56">
        <f>'2019'!CF7</f>
        <v>18.399999999999999</v>
      </c>
      <c r="CL35" s="57">
        <f>'2019'!CG7</f>
        <v>0</v>
      </c>
      <c r="CM35" s="57">
        <f>'2019'!CH7</f>
        <v>0</v>
      </c>
      <c r="CN35" s="57">
        <f>'2019'!CI7</f>
        <v>1.86</v>
      </c>
      <c r="CO35" s="57">
        <f>'2019'!CJ7</f>
        <v>6.3</v>
      </c>
      <c r="CP35" s="57">
        <f>'2019'!CK7</f>
        <v>8.9</v>
      </c>
      <c r="CQ35" s="57">
        <f>'2019'!CL7</f>
        <v>57.1</v>
      </c>
      <c r="CR35" s="58">
        <f>'2019'!CM7</f>
        <v>11.1</v>
      </c>
      <c r="CS35" s="55">
        <f>'2019'!CN7</f>
        <v>284</v>
      </c>
      <c r="CT35" s="56">
        <f>'2019'!CO7</f>
        <v>2217.6</v>
      </c>
      <c r="CU35" s="56">
        <f>'2019'!CP7</f>
        <v>28</v>
      </c>
      <c r="CV35" s="56">
        <f>'2019'!CQ7</f>
        <v>15</v>
      </c>
      <c r="CW35" s="56">
        <f>'2019'!CR7</f>
        <v>0</v>
      </c>
      <c r="CX35" s="56">
        <f>'2019'!CS7</f>
        <v>16.2</v>
      </c>
      <c r="CY35" s="57">
        <f>'2019'!CT7</f>
        <v>0</v>
      </c>
      <c r="CZ35" s="57">
        <f>'2019'!CU7</f>
        <v>0</v>
      </c>
      <c r="DA35" s="57">
        <f>'2019'!CV7</f>
        <v>1.1599999999999999</v>
      </c>
      <c r="DB35" s="57">
        <f>'2019'!CW7</f>
        <v>8.5</v>
      </c>
      <c r="DC35" s="57">
        <f>'2019'!CX7</f>
        <v>11.5</v>
      </c>
      <c r="DD35" s="57">
        <f>'2019'!CY7</f>
        <v>50</v>
      </c>
      <c r="DE35" s="58">
        <f>'2019'!CZ7</f>
        <v>6.3</v>
      </c>
    </row>
    <row r="36" spans="1:109" ht="15.75" customHeight="1" x14ac:dyDescent="0.2">
      <c r="A36" s="29">
        <f t="shared" si="7"/>
        <v>35</v>
      </c>
      <c r="B36" s="30">
        <f>'2023'!A7</f>
        <v>5</v>
      </c>
      <c r="C36" s="30">
        <v>2023</v>
      </c>
      <c r="D36" s="31" t="str">
        <f>'2023'!B7</f>
        <v>Tucker Kraft</v>
      </c>
      <c r="E36" s="32">
        <f>'2023'!C7</f>
        <v>9.742857142857142</v>
      </c>
      <c r="F36" s="32">
        <f t="shared" si="8"/>
        <v>78.2</v>
      </c>
      <c r="G36" s="120"/>
      <c r="H36" s="33">
        <f t="shared" si="9"/>
        <v>0.66886304732799695</v>
      </c>
      <c r="I36" s="34" t="str">
        <f>'2023'!D7</f>
        <v>South Dakota State</v>
      </c>
      <c r="J36" s="35">
        <f>'2023'!E7</f>
        <v>8</v>
      </c>
      <c r="K36" s="36">
        <f>'2023'!F7</f>
        <v>36833</v>
      </c>
      <c r="L36" s="37">
        <f>'2023'!G7</f>
        <v>24.915068493150685</v>
      </c>
      <c r="M36" s="37" t="str">
        <f>'2023'!H7</f>
        <v>JR</v>
      </c>
      <c r="N36" s="37">
        <f>'2023'!I7</f>
        <v>22.493150684931507</v>
      </c>
      <c r="O36" s="35">
        <f>'2023'!J7</f>
        <v>77</v>
      </c>
      <c r="P36" s="35">
        <f>'2023'!K7</f>
        <v>254</v>
      </c>
      <c r="Q36" s="35">
        <f>'2023'!L7</f>
        <v>4.6900000000000004</v>
      </c>
      <c r="R36" s="59">
        <f>'2023'!M7</f>
        <v>3</v>
      </c>
      <c r="S36" s="40">
        <f>'2023'!N7</f>
        <v>0</v>
      </c>
      <c r="T36" s="41">
        <f>'2023'!O7</f>
        <v>0</v>
      </c>
      <c r="U36" s="41">
        <f>'2023'!P7</f>
        <v>5.2508751458576426E-2</v>
      </c>
      <c r="V36" s="41">
        <f>'2023'!Q7</f>
        <v>0.22510192195690157</v>
      </c>
      <c r="W36" s="41">
        <f>'2023'!R7</f>
        <v>0.24200278164116829</v>
      </c>
      <c r="X36" s="42">
        <f>'2023'!S7</f>
        <v>0.24200278164116829</v>
      </c>
      <c r="Y36" s="43">
        <f>'2023'!T7</f>
        <v>0.18392211404728789</v>
      </c>
      <c r="Z36" s="44">
        <f>'2023'!U7</f>
        <v>20.830136986301369</v>
      </c>
      <c r="AA36" s="45">
        <f>'2023'!V7</f>
        <v>2.38</v>
      </c>
      <c r="AB36" s="45">
        <f t="shared" si="6"/>
        <v>12.888888888888889</v>
      </c>
      <c r="AC36" s="45">
        <f>'2023'!X7</f>
        <v>7.7</v>
      </c>
      <c r="AD36" s="45">
        <f>'2023'!Y7</f>
        <v>0</v>
      </c>
      <c r="AE36" s="45">
        <f>'2023'!Z7</f>
        <v>0</v>
      </c>
      <c r="AF36" s="45">
        <f>'2023'!AA7</f>
        <v>0</v>
      </c>
      <c r="AG36" s="45">
        <f t="shared" si="10"/>
        <v>0</v>
      </c>
      <c r="AH36" s="46">
        <f>'2023'!AB7</f>
        <v>0</v>
      </c>
      <c r="AI36" s="45">
        <f>'2023'!AC7</f>
        <v>104.99590020555294</v>
      </c>
      <c r="AJ36" s="47">
        <f>'2023'!AD7</f>
        <v>112.58419336227344</v>
      </c>
      <c r="AK36" s="48">
        <f>'2023'!AE7</f>
        <v>6</v>
      </c>
      <c r="AL36" s="49">
        <f>'2023'!AF7</f>
        <v>4</v>
      </c>
      <c r="AM36" s="49">
        <f>'2023'!AG7</f>
        <v>7</v>
      </c>
      <c r="AN36" s="49">
        <f>'2023'!AH7</f>
        <v>4</v>
      </c>
      <c r="AO36" s="49">
        <f>'2023'!AI7</f>
        <v>6</v>
      </c>
      <c r="AP36" s="49">
        <f>'2023'!AK7</f>
        <v>7</v>
      </c>
      <c r="AQ36" s="49">
        <f>'2023'!AL7</f>
        <v>6</v>
      </c>
      <c r="AR36" s="50">
        <f>'2023'!AM7</f>
        <v>0</v>
      </c>
      <c r="AS36" s="55">
        <f>'2023'!AN7</f>
        <v>0</v>
      </c>
      <c r="AT36" s="56">
        <f>'2023'!AO7</f>
        <v>1</v>
      </c>
      <c r="AU36" s="56">
        <f>'2023'!AP7</f>
        <v>0</v>
      </c>
      <c r="AV36" s="56">
        <f>'2023'!AQ7</f>
        <v>0</v>
      </c>
      <c r="AW36" s="56">
        <f>'2023'!AR7</f>
        <v>0</v>
      </c>
      <c r="AX36" s="56">
        <f>'2023'!AS7</f>
        <v>0</v>
      </c>
      <c r="AY36" s="57">
        <f>'2023'!AT7</f>
        <v>0</v>
      </c>
      <c r="AZ36" s="57">
        <f>'2023'!AU7</f>
        <v>0</v>
      </c>
      <c r="BA36" s="57">
        <f>'2023'!AV7</f>
        <v>0</v>
      </c>
      <c r="BB36" s="57">
        <f>'2023'!AW7</f>
        <v>0</v>
      </c>
      <c r="BC36" s="57">
        <f>'2023'!AX7</f>
        <v>0</v>
      </c>
      <c r="BD36" s="57">
        <f>'2023'!AY7</f>
        <v>0</v>
      </c>
      <c r="BE36" s="58">
        <f>'2023'!AZ7</f>
        <v>0</v>
      </c>
      <c r="BF36" s="55">
        <f>'2023'!BA7</f>
        <v>0</v>
      </c>
      <c r="BG36" s="56">
        <f>'2023'!BB7</f>
        <v>1</v>
      </c>
      <c r="BH36" s="56">
        <f>'2023'!BC7</f>
        <v>0</v>
      </c>
      <c r="BI36" s="56">
        <f>'2023'!BD7</f>
        <v>0</v>
      </c>
      <c r="BJ36" s="56">
        <f>'2023'!BE7</f>
        <v>0</v>
      </c>
      <c r="BK36" s="56">
        <f>'2023'!BF7</f>
        <v>0</v>
      </c>
      <c r="BL36" s="57">
        <f>'2023'!BG7</f>
        <v>0</v>
      </c>
      <c r="BM36" s="57">
        <f>'2023'!BH7</f>
        <v>0</v>
      </c>
      <c r="BN36" s="57">
        <f>'2023'!BI7</f>
        <v>0</v>
      </c>
      <c r="BO36" s="57">
        <f>'2023'!BJ7</f>
        <v>0</v>
      </c>
      <c r="BP36" s="57">
        <f>'2023'!BK7</f>
        <v>0</v>
      </c>
      <c r="BQ36" s="57">
        <f>'2023'!BL7</f>
        <v>0</v>
      </c>
      <c r="BR36" s="58">
        <f>'2023'!BM7</f>
        <v>0</v>
      </c>
      <c r="BS36" s="55">
        <f>'2023'!BN7</f>
        <v>90</v>
      </c>
      <c r="BT36" s="56">
        <f>'2023'!BO7</f>
        <v>1714</v>
      </c>
      <c r="BU36" s="56">
        <f>'2023'!BP7</f>
        <v>0</v>
      </c>
      <c r="BV36" s="56">
        <f>'2023'!BQ7</f>
        <v>7</v>
      </c>
      <c r="BW36" s="56">
        <f>'2023'!BR7</f>
        <v>0</v>
      </c>
      <c r="BX36" s="56">
        <f>'2023'!BS7</f>
        <v>16</v>
      </c>
      <c r="BY36" s="57">
        <f>'2023'!BT7</f>
        <v>0</v>
      </c>
      <c r="BZ36" s="57">
        <f>'2023'!BU7</f>
        <v>0</v>
      </c>
      <c r="CA36" s="57">
        <f>'2023'!BV7</f>
        <v>0</v>
      </c>
      <c r="CB36" s="57">
        <f>'2023'!BW7</f>
        <v>0</v>
      </c>
      <c r="CC36" s="57">
        <f>'2023'!BX7</f>
        <v>0</v>
      </c>
      <c r="CD36" s="57">
        <f>'2023'!BY7</f>
        <v>0</v>
      </c>
      <c r="CE36" s="58">
        <f>'2023'!BZ7</f>
        <v>0</v>
      </c>
      <c r="CF36" s="55">
        <f>'2023'!CA7</f>
        <v>773</v>
      </c>
      <c r="CG36" s="56">
        <f>'2023'!CB7</f>
        <v>3434</v>
      </c>
      <c r="CH36" s="56">
        <f>'2023'!CC7</f>
        <v>0</v>
      </c>
      <c r="CI36" s="56">
        <f>'2023'!CD7</f>
        <v>65</v>
      </c>
      <c r="CJ36" s="56">
        <f>'2023'!CE7</f>
        <v>6</v>
      </c>
      <c r="CK36" s="56">
        <f>'2023'!CF7</f>
        <v>31</v>
      </c>
      <c r="CL36" s="57">
        <f>'2023'!CG7</f>
        <v>0</v>
      </c>
      <c r="CM36" s="57">
        <f>'2023'!CH7</f>
        <v>0</v>
      </c>
      <c r="CN36" s="57">
        <f>'2023'!CI7</f>
        <v>2.38</v>
      </c>
      <c r="CO36" s="57">
        <f>'2023'!CJ7</f>
        <v>6.2</v>
      </c>
      <c r="CP36" s="57">
        <f>'2023'!CK7</f>
        <v>0</v>
      </c>
      <c r="CQ36" s="57">
        <f>'2023'!CL7</f>
        <v>0</v>
      </c>
      <c r="CR36" s="58">
        <f>'2023'!CM7</f>
        <v>0</v>
      </c>
      <c r="CS36" s="55">
        <f>'2023'!CN7</f>
        <v>348</v>
      </c>
      <c r="CT36" s="56">
        <f>'2023'!CO7</f>
        <v>1438</v>
      </c>
      <c r="CU36" s="56">
        <f>'2023'!CP7</f>
        <v>0</v>
      </c>
      <c r="CV36" s="56">
        <f>'2023'!CQ7</f>
        <v>27</v>
      </c>
      <c r="CW36" s="56">
        <f>'2023'!CR7</f>
        <v>3</v>
      </c>
      <c r="CX36" s="56">
        <f>'2023'!CS7</f>
        <v>26</v>
      </c>
      <c r="CY36" s="57">
        <f>'2023'!CT7</f>
        <v>0</v>
      </c>
      <c r="CZ36" s="57">
        <f>'2023'!CU7</f>
        <v>0</v>
      </c>
      <c r="DA36" s="57">
        <f>'2023'!CV7</f>
        <v>2.3199999999999998</v>
      </c>
      <c r="DB36" s="57">
        <f>'2023'!CW7</f>
        <v>7.7</v>
      </c>
      <c r="DC36" s="57">
        <f>'2023'!CX7</f>
        <v>0</v>
      </c>
      <c r="DD36" s="57">
        <f>'2023'!CY7</f>
        <v>0</v>
      </c>
      <c r="DE36" s="58">
        <f>'2023'!CZ7</f>
        <v>0</v>
      </c>
    </row>
    <row r="37" spans="1:109" ht="15.75" hidden="1" customHeight="1" x14ac:dyDescent="0.2">
      <c r="A37" s="29">
        <f t="shared" si="7"/>
        <v>36</v>
      </c>
      <c r="B37" s="30">
        <f>'2019'!A8</f>
        <v>6</v>
      </c>
      <c r="C37" s="30">
        <v>2019</v>
      </c>
      <c r="D37" s="31" t="str">
        <f>'2019'!B8</f>
        <v>Caleb Wilson</v>
      </c>
      <c r="E37" s="32">
        <f>'2019'!C8</f>
        <v>9.7142857142857135</v>
      </c>
      <c r="F37" s="32">
        <f t="shared" si="8"/>
        <v>77.600000000000009</v>
      </c>
      <c r="G37" s="32"/>
      <c r="H37" s="33">
        <f t="shared" si="9"/>
        <v>0.65826225785863357</v>
      </c>
      <c r="I37" s="34" t="str">
        <f>'2019'!D8</f>
        <v>UCLA</v>
      </c>
      <c r="J37" s="35">
        <f>'2019'!E8</f>
        <v>5</v>
      </c>
      <c r="K37" s="36">
        <f>'2019'!F8</f>
        <v>35261</v>
      </c>
      <c r="L37" s="37">
        <f>'2019'!G8</f>
        <v>29.221917808219178</v>
      </c>
      <c r="M37" s="37" t="str">
        <f>'2019'!H8</f>
        <v>SR</v>
      </c>
      <c r="N37" s="37">
        <f>'2019'!I8</f>
        <v>22.791780821917808</v>
      </c>
      <c r="O37" s="38">
        <f>'2019'!J8</f>
        <v>76</v>
      </c>
      <c r="P37" s="38">
        <f>'2019'!K8</f>
        <v>240</v>
      </c>
      <c r="Q37" s="35">
        <f>'2019'!L8</f>
        <v>4.5599999999999996</v>
      </c>
      <c r="R37" s="39">
        <f>'2019'!M8</f>
        <v>7</v>
      </c>
      <c r="S37" s="40">
        <f>'2019'!N8</f>
        <v>0</v>
      </c>
      <c r="T37" s="41">
        <f>'2019'!O8</f>
        <v>0</v>
      </c>
      <c r="U37" s="41">
        <f>'2019'!P8</f>
        <v>9.3031123139377531E-2</v>
      </c>
      <c r="V37" s="41">
        <f>'2019'!Q8</f>
        <v>0.28447024673439769</v>
      </c>
      <c r="W37" s="41">
        <f>'2019'!R8</f>
        <v>0.36891199632999461</v>
      </c>
      <c r="X37" s="42">
        <f>'2019'!S8</f>
        <v>0.36891199632999461</v>
      </c>
      <c r="Y37" s="43">
        <f>'2019'!T8</f>
        <v>0.35046639651349487</v>
      </c>
      <c r="Z37" s="44">
        <f>'2019'!U8</f>
        <v>21.142465753424659</v>
      </c>
      <c r="AA37" s="45">
        <f>'2019'!V8</f>
        <v>2.56</v>
      </c>
      <c r="AB37" s="45">
        <f t="shared" si="6"/>
        <v>16.083333333333332</v>
      </c>
      <c r="AC37" s="45">
        <f>'2019'!X8</f>
        <v>7.8</v>
      </c>
      <c r="AD37" s="45">
        <f>'2019'!Y8</f>
        <v>10.5</v>
      </c>
      <c r="AE37" s="45">
        <f>'2019'!Z8</f>
        <v>0</v>
      </c>
      <c r="AF37" s="45">
        <f>'2019'!AA8</f>
        <v>0</v>
      </c>
      <c r="AG37" s="45">
        <f t="shared" si="10"/>
        <v>60</v>
      </c>
      <c r="AH37" s="46">
        <f>'2019'!AB8</f>
        <v>0.10400000000000001</v>
      </c>
      <c r="AI37" s="45">
        <f>'2019'!AC8</f>
        <v>111.01505200691059</v>
      </c>
      <c r="AJ37" s="47">
        <f>'2019'!AD8</f>
        <v>116.72697920928329</v>
      </c>
      <c r="AK37" s="48">
        <f>'2019'!AE8</f>
        <v>10</v>
      </c>
      <c r="AL37" s="49">
        <f>'2019'!AF8</f>
        <v>4</v>
      </c>
      <c r="AM37" s="49">
        <f>'2019'!AG8</f>
        <v>8</v>
      </c>
      <c r="AN37" s="49">
        <f>'2019'!AH8</f>
        <v>8</v>
      </c>
      <c r="AO37" s="49">
        <f>'2019'!AI8</f>
        <v>6</v>
      </c>
      <c r="AP37" s="49">
        <f>'2019'!AK8</f>
        <v>7</v>
      </c>
      <c r="AQ37" s="49">
        <f>'2019'!AL8</f>
        <v>1</v>
      </c>
      <c r="AR37" s="50">
        <f>'2019'!AM8</f>
        <v>0</v>
      </c>
      <c r="AS37" s="55">
        <f>'2019'!AN8</f>
        <v>0</v>
      </c>
      <c r="AT37" s="56">
        <f>'2019'!AO8</f>
        <v>1</v>
      </c>
      <c r="AU37" s="56">
        <f>'2019'!AP8</f>
        <v>0</v>
      </c>
      <c r="AV37" s="56">
        <f>'2019'!AQ8</f>
        <v>0</v>
      </c>
      <c r="AW37" s="56">
        <f>'2019'!AR8</f>
        <v>0</v>
      </c>
      <c r="AX37" s="56">
        <f>'2019'!AS8</f>
        <v>0</v>
      </c>
      <c r="AY37" s="57">
        <f>'2019'!AT8</f>
        <v>0</v>
      </c>
      <c r="AZ37" s="57">
        <f>'2019'!AU8</f>
        <v>0</v>
      </c>
      <c r="BA37" s="57">
        <f>'2019'!AV8</f>
        <v>0</v>
      </c>
      <c r="BB37" s="57">
        <f>'2019'!AW8</f>
        <v>0</v>
      </c>
      <c r="BC37" s="57">
        <f>'2019'!AX8</f>
        <v>0</v>
      </c>
      <c r="BD37" s="57">
        <f>'2019'!AY8</f>
        <v>0</v>
      </c>
      <c r="BE37" s="58">
        <f>'2019'!AZ8</f>
        <v>0</v>
      </c>
      <c r="BF37" s="55">
        <f>'2019'!BA8</f>
        <v>0</v>
      </c>
      <c r="BG37" s="56">
        <f>'2019'!BB8</f>
        <v>1</v>
      </c>
      <c r="BH37" s="56">
        <f>'2019'!BC8</f>
        <v>0</v>
      </c>
      <c r="BI37" s="56">
        <f>'2019'!BD8</f>
        <v>0</v>
      </c>
      <c r="BJ37" s="56">
        <f>'2019'!BE8</f>
        <v>0</v>
      </c>
      <c r="BK37" s="56">
        <f>'2019'!BF8</f>
        <v>0</v>
      </c>
      <c r="BL37" s="57">
        <f>'2019'!BG8</f>
        <v>0</v>
      </c>
      <c r="BM37" s="57">
        <f>'2019'!BH8</f>
        <v>0</v>
      </c>
      <c r="BN37" s="57">
        <f>'2019'!BI8</f>
        <v>0</v>
      </c>
      <c r="BO37" s="57">
        <f>'2019'!BJ8</f>
        <v>0</v>
      </c>
      <c r="BP37" s="57">
        <f>'2019'!BK8</f>
        <v>0</v>
      </c>
      <c r="BQ37" s="57">
        <f>'2019'!BL8</f>
        <v>0</v>
      </c>
      <c r="BR37" s="58">
        <f>'2019'!BM8</f>
        <v>0</v>
      </c>
      <c r="BS37" s="55">
        <f>'2019'!BN8</f>
        <v>220</v>
      </c>
      <c r="BT37" s="56">
        <f>'2019'!BO8</f>
        <v>2364.8000000000002</v>
      </c>
      <c r="BU37" s="56">
        <f>'2019'!BP8</f>
        <v>21</v>
      </c>
      <c r="BV37" s="56">
        <f>'2019'!BQ8</f>
        <v>16</v>
      </c>
      <c r="BW37" s="56">
        <f>'2019'!BR8</f>
        <v>0</v>
      </c>
      <c r="BX37" s="56">
        <f>'2019'!BS8</f>
        <v>14.4</v>
      </c>
      <c r="BY37" s="57">
        <f>'2019'!BT8</f>
        <v>0</v>
      </c>
      <c r="BZ37" s="57">
        <f>'2019'!BU8</f>
        <v>0</v>
      </c>
      <c r="CA37" s="57">
        <f>'2019'!BV8</f>
        <v>2.37</v>
      </c>
      <c r="CB37" s="57">
        <f>'2019'!BW8</f>
        <v>6.2</v>
      </c>
      <c r="CC37" s="57">
        <f>'2019'!BX8</f>
        <v>8.6999999999999993</v>
      </c>
      <c r="CD37" s="57">
        <f>'2019'!BY8</f>
        <v>0</v>
      </c>
      <c r="CE37" s="58">
        <f>'2019'!BZ8</f>
        <v>0</v>
      </c>
      <c r="CF37" s="55">
        <f>'2019'!CA8</f>
        <v>490</v>
      </c>
      <c r="CG37" s="56">
        <f>'2019'!CB8</f>
        <v>1722.5</v>
      </c>
      <c r="CH37" s="56">
        <f>'2019'!CC8</f>
        <v>48</v>
      </c>
      <c r="CI37" s="56">
        <f>'2019'!CD8</f>
        <v>38</v>
      </c>
      <c r="CJ37" s="56">
        <f>'2019'!CE8</f>
        <v>1</v>
      </c>
      <c r="CK37" s="56">
        <f>'2019'!CF8</f>
        <v>12</v>
      </c>
      <c r="CL37" s="57">
        <f>'2019'!CG8</f>
        <v>0</v>
      </c>
      <c r="CM37" s="57">
        <f>'2019'!CH8</f>
        <v>0</v>
      </c>
      <c r="CN37" s="57">
        <f>'2019'!CI8</f>
        <v>2.44</v>
      </c>
      <c r="CO37" s="57">
        <f>'2019'!CJ8</f>
        <v>5.4</v>
      </c>
      <c r="CP37" s="57">
        <f>'2019'!CK8</f>
        <v>7.5</v>
      </c>
      <c r="CQ37" s="57">
        <f>'2019'!CL8</f>
        <v>60</v>
      </c>
      <c r="CR37" s="58">
        <f>'2019'!CM8</f>
        <v>5</v>
      </c>
      <c r="CS37" s="55">
        <f>'2019'!CN8</f>
        <v>965</v>
      </c>
      <c r="CT37" s="56">
        <f>'2019'!CO8</f>
        <v>2615.8000000000002</v>
      </c>
      <c r="CU37" s="56">
        <f>'2019'!CP8</f>
        <v>94</v>
      </c>
      <c r="CV37" s="56">
        <f>'2019'!CQ8</f>
        <v>60</v>
      </c>
      <c r="CW37" s="56">
        <f>'2019'!CR8</f>
        <v>4</v>
      </c>
      <c r="CX37" s="56">
        <f>'2019'!CS8</f>
        <v>12.100000000000001</v>
      </c>
      <c r="CY37" s="57">
        <f>'2019'!CT8</f>
        <v>0</v>
      </c>
      <c r="CZ37" s="57">
        <f>'2019'!CU8</f>
        <v>0</v>
      </c>
      <c r="DA37" s="57">
        <f>'2019'!CV8</f>
        <v>2.56</v>
      </c>
      <c r="DB37" s="57">
        <f>'2019'!CW8</f>
        <v>7.8</v>
      </c>
      <c r="DC37" s="57">
        <f>'2019'!CX8</f>
        <v>10.5</v>
      </c>
      <c r="DD37" s="57">
        <f>'2019'!CY8</f>
        <v>17.600000000000001</v>
      </c>
      <c r="DE37" s="58">
        <f>'2019'!CZ8</f>
        <v>10.4</v>
      </c>
    </row>
    <row r="38" spans="1:109" ht="15.75" hidden="1" customHeight="1" x14ac:dyDescent="0.2">
      <c r="A38" s="29">
        <f t="shared" si="7"/>
        <v>37</v>
      </c>
      <c r="B38" s="30">
        <f>'2017'!A9</f>
        <v>7</v>
      </c>
      <c r="C38" s="30">
        <v>2017</v>
      </c>
      <c r="D38" s="31" t="str">
        <f>'2017'!B9</f>
        <v>Adam Shaheen</v>
      </c>
      <c r="E38" s="32">
        <f>'2017'!C9</f>
        <v>9.6928571428571413</v>
      </c>
      <c r="F38" s="32">
        <f t="shared" si="8"/>
        <v>77</v>
      </c>
      <c r="G38" s="32"/>
      <c r="H38" s="33">
        <f t="shared" si="9"/>
        <v>0.6503116657566107</v>
      </c>
      <c r="I38" s="34" t="str">
        <f>'2017'!D9</f>
        <v>Ashland</v>
      </c>
      <c r="J38" s="35">
        <f>'2017'!E9</f>
        <v>12</v>
      </c>
      <c r="K38" s="36">
        <f>'2017'!F9</f>
        <v>34631</v>
      </c>
      <c r="L38" s="37">
        <f>'2017'!G9</f>
        <v>30.947945205479453</v>
      </c>
      <c r="M38" s="37" t="str">
        <f>'2017'!H9</f>
        <v>RS JR</v>
      </c>
      <c r="N38" s="37">
        <f>'2017'!I9</f>
        <v>22.523287671232875</v>
      </c>
      <c r="O38" s="38">
        <f>'2017'!J9</f>
        <v>78</v>
      </c>
      <c r="P38" s="38">
        <f>'2017'!K9</f>
        <v>278</v>
      </c>
      <c r="Q38" s="37">
        <f>'2017'!L9</f>
        <v>4.79</v>
      </c>
      <c r="R38" s="39">
        <f>'2017'!M9</f>
        <v>2</v>
      </c>
      <c r="S38" s="40">
        <f>'2017'!N9</f>
        <v>0</v>
      </c>
      <c r="T38" s="41">
        <f>'2017'!O9</f>
        <v>0</v>
      </c>
      <c r="U38" s="41">
        <f>'2017'!P9</f>
        <v>0</v>
      </c>
      <c r="V38" s="41">
        <f>'2017'!Q9</f>
        <v>0.25125156445556945</v>
      </c>
      <c r="W38" s="41">
        <f>'2017'!R9</f>
        <v>0.28407601572739188</v>
      </c>
      <c r="X38" s="42">
        <f>'2017'!S9</f>
        <v>0.28407601572739188</v>
      </c>
      <c r="Y38" s="43">
        <f>'2017'!T9</f>
        <v>0.14203800786369594</v>
      </c>
      <c r="Z38" s="44">
        <f>'2017'!U9</f>
        <v>20.865753424657534</v>
      </c>
      <c r="AA38" s="45">
        <f>'2017'!V9</f>
        <v>2.06</v>
      </c>
      <c r="AB38" s="45">
        <f t="shared" si="6"/>
        <v>15.210526315789474</v>
      </c>
      <c r="AC38" s="45">
        <f>'2017'!X9</f>
        <v>7.47</v>
      </c>
      <c r="AD38" s="45">
        <f>'2017'!Y9</f>
        <v>0</v>
      </c>
      <c r="AE38" s="45">
        <f>'2017'!Z9</f>
        <v>0</v>
      </c>
      <c r="AF38" s="45">
        <f>'2017'!AA9</f>
        <v>0</v>
      </c>
      <c r="AG38" s="45">
        <f t="shared" si="10"/>
        <v>0</v>
      </c>
      <c r="AH38" s="46">
        <f>'2017'!AB9</f>
        <v>0</v>
      </c>
      <c r="AI38" s="45">
        <f>'2017'!AC9</f>
        <v>105.61673504777316</v>
      </c>
      <c r="AJ38" s="47">
        <f>'2017'!AD9</f>
        <v>115.46321163624327</v>
      </c>
      <c r="AK38" s="48">
        <f>'2017'!AE9</f>
        <v>3</v>
      </c>
      <c r="AL38" s="49">
        <f>'2017'!AF9</f>
        <v>4</v>
      </c>
      <c r="AM38" s="49">
        <f>'2017'!AG9</f>
        <v>6</v>
      </c>
      <c r="AN38" s="49">
        <f>'2017'!AH9</f>
        <v>7</v>
      </c>
      <c r="AO38" s="49">
        <f>'2017'!AI9</f>
        <v>6</v>
      </c>
      <c r="AP38" s="49">
        <f>'2017'!AK9</f>
        <v>7</v>
      </c>
      <c r="AQ38" s="49">
        <f>'2017'!AL9</f>
        <v>7</v>
      </c>
      <c r="AR38" s="50">
        <f>'2017'!AM9</f>
        <v>0</v>
      </c>
      <c r="AS38" s="55">
        <f>'2017'!AN9</f>
        <v>0</v>
      </c>
      <c r="AT38" s="56">
        <f>'2017'!AO9</f>
        <v>1</v>
      </c>
      <c r="AU38" s="56">
        <f>'2017'!AP9</f>
        <v>0</v>
      </c>
      <c r="AV38" s="56">
        <f>'2017'!AQ9</f>
        <v>0</v>
      </c>
      <c r="AW38" s="56">
        <f>'2017'!AR9</f>
        <v>0</v>
      </c>
      <c r="AX38" s="56">
        <f>'2017'!AS9</f>
        <v>0</v>
      </c>
      <c r="AY38" s="57">
        <f>'2017'!AT9</f>
        <v>0</v>
      </c>
      <c r="AZ38" s="57">
        <f>'2017'!AU9</f>
        <v>0</v>
      </c>
      <c r="BA38" s="57">
        <f>'2017'!AV9</f>
        <v>0</v>
      </c>
      <c r="BB38" s="57">
        <f>'2017'!AW9</f>
        <v>0</v>
      </c>
      <c r="BC38" s="57">
        <f>'2017'!AX9</f>
        <v>0</v>
      </c>
      <c r="BD38" s="57">
        <f>'2017'!AY9</f>
        <v>0</v>
      </c>
      <c r="BE38" s="58">
        <f>'2017'!AZ9</f>
        <v>0</v>
      </c>
      <c r="BF38" s="55">
        <f>'2017'!BA9</f>
        <v>0</v>
      </c>
      <c r="BG38" s="56">
        <f>'2017'!BB9</f>
        <v>1</v>
      </c>
      <c r="BH38" s="56">
        <f>'2017'!BC9</f>
        <v>0</v>
      </c>
      <c r="BI38" s="56">
        <f>'2017'!BD9</f>
        <v>0</v>
      </c>
      <c r="BJ38" s="56">
        <f>'2017'!BE9</f>
        <v>0</v>
      </c>
      <c r="BK38" s="56">
        <f>'2017'!BF9</f>
        <v>0</v>
      </c>
      <c r="BL38" s="57">
        <f>'2017'!BG9</f>
        <v>0</v>
      </c>
      <c r="BM38" s="57">
        <f>'2017'!BH9</f>
        <v>0</v>
      </c>
      <c r="BN38" s="57">
        <f>'2017'!BI9</f>
        <v>0</v>
      </c>
      <c r="BO38" s="57">
        <f>'2017'!BJ9</f>
        <v>0</v>
      </c>
      <c r="BP38" s="57">
        <f>'2017'!BK9</f>
        <v>0</v>
      </c>
      <c r="BQ38" s="57">
        <f>'2017'!BL9</f>
        <v>0</v>
      </c>
      <c r="BR38" s="58">
        <f>'2017'!BM9</f>
        <v>0</v>
      </c>
      <c r="BS38" s="55">
        <f>'2017'!BN9</f>
        <v>0</v>
      </c>
      <c r="BT38" s="56">
        <f>'2017'!BO9</f>
        <v>1</v>
      </c>
      <c r="BU38" s="56">
        <f>'2017'!BP9</f>
        <v>0</v>
      </c>
      <c r="BV38" s="56">
        <f>'2017'!BQ9</f>
        <v>0</v>
      </c>
      <c r="BW38" s="56">
        <f>'2017'!BR9</f>
        <v>0</v>
      </c>
      <c r="BX38" s="56">
        <f>'2017'!BS9</f>
        <v>0</v>
      </c>
      <c r="BY38" s="57">
        <f>'2017'!BT9</f>
        <v>0</v>
      </c>
      <c r="BZ38" s="57">
        <f>'2017'!BU9</f>
        <v>0</v>
      </c>
      <c r="CA38" s="57">
        <f>'2017'!BV9</f>
        <v>0</v>
      </c>
      <c r="CB38" s="57">
        <f>'2017'!BW9</f>
        <v>0</v>
      </c>
      <c r="CC38" s="57">
        <f>'2017'!BX9</f>
        <v>0</v>
      </c>
      <c r="CD38" s="57">
        <f>'2017'!BY9</f>
        <v>0</v>
      </c>
      <c r="CE38" s="58">
        <f>'2017'!BZ9</f>
        <v>0</v>
      </c>
      <c r="CF38" s="55">
        <f>'2017'!CA9</f>
        <v>803</v>
      </c>
      <c r="CG38" s="56">
        <f>'2017'!CB9</f>
        <v>3196</v>
      </c>
      <c r="CH38" s="56">
        <f>'2017'!CC9</f>
        <v>0</v>
      </c>
      <c r="CI38" s="56">
        <f>'2017'!CD9</f>
        <v>70</v>
      </c>
      <c r="CJ38" s="56">
        <f>'2017'!CE9</f>
        <v>10</v>
      </c>
      <c r="CK38" s="56">
        <f>'2017'!CF9</f>
        <v>0</v>
      </c>
      <c r="CL38" s="57">
        <f>'2017'!CG9</f>
        <v>0</v>
      </c>
      <c r="CM38" s="57">
        <f>'2017'!CH9</f>
        <v>0</v>
      </c>
      <c r="CN38" s="57">
        <f>'2017'!CI9</f>
        <v>0</v>
      </c>
      <c r="CO38" s="57">
        <f>'2017'!CJ9</f>
        <v>0</v>
      </c>
      <c r="CP38" s="57">
        <f>'2017'!CK9</f>
        <v>0</v>
      </c>
      <c r="CQ38" s="57">
        <f>'2017'!CL9</f>
        <v>0</v>
      </c>
      <c r="CR38" s="58">
        <f>'2017'!CM9</f>
        <v>0</v>
      </c>
      <c r="CS38" s="55">
        <f>'2017'!CN9</f>
        <v>867</v>
      </c>
      <c r="CT38" s="56">
        <f>'2017'!CO9</f>
        <v>3052</v>
      </c>
      <c r="CU38" s="56">
        <f>'2017'!CP9</f>
        <v>0</v>
      </c>
      <c r="CV38" s="56">
        <f>'2017'!CQ9</f>
        <v>57</v>
      </c>
      <c r="CW38" s="56">
        <f>'2017'!CR9</f>
        <v>16</v>
      </c>
      <c r="CX38" s="56">
        <f>'2017'!CS9</f>
        <v>0</v>
      </c>
      <c r="CY38" s="57">
        <f>'2017'!CT9</f>
        <v>0</v>
      </c>
      <c r="CZ38" s="57">
        <f>'2017'!CU9</f>
        <v>0</v>
      </c>
      <c r="DA38" s="57">
        <f>'2017'!CV9</f>
        <v>0</v>
      </c>
      <c r="DB38" s="57">
        <f>'2017'!CW9</f>
        <v>0</v>
      </c>
      <c r="DC38" s="57">
        <f>'2017'!CX9</f>
        <v>0</v>
      </c>
      <c r="DD38" s="57">
        <f>'2017'!CY9</f>
        <v>0</v>
      </c>
      <c r="DE38" s="58">
        <f>'2017'!CZ9</f>
        <v>0</v>
      </c>
    </row>
    <row r="39" spans="1:109" ht="15.75" hidden="1" customHeight="1" x14ac:dyDescent="0.2">
      <c r="A39" s="29">
        <f t="shared" si="7"/>
        <v>38</v>
      </c>
      <c r="B39" s="30">
        <f>'2021'!A7</f>
        <v>5</v>
      </c>
      <c r="C39" s="30">
        <v>2021</v>
      </c>
      <c r="D39" s="31" t="str">
        <f>'2021'!B7</f>
        <v>Kylen Granson</v>
      </c>
      <c r="E39" s="32">
        <f>'2021'!C7</f>
        <v>9.6500000000000021</v>
      </c>
      <c r="F39" s="32">
        <f t="shared" si="8"/>
        <v>76.3</v>
      </c>
      <c r="G39" s="32"/>
      <c r="H39" s="33">
        <f t="shared" si="9"/>
        <v>0.63441048155256685</v>
      </c>
      <c r="I39" s="34" t="str">
        <f>'2021'!D7</f>
        <v>SMU</v>
      </c>
      <c r="J39" s="35">
        <f>'2021'!E7</f>
        <v>6</v>
      </c>
      <c r="K39" s="36">
        <f>'2021'!F7</f>
        <v>35881</v>
      </c>
      <c r="L39" s="37">
        <f>'2021'!G7</f>
        <v>27.523287671232875</v>
      </c>
      <c r="M39" s="37" t="str">
        <f>'2021'!H7</f>
        <v>SR</v>
      </c>
      <c r="N39" s="37">
        <f>'2021'!I7</f>
        <v>23.106849315068494</v>
      </c>
      <c r="O39" s="38">
        <f>'2021'!J7</f>
        <v>74</v>
      </c>
      <c r="P39" s="38">
        <f>'2021'!K7</f>
        <v>242</v>
      </c>
      <c r="Q39" s="35">
        <f>'2021'!L7</f>
        <v>4.46</v>
      </c>
      <c r="R39" s="39">
        <f>'2021'!M7</f>
        <v>4</v>
      </c>
      <c r="S39" s="40">
        <f>'2021'!N7</f>
        <v>0.17704460966542754</v>
      </c>
      <c r="T39" s="41">
        <f>'2021'!O7</f>
        <v>0.14563190607734805</v>
      </c>
      <c r="U39" s="41">
        <f>'2021'!P7</f>
        <v>0</v>
      </c>
      <c r="V39" s="41">
        <f>'2021'!Q7</f>
        <v>0.19444444444444445</v>
      </c>
      <c r="W39" s="41">
        <f>'2021'!R7</f>
        <v>0.16855345911949685</v>
      </c>
      <c r="X39" s="42">
        <f>'2021'!S7</f>
        <v>0.18149895178197065</v>
      </c>
      <c r="Y39" s="43">
        <f>'2021'!T7</f>
        <v>0.15427410901467506</v>
      </c>
      <c r="Z39" s="44">
        <f>'2021'!U7</f>
        <v>18.443835616438356</v>
      </c>
      <c r="AA39" s="45">
        <f>'2021'!V7</f>
        <v>1.74</v>
      </c>
      <c r="AB39" s="45">
        <f t="shared" si="6"/>
        <v>15.314285714285715</v>
      </c>
      <c r="AC39" s="45">
        <f>'2021'!X7</f>
        <v>7</v>
      </c>
      <c r="AD39" s="45">
        <f>'2021'!Y7</f>
        <v>13.6</v>
      </c>
      <c r="AE39" s="45">
        <f>'2021'!Z7</f>
        <v>0</v>
      </c>
      <c r="AF39" s="45">
        <f>'2021'!AA7</f>
        <v>0</v>
      </c>
      <c r="AG39" s="45">
        <f t="shared" si="10"/>
        <v>62.5</v>
      </c>
      <c r="AH39" s="46">
        <f>'2021'!AB7</f>
        <v>0.125</v>
      </c>
      <c r="AI39" s="45">
        <f>'2021'!AC7</f>
        <v>122.3223812212385</v>
      </c>
      <c r="AJ39" s="47">
        <f>'2021'!AD7</f>
        <v>123.57268915203815</v>
      </c>
      <c r="AK39" s="48">
        <f>'2021'!AE7</f>
        <v>4</v>
      </c>
      <c r="AL39" s="49">
        <f>'2021'!AF7</f>
        <v>10</v>
      </c>
      <c r="AM39" s="49">
        <f>'2021'!AG7</f>
        <v>4</v>
      </c>
      <c r="AN39" s="49">
        <f>'2021'!AH7</f>
        <v>7</v>
      </c>
      <c r="AO39" s="49">
        <f>'2021'!AI7</f>
        <v>4</v>
      </c>
      <c r="AP39" s="49">
        <f>'2021'!AK7</f>
        <v>8</v>
      </c>
      <c r="AQ39" s="49">
        <f>'2021'!AL7</f>
        <v>5</v>
      </c>
      <c r="AR39" s="50">
        <f>'2021'!AM7</f>
        <v>0</v>
      </c>
      <c r="AS39" s="55">
        <f>'2021'!AN7</f>
        <v>381</v>
      </c>
      <c r="AT39" s="56">
        <f>'2021'!AO7</f>
        <v>1506.3999999999999</v>
      </c>
      <c r="AU39" s="56">
        <f>'2021'!AP7</f>
        <v>52</v>
      </c>
      <c r="AV39" s="56">
        <f>'2021'!AQ7</f>
        <v>33</v>
      </c>
      <c r="AW39" s="56">
        <f>'2021'!AR7</f>
        <v>2</v>
      </c>
      <c r="AX39" s="56">
        <f>'2021'!AS7</f>
        <v>9.1</v>
      </c>
      <c r="AY39" s="57">
        <f>'2021'!AT7</f>
        <v>0</v>
      </c>
      <c r="AZ39" s="57">
        <f>'2021'!AU7</f>
        <v>0</v>
      </c>
      <c r="BA39" s="57">
        <f>'2021'!AV7</f>
        <v>1.78</v>
      </c>
      <c r="BB39" s="57">
        <f>'2021'!AW7</f>
        <v>6.3</v>
      </c>
      <c r="BC39" s="57">
        <f>'2021'!AX7</f>
        <v>5.9</v>
      </c>
      <c r="BD39" s="57">
        <f>'2021'!AY7</f>
        <v>0</v>
      </c>
      <c r="BE39" s="58">
        <f>'2021'!AZ7</f>
        <v>13.2</v>
      </c>
      <c r="BF39" s="55">
        <f>'2021'!BA7</f>
        <v>241</v>
      </c>
      <c r="BG39" s="56">
        <f>'2021'!BB7</f>
        <v>1158.4000000000001</v>
      </c>
      <c r="BH39" s="56">
        <f>'2021'!BC7</f>
        <v>33</v>
      </c>
      <c r="BI39" s="56">
        <f>'2021'!BD7</f>
        <v>18</v>
      </c>
      <c r="BJ39" s="56">
        <f>'2021'!BE7</f>
        <v>0</v>
      </c>
      <c r="BK39" s="56">
        <f>'2021'!BF7</f>
        <v>4</v>
      </c>
      <c r="BL39" s="57">
        <f>'2021'!BG7</f>
        <v>0</v>
      </c>
      <c r="BM39" s="57">
        <f>'2021'!BH7</f>
        <v>0</v>
      </c>
      <c r="BN39" s="57">
        <f>'2021'!BI7</f>
        <v>1.28</v>
      </c>
      <c r="BO39" s="57">
        <f>'2021'!BJ7</f>
        <v>2.5</v>
      </c>
      <c r="BP39" s="57">
        <f>'2021'!BK7</f>
        <v>12.4</v>
      </c>
      <c r="BQ39" s="57">
        <f>'2021'!BL7</f>
        <v>100</v>
      </c>
      <c r="BR39" s="58">
        <f>'2021'!BM7</f>
        <v>10</v>
      </c>
      <c r="BS39" s="55">
        <f>'2021'!BN7</f>
        <v>0</v>
      </c>
      <c r="BT39" s="56">
        <f>'2021'!BO7</f>
        <v>1</v>
      </c>
      <c r="BU39" s="56">
        <f>'2021'!BP7</f>
        <v>0</v>
      </c>
      <c r="BV39" s="56">
        <f>'2021'!BQ7</f>
        <v>0</v>
      </c>
      <c r="BW39" s="56">
        <f>'2021'!BR7</f>
        <v>0</v>
      </c>
      <c r="BX39" s="56">
        <f>'2021'!BS7</f>
        <v>0</v>
      </c>
      <c r="BY39" s="57">
        <f>'2021'!BT7</f>
        <v>0</v>
      </c>
      <c r="BZ39" s="57">
        <f>'2021'!BU7</f>
        <v>0</v>
      </c>
      <c r="CA39" s="57">
        <f>'2021'!BV7</f>
        <v>0</v>
      </c>
      <c r="CB39" s="57">
        <f>'2021'!BW7</f>
        <v>0</v>
      </c>
      <c r="CC39" s="57">
        <f>'2021'!BX7</f>
        <v>0</v>
      </c>
      <c r="CD39" s="57">
        <f>'2021'!BY7</f>
        <v>0</v>
      </c>
      <c r="CE39" s="58">
        <f>'2021'!BZ7</f>
        <v>0</v>
      </c>
      <c r="CF39" s="55">
        <f>'2021'!CA7</f>
        <v>721</v>
      </c>
      <c r="CG39" s="56">
        <f>'2021'!CB7</f>
        <v>3708</v>
      </c>
      <c r="CH39" s="56">
        <f>'2021'!CC7</f>
        <v>63</v>
      </c>
      <c r="CI39" s="56">
        <f>'2021'!CD7</f>
        <v>43</v>
      </c>
      <c r="CJ39" s="56">
        <f>'2021'!CE7</f>
        <v>9</v>
      </c>
      <c r="CK39" s="56">
        <f>'2021'!CF7</f>
        <v>31.200000000000003</v>
      </c>
      <c r="CL39" s="57">
        <f>'2021'!CG7</f>
        <v>0</v>
      </c>
      <c r="CM39" s="57">
        <f>'2021'!CH7</f>
        <v>0</v>
      </c>
      <c r="CN39" s="57">
        <f>'2021'!CI7</f>
        <v>1.74</v>
      </c>
      <c r="CO39" s="57">
        <f>'2021'!CJ7</f>
        <v>7</v>
      </c>
      <c r="CP39" s="57">
        <f>'2021'!CK7</f>
        <v>13.6</v>
      </c>
      <c r="CQ39" s="57">
        <f>'2021'!CL7</f>
        <v>62.5</v>
      </c>
      <c r="CR39" s="58">
        <f>'2021'!CM7</f>
        <v>8.5</v>
      </c>
      <c r="CS39" s="55">
        <f>'2021'!CN7</f>
        <v>536</v>
      </c>
      <c r="CT39" s="56">
        <f>'2021'!CO7</f>
        <v>3180</v>
      </c>
      <c r="CU39" s="56">
        <f>'2021'!CP7</f>
        <v>56</v>
      </c>
      <c r="CV39" s="56">
        <f>'2021'!CQ7</f>
        <v>35</v>
      </c>
      <c r="CW39" s="56">
        <f>'2021'!CR7</f>
        <v>5</v>
      </c>
      <c r="CX39" s="56">
        <f>'2021'!CS7</f>
        <v>23</v>
      </c>
      <c r="CY39" s="57">
        <f>'2021'!CT7</f>
        <v>0</v>
      </c>
      <c r="CZ39" s="57">
        <f>'2021'!CU7</f>
        <v>0</v>
      </c>
      <c r="DA39" s="57">
        <f>'2021'!CV7</f>
        <v>1.68</v>
      </c>
      <c r="DB39" s="57">
        <f>'2021'!CW7</f>
        <v>6.1</v>
      </c>
      <c r="DC39" s="57">
        <f>'2021'!CX7</f>
        <v>11.1</v>
      </c>
      <c r="DD39" s="57">
        <f>'2021'!CY7</f>
        <v>57.1</v>
      </c>
      <c r="DE39" s="58">
        <f>'2021'!CZ7</f>
        <v>12.5</v>
      </c>
    </row>
    <row r="40" spans="1:109" ht="15.75" hidden="1" customHeight="1" x14ac:dyDescent="0.2">
      <c r="A40" s="29">
        <f t="shared" si="7"/>
        <v>39</v>
      </c>
      <c r="B40" s="30">
        <f>'2020'!A4</f>
        <v>2</v>
      </c>
      <c r="C40" s="30">
        <v>2020</v>
      </c>
      <c r="D40" s="31" t="str">
        <f>'2020'!B4</f>
        <v>Harrison Bryant</v>
      </c>
      <c r="E40" s="32">
        <f>'2020'!C4</f>
        <v>9.5928571428571434</v>
      </c>
      <c r="F40" s="32">
        <f t="shared" si="8"/>
        <v>75.7</v>
      </c>
      <c r="G40" s="32"/>
      <c r="H40" s="33">
        <f t="shared" si="9"/>
        <v>0.61320890261383942</v>
      </c>
      <c r="I40" s="34" t="str">
        <f>'2020'!D4</f>
        <v>FAU</v>
      </c>
      <c r="J40" s="35">
        <f>'2020'!E4</f>
        <v>10</v>
      </c>
      <c r="K40" s="36">
        <f>'2020'!F4</f>
        <v>35908</v>
      </c>
      <c r="L40" s="37">
        <f>'2020'!G4</f>
        <v>27.449315068493149</v>
      </c>
      <c r="M40" s="37" t="str">
        <f>'2020'!H4</f>
        <v>SR</v>
      </c>
      <c r="N40" s="37">
        <f>'2020'!I4</f>
        <v>22.016438356164382</v>
      </c>
      <c r="O40" s="38">
        <f>'2020'!J4</f>
        <v>76</v>
      </c>
      <c r="P40" s="38">
        <f>'2020'!K4</f>
        <v>243</v>
      </c>
      <c r="Q40" s="35">
        <f>'2020'!L4</f>
        <v>4.7300000000000004</v>
      </c>
      <c r="R40" s="39">
        <f>'2020'!M4</f>
        <v>4</v>
      </c>
      <c r="S40" s="40">
        <f>'2020'!N4</f>
        <v>0</v>
      </c>
      <c r="T40" s="41">
        <f>'2020'!O4</f>
        <v>4.9976201808662545E-2</v>
      </c>
      <c r="U40" s="41">
        <f>'2020'!P4</f>
        <v>0.19380572501173157</v>
      </c>
      <c r="V40" s="41">
        <f>'2020'!Q4</f>
        <v>0.23171589310829818</v>
      </c>
      <c r="W40" s="41">
        <f>'2020'!R4</f>
        <v>0.27328651532473186</v>
      </c>
      <c r="X40" s="42">
        <f>'2020'!S4</f>
        <v>0.27328651532473186</v>
      </c>
      <c r="Y40" s="43">
        <f>'2020'!T4</f>
        <v>0.1913005607273123</v>
      </c>
      <c r="Z40" s="44">
        <f>'2020'!U4</f>
        <v>19.372602739726027</v>
      </c>
      <c r="AA40" s="45">
        <f>'2020'!V4</f>
        <v>3.04</v>
      </c>
      <c r="AB40" s="45">
        <f t="shared" si="6"/>
        <v>15.446153846153846</v>
      </c>
      <c r="AC40" s="45">
        <f>'2020'!X4</f>
        <v>6.1</v>
      </c>
      <c r="AD40" s="45">
        <f>'2020'!Y4</f>
        <v>10.1</v>
      </c>
      <c r="AE40" s="45">
        <f>'2020'!Z4</f>
        <v>0</v>
      </c>
      <c r="AF40" s="45">
        <f>'2020'!AA4</f>
        <v>0</v>
      </c>
      <c r="AG40" s="45">
        <f t="shared" si="10"/>
        <v>0</v>
      </c>
      <c r="AH40" s="46">
        <f>'2020'!AB4</f>
        <v>0.11</v>
      </c>
      <c r="AI40" s="45">
        <f>'2020'!AC4</f>
        <v>97.093846441317936</v>
      </c>
      <c r="AJ40" s="47">
        <f>'2020'!AD4</f>
        <v>102.08950218930279</v>
      </c>
      <c r="AK40" s="48">
        <f>'2020'!AE4</f>
        <v>6</v>
      </c>
      <c r="AL40" s="49">
        <f>'2020'!AF4</f>
        <v>8</v>
      </c>
      <c r="AM40" s="49">
        <f>'2020'!AG4</f>
        <v>9</v>
      </c>
      <c r="AN40" s="49">
        <f>'2020'!AH4</f>
        <v>8</v>
      </c>
      <c r="AO40" s="49">
        <f>'2020'!AI4</f>
        <v>3</v>
      </c>
      <c r="AP40" s="49">
        <f>'2020'!AK4</f>
        <v>2</v>
      </c>
      <c r="AQ40" s="49">
        <f>'2020'!AL4</f>
        <v>5</v>
      </c>
      <c r="AR40" s="50">
        <f>'2020'!AM4</f>
        <v>0</v>
      </c>
      <c r="AS40" s="55">
        <f>'2020'!AN4</f>
        <v>0</v>
      </c>
      <c r="AT40" s="56">
        <f>'2020'!AO4</f>
        <v>1</v>
      </c>
      <c r="AU40" s="56">
        <f>'2020'!AP4</f>
        <v>0</v>
      </c>
      <c r="AV40" s="56">
        <f>'2020'!AQ4</f>
        <v>0</v>
      </c>
      <c r="AW40" s="56">
        <f>'2020'!AR4</f>
        <v>0</v>
      </c>
      <c r="AX40" s="56">
        <f>'2020'!AS4</f>
        <v>0</v>
      </c>
      <c r="AY40" s="57">
        <f>'2020'!AT4</f>
        <v>0</v>
      </c>
      <c r="AZ40" s="57">
        <f>'2020'!AU4</f>
        <v>0</v>
      </c>
      <c r="BA40" s="57">
        <f>'2020'!AV4</f>
        <v>0</v>
      </c>
      <c r="BB40" s="57">
        <f>'2020'!AW4</f>
        <v>0</v>
      </c>
      <c r="BC40" s="57">
        <f>'2020'!AX4</f>
        <v>0</v>
      </c>
      <c r="BD40" s="57">
        <f>'2020'!AY4</f>
        <v>0</v>
      </c>
      <c r="BE40" s="58">
        <f>'2020'!AZ4</f>
        <v>0</v>
      </c>
      <c r="BF40" s="55">
        <f>'2020'!BA4</f>
        <v>63</v>
      </c>
      <c r="BG40" s="56">
        <f>'2020'!BB4</f>
        <v>1260.5999999999999</v>
      </c>
      <c r="BH40" s="56">
        <f>'2020'!BC4</f>
        <v>10</v>
      </c>
      <c r="BI40" s="56">
        <f>'2020'!BD4</f>
        <v>6</v>
      </c>
      <c r="BJ40" s="56">
        <f>'2020'!BE4</f>
        <v>0</v>
      </c>
      <c r="BK40" s="56">
        <f>'2020'!BF4</f>
        <v>4.8000000000000007</v>
      </c>
      <c r="BL40" s="57">
        <f>'2020'!BG4</f>
        <v>0</v>
      </c>
      <c r="BM40" s="57">
        <f>'2020'!BH4</f>
        <v>0</v>
      </c>
      <c r="BN40" s="57">
        <f>'2020'!BI4</f>
        <v>0.67</v>
      </c>
      <c r="BO40" s="57">
        <f>'2020'!BJ4</f>
        <v>2.2999999999999998</v>
      </c>
      <c r="BP40" s="57">
        <f>'2020'!BK4</f>
        <v>11.2</v>
      </c>
      <c r="BQ40" s="57">
        <f>'2020'!BL4</f>
        <v>0</v>
      </c>
      <c r="BR40" s="58">
        <f>'2020'!BM4</f>
        <v>25</v>
      </c>
      <c r="BS40" s="55">
        <f>'2020'!BN4</f>
        <v>413</v>
      </c>
      <c r="BT40" s="56">
        <f>'2020'!BO4</f>
        <v>2131</v>
      </c>
      <c r="BU40" s="56">
        <f>'2020'!BP4</f>
        <v>40</v>
      </c>
      <c r="BV40" s="56">
        <f>'2020'!BQ4</f>
        <v>33</v>
      </c>
      <c r="BW40" s="56">
        <f>'2020'!BR4</f>
        <v>5</v>
      </c>
      <c r="BX40" s="56">
        <f>'2020'!BS4</f>
        <v>15</v>
      </c>
      <c r="BY40" s="57">
        <f>'2020'!BT4</f>
        <v>0</v>
      </c>
      <c r="BZ40" s="57">
        <f>'2020'!BU4</f>
        <v>0</v>
      </c>
      <c r="CA40" s="57">
        <f>'2020'!BV4</f>
        <v>2.74</v>
      </c>
      <c r="CB40" s="57">
        <f>'2020'!BW4</f>
        <v>8.1999999999999993</v>
      </c>
      <c r="CC40" s="57">
        <f>'2020'!BX4</f>
        <v>5.5</v>
      </c>
      <c r="CD40" s="57">
        <f>'2020'!BY4</f>
        <v>66.7</v>
      </c>
      <c r="CE40" s="58">
        <f>'2020'!BZ4</f>
        <v>0</v>
      </c>
      <c r="CF40" s="55">
        <f>'2020'!CA4</f>
        <v>659</v>
      </c>
      <c r="CG40" s="56">
        <f>'2020'!CB4</f>
        <v>2844</v>
      </c>
      <c r="CH40" s="56">
        <f>'2020'!CC4</f>
        <v>63</v>
      </c>
      <c r="CI40" s="56">
        <f>'2020'!CD4</f>
        <v>44</v>
      </c>
      <c r="CJ40" s="56">
        <f>'2020'!CE4</f>
        <v>4</v>
      </c>
      <c r="CK40" s="56">
        <f>'2020'!CF4</f>
        <v>14.399999999999999</v>
      </c>
      <c r="CL40" s="57">
        <f>'2020'!CG4</f>
        <v>0</v>
      </c>
      <c r="CM40" s="57">
        <f>'2020'!CH4</f>
        <v>0</v>
      </c>
      <c r="CN40" s="57">
        <f>'2020'!CI4</f>
        <v>2.62</v>
      </c>
      <c r="CO40" s="57">
        <f>'2020'!CJ4</f>
        <v>10</v>
      </c>
      <c r="CP40" s="57">
        <f>'2020'!CK4</f>
        <v>6.4</v>
      </c>
      <c r="CQ40" s="57">
        <f>'2020'!CL4</f>
        <v>0</v>
      </c>
      <c r="CR40" s="58">
        <f>'2020'!CM4</f>
        <v>2.2000000000000002</v>
      </c>
      <c r="CS40" s="55">
        <f>'2020'!CN4</f>
        <v>1004</v>
      </c>
      <c r="CT40" s="56">
        <f>'2020'!CO4</f>
        <v>3673.8</v>
      </c>
      <c r="CU40" s="56">
        <f>'2020'!CP4</f>
        <v>94</v>
      </c>
      <c r="CV40" s="56">
        <f>'2020'!CQ4</f>
        <v>65</v>
      </c>
      <c r="CW40" s="56">
        <f>'2020'!CR4</f>
        <v>7</v>
      </c>
      <c r="CX40" s="56">
        <f>'2020'!CS4</f>
        <v>27.3</v>
      </c>
      <c r="CY40" s="57">
        <f>'2020'!CT4</f>
        <v>0</v>
      </c>
      <c r="CZ40" s="57">
        <f>'2020'!CU4</f>
        <v>0</v>
      </c>
      <c r="DA40" s="57">
        <f>'2020'!CV4</f>
        <v>3.04</v>
      </c>
      <c r="DB40" s="57">
        <f>'2020'!CW4</f>
        <v>6.1</v>
      </c>
      <c r="DC40" s="57">
        <f>'2020'!CX4</f>
        <v>10.1</v>
      </c>
      <c r="DD40" s="57">
        <f>'2020'!CY4</f>
        <v>54.2</v>
      </c>
      <c r="DE40" s="58">
        <f>'2020'!CZ4</f>
        <v>11</v>
      </c>
    </row>
    <row r="41" spans="1:109" ht="15.75" customHeight="1" x14ac:dyDescent="0.2">
      <c r="A41" s="29">
        <f t="shared" si="7"/>
        <v>40</v>
      </c>
      <c r="B41" s="30">
        <f>'2018'!A6</f>
        <v>4</v>
      </c>
      <c r="C41" s="30">
        <v>2018</v>
      </c>
      <c r="D41" s="31" t="str">
        <f>'2018'!B6</f>
        <v>Mike Gesicki</v>
      </c>
      <c r="E41" s="32">
        <f>'2018'!C6</f>
        <v>9.5071428571428562</v>
      </c>
      <c r="F41" s="32">
        <f t="shared" si="8"/>
        <v>75.099999999999994</v>
      </c>
      <c r="G41" s="120"/>
      <c r="H41" s="33">
        <f t="shared" si="9"/>
        <v>0.5814065342057485</v>
      </c>
      <c r="I41" s="34" t="str">
        <f>'2018'!D6</f>
        <v>Penn State</v>
      </c>
      <c r="J41" s="35">
        <f>'2018'!E6</f>
        <v>2</v>
      </c>
      <c r="K41" s="36">
        <f>'2018'!F6</f>
        <v>34975</v>
      </c>
      <c r="L41" s="37">
        <f>'2018'!G6</f>
        <v>30.005479452054793</v>
      </c>
      <c r="M41" s="37" t="str">
        <f>'2018'!H6</f>
        <v>SR</v>
      </c>
      <c r="N41" s="37">
        <f>'2018'!I6</f>
        <v>22.578082191780823</v>
      </c>
      <c r="O41" s="38">
        <f>'2018'!J6</f>
        <v>77</v>
      </c>
      <c r="P41" s="38">
        <f>'2018'!K6</f>
        <v>247</v>
      </c>
      <c r="Q41" s="35">
        <f>'2018'!L6</f>
        <v>4.54</v>
      </c>
      <c r="R41" s="39">
        <f>'2018'!M6</f>
        <v>2</v>
      </c>
      <c r="S41" s="40">
        <f>'2018'!N6</f>
        <v>0</v>
      </c>
      <c r="T41" s="41">
        <f>'2018'!O6</f>
        <v>4.8843187660668377E-2</v>
      </c>
      <c r="U41" s="41">
        <f>'2018'!P6</f>
        <v>7.2843822843822847E-2</v>
      </c>
      <c r="V41" s="41">
        <f>'2018'!Q6</f>
        <v>0.18603759110088225</v>
      </c>
      <c r="W41" s="41">
        <f>'2018'!R6</f>
        <v>0.1492339500609659</v>
      </c>
      <c r="X41" s="42">
        <f>'2018'!S6</f>
        <v>0.16763577058092408</v>
      </c>
      <c r="Y41" s="43">
        <f>'2018'!T6</f>
        <v>0.16763577058092408</v>
      </c>
      <c r="Z41" s="44">
        <f>'2018'!U6</f>
        <v>20.926027397260274</v>
      </c>
      <c r="AA41" s="45">
        <f>'2018'!V6</f>
        <v>2.2000000000000002</v>
      </c>
      <c r="AB41" s="45">
        <f t="shared" si="6"/>
        <v>9.8771929824561404</v>
      </c>
      <c r="AC41" s="45">
        <f>'2018'!X6</f>
        <v>5.9</v>
      </c>
      <c r="AD41" s="45">
        <f>'2018'!Y6</f>
        <v>11</v>
      </c>
      <c r="AE41" s="45">
        <f>'2018'!Z6</f>
        <v>0</v>
      </c>
      <c r="AF41" s="45">
        <f>'2018'!AA6</f>
        <v>0</v>
      </c>
      <c r="AG41" s="45">
        <f t="shared" si="10"/>
        <v>0</v>
      </c>
      <c r="AH41" s="46">
        <f>'2018'!AB6</f>
        <v>0.05</v>
      </c>
      <c r="AI41" s="45">
        <f>'2018'!AC6</f>
        <v>116.27960223846479</v>
      </c>
      <c r="AJ41" s="47">
        <f>'2018'!AD6</f>
        <v>124.68339427420047</v>
      </c>
      <c r="AK41" s="48">
        <f>'2018'!AE6</f>
        <v>5</v>
      </c>
      <c r="AL41" s="49">
        <f>'2018'!AF6</f>
        <v>4</v>
      </c>
      <c r="AM41" s="49">
        <f>'2018'!AG6</f>
        <v>7</v>
      </c>
      <c r="AN41" s="49">
        <f>'2018'!AH6</f>
        <v>0</v>
      </c>
      <c r="AO41" s="49">
        <f>'2018'!AI6</f>
        <v>3</v>
      </c>
      <c r="AP41" s="49">
        <f>'2018'!AK6</f>
        <v>9</v>
      </c>
      <c r="AQ41" s="49">
        <f>'2018'!AL6</f>
        <v>7</v>
      </c>
      <c r="AR41" s="50">
        <f>'2018'!AM6</f>
        <v>0.5</v>
      </c>
      <c r="AS41" s="55">
        <f>'2018'!AN6</f>
        <v>0</v>
      </c>
      <c r="AT41" s="56">
        <f>'2018'!AO6</f>
        <v>1</v>
      </c>
      <c r="AU41" s="56">
        <f>'2018'!AP6</f>
        <v>0</v>
      </c>
      <c r="AV41" s="56">
        <f>'2018'!AQ6</f>
        <v>0</v>
      </c>
      <c r="AW41" s="56">
        <f>'2018'!AR6</f>
        <v>0</v>
      </c>
      <c r="AX41" s="56">
        <f>'2018'!AS6</f>
        <v>0</v>
      </c>
      <c r="AY41" s="57">
        <f>'2018'!AT6</f>
        <v>0</v>
      </c>
      <c r="AZ41" s="57">
        <f>'2018'!AU6</f>
        <v>0</v>
      </c>
      <c r="BA41" s="57">
        <f>'2018'!AV6</f>
        <v>0</v>
      </c>
      <c r="BB41" s="57">
        <f>'2018'!AW6</f>
        <v>0</v>
      </c>
      <c r="BC41" s="57">
        <f>'2018'!AX6</f>
        <v>0</v>
      </c>
      <c r="BD41" s="57">
        <f>'2018'!AY6</f>
        <v>0</v>
      </c>
      <c r="BE41" s="58">
        <f>'2018'!AZ6</f>
        <v>0</v>
      </c>
      <c r="BF41" s="55">
        <f>'2018'!BA6</f>
        <v>114</v>
      </c>
      <c r="BG41" s="56">
        <f>'2018'!BB6</f>
        <v>2334</v>
      </c>
      <c r="BH41" s="56">
        <f>'2018'!BC6</f>
        <v>18</v>
      </c>
      <c r="BI41" s="56">
        <f>'2018'!BD6</f>
        <v>11</v>
      </c>
      <c r="BJ41" s="56">
        <f>'2018'!BE6</f>
        <v>0</v>
      </c>
      <c r="BK41" s="56">
        <f>'2018'!BF6</f>
        <v>10</v>
      </c>
      <c r="BL41" s="57">
        <f>'2018'!BG6</f>
        <v>0</v>
      </c>
      <c r="BM41" s="57">
        <f>'2018'!BH6</f>
        <v>0</v>
      </c>
      <c r="BN41" s="57">
        <f>'2018'!BI6</f>
        <v>1.1599999999999999</v>
      </c>
      <c r="BO41" s="57">
        <f>'2018'!BJ6</f>
        <v>3.7</v>
      </c>
      <c r="BP41" s="57">
        <f>'2018'!BK6</f>
        <v>6.7</v>
      </c>
      <c r="BQ41" s="57">
        <f>'2018'!BL6</f>
        <v>0</v>
      </c>
      <c r="BR41" s="58">
        <f>'2018'!BM6</f>
        <v>8.3000000000000007</v>
      </c>
      <c r="BS41" s="55">
        <f>'2018'!BN6</f>
        <v>125</v>
      </c>
      <c r="BT41" s="56">
        <f>'2018'!BO6</f>
        <v>1716</v>
      </c>
      <c r="BU41" s="56">
        <f>'2018'!BP6</f>
        <v>29</v>
      </c>
      <c r="BV41" s="56">
        <f>'2018'!BQ6</f>
        <v>13</v>
      </c>
      <c r="BW41" s="56">
        <f>'2018'!BR6</f>
        <v>1</v>
      </c>
      <c r="BX41" s="56">
        <f>'2018'!BS6</f>
        <v>12</v>
      </c>
      <c r="BY41" s="57">
        <f>'2018'!BT6</f>
        <v>0</v>
      </c>
      <c r="BZ41" s="57">
        <f>'2018'!BU6</f>
        <v>0</v>
      </c>
      <c r="CA41" s="57">
        <f>'2018'!BV6</f>
        <v>0.75</v>
      </c>
      <c r="CB41" s="57">
        <f>'2018'!BW6</f>
        <v>3.8</v>
      </c>
      <c r="CC41" s="57">
        <f>'2018'!BX6</f>
        <v>8</v>
      </c>
      <c r="CD41" s="57">
        <f>'2018'!BY6</f>
        <v>0</v>
      </c>
      <c r="CE41" s="58">
        <f>'2018'!BZ6</f>
        <v>38.1</v>
      </c>
      <c r="CF41" s="55">
        <f>'2018'!CA6</f>
        <v>679</v>
      </c>
      <c r="CG41" s="56">
        <f>'2018'!CB6</f>
        <v>3649.7999999999997</v>
      </c>
      <c r="CH41" s="56">
        <f>'2018'!CC6</f>
        <v>67</v>
      </c>
      <c r="CI41" s="56">
        <f>'2018'!CD6</f>
        <v>48</v>
      </c>
      <c r="CJ41" s="56">
        <f>'2018'!CE6</f>
        <v>5</v>
      </c>
      <c r="CK41" s="56">
        <f>'2018'!CF6</f>
        <v>29.400000000000002</v>
      </c>
      <c r="CL41" s="57">
        <f>'2018'!CG6</f>
        <v>0</v>
      </c>
      <c r="CM41" s="57">
        <f>'2018'!CH6</f>
        <v>0</v>
      </c>
      <c r="CN41" s="57">
        <f>'2018'!CI6</f>
        <v>2.2000000000000002</v>
      </c>
      <c r="CO41" s="57">
        <f>'2018'!CJ6</f>
        <v>5.9</v>
      </c>
      <c r="CP41" s="57">
        <f>'2018'!CK6</f>
        <v>11</v>
      </c>
      <c r="CQ41" s="57">
        <f>'2018'!CL6</f>
        <v>0</v>
      </c>
      <c r="CR41" s="58">
        <f>'2018'!CM6</f>
        <v>4</v>
      </c>
      <c r="CS41" s="55">
        <f>'2018'!CN6</f>
        <v>563</v>
      </c>
      <c r="CT41" s="56">
        <f>'2018'!CO6</f>
        <v>3772.6</v>
      </c>
      <c r="CU41" s="56">
        <f>'2018'!CP6</f>
        <v>79</v>
      </c>
      <c r="CV41" s="56">
        <f>'2018'!CQ6</f>
        <v>57</v>
      </c>
      <c r="CW41" s="56">
        <f>'2018'!CR6</f>
        <v>9</v>
      </c>
      <c r="CX41" s="56">
        <f>'2018'!CS6</f>
        <v>32.5</v>
      </c>
      <c r="CY41" s="57">
        <f>'2018'!CT6</f>
        <v>0</v>
      </c>
      <c r="CZ41" s="57">
        <f>'2018'!CU6</f>
        <v>0</v>
      </c>
      <c r="DA41" s="57">
        <f>'2018'!CV6</f>
        <v>1.51</v>
      </c>
      <c r="DB41" s="57">
        <f>'2018'!CW6</f>
        <v>4.5999999999999996</v>
      </c>
      <c r="DC41" s="57">
        <f>'2018'!CX6</f>
        <v>9</v>
      </c>
      <c r="DD41" s="57">
        <f>'2018'!CY6</f>
        <v>75</v>
      </c>
      <c r="DE41" s="58">
        <f>'2018'!CZ6</f>
        <v>5</v>
      </c>
    </row>
    <row r="42" spans="1:109" ht="15.75" hidden="1" customHeight="1" x14ac:dyDescent="0.2">
      <c r="A42" s="29">
        <f t="shared" si="7"/>
        <v>41</v>
      </c>
      <c r="B42" s="30">
        <f>'2024'!A6</f>
        <v>4</v>
      </c>
      <c r="C42" s="30">
        <v>2024</v>
      </c>
      <c r="D42" s="31" t="str">
        <f>'2024'!B6</f>
        <v>Erick All</v>
      </c>
      <c r="E42" s="32">
        <f>'2024'!C6</f>
        <v>9.4857142857142858</v>
      </c>
      <c r="F42" s="32">
        <f t="shared" si="8"/>
        <v>74.5</v>
      </c>
      <c r="G42" s="32"/>
      <c r="H42" s="33">
        <f t="shared" si="9"/>
        <v>0.5734559421037263</v>
      </c>
      <c r="I42" s="34" t="str">
        <f>'2024'!D6</f>
        <v>Iowa</v>
      </c>
      <c r="J42" s="35">
        <f>'2024'!E6</f>
        <v>2</v>
      </c>
      <c r="K42" s="36">
        <f>'2024'!F6</f>
        <v>36782</v>
      </c>
      <c r="L42" s="37">
        <f>'2024'!G6</f>
        <v>25.054794520547944</v>
      </c>
      <c r="M42" s="37" t="str">
        <f>'2024'!H6</f>
        <v>RS SR</v>
      </c>
      <c r="N42" s="37">
        <f>'2024'!I6</f>
        <v>23.635616438356163</v>
      </c>
      <c r="O42" s="38">
        <f>'2024'!J6</f>
        <v>76</v>
      </c>
      <c r="P42" s="38">
        <f>'2024'!K6</f>
        <v>245</v>
      </c>
      <c r="Q42" s="35">
        <f>'2024'!L6</f>
        <v>4.75</v>
      </c>
      <c r="R42" s="39">
        <f>'2024'!M6</f>
        <v>4</v>
      </c>
      <c r="S42" s="40">
        <f>'2024'!N6</f>
        <v>5.6960583276372745E-3</v>
      </c>
      <c r="T42" s="41">
        <f>'2024'!O6</f>
        <v>5.4601145292315884E-2</v>
      </c>
      <c r="U42" s="41">
        <f>'2024'!P6</f>
        <v>0.14698462883858598</v>
      </c>
      <c r="V42" s="41">
        <f>'2024'!Q6</f>
        <v>5.4570259208731237E-2</v>
      </c>
      <c r="W42" s="41">
        <f>'2024'!R6</f>
        <v>0.36015417971573116</v>
      </c>
      <c r="X42" s="42">
        <f>'2024'!S6</f>
        <v>0.36015417971573116</v>
      </c>
      <c r="Y42" s="43">
        <f>'2024'!T6</f>
        <v>0.36015417971573116</v>
      </c>
      <c r="Z42" s="44">
        <f>'2024'!U6</f>
        <v>22.967123287671232</v>
      </c>
      <c r="AA42" s="45">
        <f>'2024'!V6</f>
        <v>2.62</v>
      </c>
      <c r="AB42" s="45">
        <f>'2024'!W6</f>
        <v>14.238095238095237</v>
      </c>
      <c r="AC42" s="45">
        <f>'2024'!X6</f>
        <v>9</v>
      </c>
      <c r="AD42" s="45">
        <f>'2024'!Y6</f>
        <v>8.6999999999999993</v>
      </c>
      <c r="AE42" s="45">
        <f>'2024'!Z6</f>
        <v>0</v>
      </c>
      <c r="AF42" s="45">
        <f>'2024'!AA6</f>
        <v>0</v>
      </c>
      <c r="AG42" s="45">
        <f t="shared" si="10"/>
        <v>100</v>
      </c>
      <c r="AH42" s="46">
        <f>'2023'!AB36</f>
        <v>0</v>
      </c>
      <c r="AI42" s="45">
        <f>'2024'!AC6</f>
        <v>96.25463279133831</v>
      </c>
      <c r="AJ42" s="47">
        <f>'2024'!AD6</f>
        <v>101.20710946415034</v>
      </c>
      <c r="AK42" s="48">
        <f>'2024'!AF6</f>
        <v>1</v>
      </c>
      <c r="AL42" s="49">
        <f>'2024'!AG6</f>
        <v>8</v>
      </c>
      <c r="AM42" s="49">
        <f>'2024'!AH6</f>
        <v>7</v>
      </c>
      <c r="AN42" s="49">
        <f>'2024'!AI6</f>
        <v>8</v>
      </c>
      <c r="AO42" s="49">
        <f>'2024'!AJ6</f>
        <v>5</v>
      </c>
      <c r="AP42" s="49">
        <f>'2024'!AK6</f>
        <v>2</v>
      </c>
      <c r="AQ42" s="49">
        <f>'2024'!AL6</f>
        <v>5</v>
      </c>
      <c r="AR42" s="50">
        <f>'2024'!AM6</f>
        <v>0</v>
      </c>
      <c r="AS42" s="55">
        <f>'2024'!AN6</f>
        <v>10</v>
      </c>
      <c r="AT42" s="56">
        <f>'2024'!AO6</f>
        <v>1755.6000000000001</v>
      </c>
      <c r="AU42" s="56">
        <f>'2024'!AP6</f>
        <v>3</v>
      </c>
      <c r="AV42" s="56">
        <f>'2024'!AQ6</f>
        <v>1</v>
      </c>
      <c r="AW42" s="56">
        <f>'2024'!AR6</f>
        <v>0</v>
      </c>
      <c r="AX42" s="56">
        <f>'2024'!AS6</f>
        <v>13.299999999999999</v>
      </c>
      <c r="AY42" s="57">
        <f>'2024'!AT6</f>
        <v>0</v>
      </c>
      <c r="AZ42" s="57">
        <f>'2024'!AU6</f>
        <v>0</v>
      </c>
      <c r="BA42" s="57">
        <f>'2024'!AV6</f>
        <v>0.24</v>
      </c>
      <c r="BB42" s="57">
        <f>'2024'!AW6</f>
        <v>6</v>
      </c>
      <c r="BC42" s="57">
        <f>'2024'!AX6</f>
        <v>12.7</v>
      </c>
      <c r="BD42" s="57">
        <f>'2024'!AY6</f>
        <v>0</v>
      </c>
      <c r="BE42" s="58">
        <f>'2024'!AZ6</f>
        <v>0</v>
      </c>
      <c r="BF42" s="55">
        <f>'2024'!BA6</f>
        <v>82</v>
      </c>
      <c r="BG42" s="56">
        <f>'2024'!BB6</f>
        <v>1501.8000000000002</v>
      </c>
      <c r="BH42" s="56">
        <f>'2024'!BC6</f>
        <v>27</v>
      </c>
      <c r="BI42" s="56">
        <f>'2024'!BD6</f>
        <v>12</v>
      </c>
      <c r="BJ42" s="56">
        <f>'2024'!BE6</f>
        <v>0</v>
      </c>
      <c r="BK42" s="56">
        <f>'2024'!BF6</f>
        <v>9</v>
      </c>
      <c r="BL42" s="57">
        <f>'2024'!BG6</f>
        <v>0</v>
      </c>
      <c r="BM42" s="57">
        <f>'2024'!BH6</f>
        <v>0</v>
      </c>
      <c r="BN42" s="57">
        <f>'2024'!BI6</f>
        <v>0.81</v>
      </c>
      <c r="BO42" s="57">
        <f>'2024'!BJ6</f>
        <v>5.0999999999999996</v>
      </c>
      <c r="BP42" s="57">
        <f>'2024'!BK6</f>
        <v>7.7</v>
      </c>
      <c r="BQ42" s="57">
        <f>'2024'!BL6</f>
        <v>22.2</v>
      </c>
      <c r="BR42" s="58">
        <f>'2024'!BM6</f>
        <v>25</v>
      </c>
      <c r="BS42" s="55">
        <f>'2024'!BN6</f>
        <v>437</v>
      </c>
      <c r="BT42" s="56">
        <f>'2024'!BO6</f>
        <v>2973.1</v>
      </c>
      <c r="BU42" s="56">
        <f>'2024'!BP6</f>
        <v>48</v>
      </c>
      <c r="BV42" s="56">
        <f>'2024'!BQ6</f>
        <v>38</v>
      </c>
      <c r="BW42" s="56">
        <f>'2024'!BR6</f>
        <v>2</v>
      </c>
      <c r="BX42" s="56">
        <f>'2024'!BS6</f>
        <v>19.5</v>
      </c>
      <c r="BY42" s="57">
        <f>'2024'!BT6</f>
        <v>0</v>
      </c>
      <c r="BZ42" s="57">
        <f>'2024'!BU6</f>
        <v>0</v>
      </c>
      <c r="CA42" s="57">
        <f>'2024'!BV6</f>
        <v>2.14</v>
      </c>
      <c r="CB42" s="57">
        <f>'2024'!BW6</f>
        <v>5.9</v>
      </c>
      <c r="CC42" s="57">
        <f>'2024'!BX6</f>
        <v>6.3</v>
      </c>
      <c r="CD42" s="57">
        <f>'2024'!BY6</f>
        <v>66.7</v>
      </c>
      <c r="CE42" s="58">
        <f>'2024'!BZ6</f>
        <v>9.5</v>
      </c>
      <c r="CF42" s="55">
        <f>'2024'!CA6</f>
        <v>36</v>
      </c>
      <c r="CG42" s="56">
        <f>'2024'!CB6</f>
        <v>659.7</v>
      </c>
      <c r="CH42" s="56">
        <f>'2024'!CC6</f>
        <v>4</v>
      </c>
      <c r="CI42" s="56">
        <f>'2024'!CD6</f>
        <v>3</v>
      </c>
      <c r="CJ42" s="56">
        <f>'2024'!CE6</f>
        <v>0</v>
      </c>
      <c r="CK42" s="56">
        <f>'2024'!CF6</f>
        <v>5.0999999999999996</v>
      </c>
      <c r="CL42" s="57">
        <f>'2024'!CG6</f>
        <v>0</v>
      </c>
      <c r="CM42" s="57">
        <f>'2024'!CH6</f>
        <v>0</v>
      </c>
      <c r="CN42" s="57">
        <f>'2024'!CI6</f>
        <v>1</v>
      </c>
      <c r="CO42" s="57">
        <f>'2024'!CJ6</f>
        <v>9</v>
      </c>
      <c r="CP42" s="57">
        <f>'2024'!CK6</f>
        <v>4.8</v>
      </c>
      <c r="CQ42" s="57">
        <f>'2024'!CL6</f>
        <v>100</v>
      </c>
      <c r="CR42" s="58">
        <f>'2024'!CM6</f>
        <v>0</v>
      </c>
      <c r="CS42" s="55">
        <f>'2024'!CN6</f>
        <v>299</v>
      </c>
      <c r="CT42" s="56">
        <f>'2024'!CO6</f>
        <v>830.19999999999993</v>
      </c>
      <c r="CU42" s="56">
        <f>'2024'!CP6</f>
        <v>34</v>
      </c>
      <c r="CV42" s="56">
        <f>'2024'!CQ6</f>
        <v>21</v>
      </c>
      <c r="CW42" s="56">
        <f>'2024'!CR6</f>
        <v>3</v>
      </c>
      <c r="CX42" s="56">
        <f>'2024'!CS6</f>
        <v>4.2</v>
      </c>
      <c r="CY42" s="57">
        <f>'2024'!CT6</f>
        <v>0</v>
      </c>
      <c r="CZ42" s="57">
        <f>'2024'!CU6</f>
        <v>0</v>
      </c>
      <c r="DA42" s="57">
        <f>'2024'!CV6</f>
        <v>2.62</v>
      </c>
      <c r="DB42" s="57">
        <f>'2024'!CW6</f>
        <v>6.1</v>
      </c>
      <c r="DC42" s="57">
        <f>'2024'!CX6</f>
        <v>8.6999999999999993</v>
      </c>
      <c r="DD42" s="57">
        <f>'2024'!CY6</f>
        <v>33.299999999999997</v>
      </c>
      <c r="DE42" s="58">
        <f>'2024'!CZ6</f>
        <v>16</v>
      </c>
    </row>
    <row r="43" spans="1:109" ht="15.75" hidden="1" customHeight="1" x14ac:dyDescent="0.2">
      <c r="A43" s="29">
        <f t="shared" si="7"/>
        <v>42</v>
      </c>
      <c r="B43" s="30">
        <f>'2023'!A8</f>
        <v>6</v>
      </c>
      <c r="C43" s="30">
        <v>2023</v>
      </c>
      <c r="D43" s="31" t="str">
        <f>'2023'!B8</f>
        <v>Darnell Washington</v>
      </c>
      <c r="E43" s="32">
        <f>'2023'!C8</f>
        <v>9.4499999999999993</v>
      </c>
      <c r="F43" s="32">
        <f t="shared" si="8"/>
        <v>73.900000000000006</v>
      </c>
      <c r="G43" s="32"/>
      <c r="H43" s="33">
        <f t="shared" si="9"/>
        <v>0.56020495526702174</v>
      </c>
      <c r="I43" s="34" t="str">
        <f>'2023'!D8</f>
        <v>Georgia</v>
      </c>
      <c r="J43" s="35">
        <f>'2023'!E8</f>
        <v>1</v>
      </c>
      <c r="K43" s="36">
        <f>'2023'!F8</f>
        <v>37120</v>
      </c>
      <c r="L43" s="37">
        <f>'2023'!G8</f>
        <v>24.12876712328767</v>
      </c>
      <c r="M43" s="37" t="str">
        <f>'2023'!H8</f>
        <v>JR</v>
      </c>
      <c r="N43" s="37">
        <f>'2023'!I8</f>
        <v>21.706849315068492</v>
      </c>
      <c r="O43" s="35">
        <f>'2023'!J8</f>
        <v>79</v>
      </c>
      <c r="P43" s="35">
        <f>'2023'!K8</f>
        <v>272</v>
      </c>
      <c r="Q43" s="35">
        <f>'2023'!L8</f>
        <v>4.6399999999999997</v>
      </c>
      <c r="R43" s="59">
        <f>'2023'!M8</f>
        <v>3</v>
      </c>
      <c r="S43" s="40">
        <f>'2023'!N8</f>
        <v>0</v>
      </c>
      <c r="T43" s="41">
        <f>'2023'!O8</f>
        <v>0</v>
      </c>
      <c r="U43" s="41">
        <f>'2023'!P8</f>
        <v>0.141156462585034</v>
      </c>
      <c r="V43" s="41">
        <f>'2023'!Q8</f>
        <v>7.6419213973799124E-2</v>
      </c>
      <c r="W43" s="41">
        <f>'2023'!R8</f>
        <v>0.10228680860651121</v>
      </c>
      <c r="X43" s="42">
        <f>'2023'!S8</f>
        <v>0.12172163559577261</v>
      </c>
      <c r="Y43" s="43">
        <f>'2023'!T8</f>
        <v>0.12172163559577261</v>
      </c>
      <c r="Z43" s="44" t="str">
        <f>'2023'!U8</f>
        <v>N/A</v>
      </c>
      <c r="AA43" s="45">
        <f>'2023'!V8</f>
        <v>1.77</v>
      </c>
      <c r="AB43" s="45">
        <f>CS43/CV43</f>
        <v>16.214285714285715</v>
      </c>
      <c r="AC43" s="45">
        <f>'2023'!X8</f>
        <v>7.5</v>
      </c>
      <c r="AD43" s="45">
        <f>'2023'!Y8</f>
        <v>10.7</v>
      </c>
      <c r="AE43" s="45">
        <f>'2023'!Z8</f>
        <v>0</v>
      </c>
      <c r="AF43" s="45">
        <f>'2023'!AA8</f>
        <v>0</v>
      </c>
      <c r="AG43" s="45">
        <f t="shared" si="10"/>
        <v>50</v>
      </c>
      <c r="AH43" s="46">
        <f>'2023'!AB8</f>
        <v>6.7000000000000004E-2</v>
      </c>
      <c r="AI43" s="45">
        <f>'2023'!AC8</f>
        <v>117.36185829960088</v>
      </c>
      <c r="AJ43" s="47">
        <f>'2023'!AD8</f>
        <v>130.77857648452655</v>
      </c>
      <c r="AK43" s="48">
        <f>'2023'!AE8</f>
        <v>2</v>
      </c>
      <c r="AL43" s="49">
        <f>'2023'!AF8</f>
        <v>0</v>
      </c>
      <c r="AM43" s="49">
        <f>'2023'!AG8</f>
        <v>4</v>
      </c>
      <c r="AN43" s="49">
        <f>'2023'!AH8</f>
        <v>8</v>
      </c>
      <c r="AO43" s="49">
        <f>'2023'!AI8</f>
        <v>6</v>
      </c>
      <c r="AP43" s="49">
        <f>'2023'!AK8</f>
        <v>10</v>
      </c>
      <c r="AQ43" s="49">
        <f>'2023'!AL8</f>
        <v>6</v>
      </c>
      <c r="AR43" s="50">
        <f>'2023'!AM8</f>
        <v>0.75</v>
      </c>
      <c r="AS43" s="55">
        <f>'2023'!AN8</f>
        <v>0</v>
      </c>
      <c r="AT43" s="56">
        <f>'2023'!AO8</f>
        <v>1</v>
      </c>
      <c r="AU43" s="56">
        <f>'2023'!AP8</f>
        <v>0</v>
      </c>
      <c r="AV43" s="56">
        <f>'2023'!AQ8</f>
        <v>0</v>
      </c>
      <c r="AW43" s="56">
        <f>'2023'!AR8</f>
        <v>0</v>
      </c>
      <c r="AX43" s="56">
        <f>'2023'!AS8</f>
        <v>0</v>
      </c>
      <c r="AY43" s="57">
        <f>'2023'!AT8</f>
        <v>0</v>
      </c>
      <c r="AZ43" s="57">
        <f>'2023'!AU8</f>
        <v>0</v>
      </c>
      <c r="BA43" s="57">
        <f>'2023'!AV8</f>
        <v>0</v>
      </c>
      <c r="BB43" s="57">
        <f>'2023'!AW8</f>
        <v>0</v>
      </c>
      <c r="BC43" s="57">
        <f>'2023'!AX8</f>
        <v>0</v>
      </c>
      <c r="BD43" s="57">
        <f>'2023'!AY8</f>
        <v>0</v>
      </c>
      <c r="BE43" s="58">
        <f>'2023'!AZ8</f>
        <v>0</v>
      </c>
      <c r="BF43" s="55">
        <f>'2023'!BA8</f>
        <v>0</v>
      </c>
      <c r="BG43" s="56">
        <f>'2023'!BB8</f>
        <v>1</v>
      </c>
      <c r="BH43" s="56">
        <f>'2023'!BC8</f>
        <v>0</v>
      </c>
      <c r="BI43" s="56">
        <f>'2023'!BD8</f>
        <v>0</v>
      </c>
      <c r="BJ43" s="56">
        <f>'2023'!BE8</f>
        <v>0</v>
      </c>
      <c r="BK43" s="56">
        <f>'2023'!BF8</f>
        <v>0</v>
      </c>
      <c r="BL43" s="57">
        <f>'2023'!BG8</f>
        <v>0</v>
      </c>
      <c r="BM43" s="57">
        <f>'2023'!BH8</f>
        <v>0</v>
      </c>
      <c r="BN43" s="57">
        <f>'2023'!BI8</f>
        <v>0</v>
      </c>
      <c r="BO43" s="57">
        <f>'2023'!BJ8</f>
        <v>0</v>
      </c>
      <c r="BP43" s="57">
        <f>'2023'!BK8</f>
        <v>0</v>
      </c>
      <c r="BQ43" s="57">
        <f>'2023'!BL8</f>
        <v>0</v>
      </c>
      <c r="BR43" s="58">
        <f>'2023'!BM8</f>
        <v>0</v>
      </c>
      <c r="BS43" s="55">
        <f>'2023'!BN8</f>
        <v>166</v>
      </c>
      <c r="BT43" s="56">
        <f>'2023'!BO8</f>
        <v>999.6</v>
      </c>
      <c r="BU43" s="56">
        <f>'2023'!BP8</f>
        <v>15</v>
      </c>
      <c r="BV43" s="56">
        <f>'2023'!BQ8</f>
        <v>7</v>
      </c>
      <c r="BW43" s="56">
        <f>'2023'!BR8</f>
        <v>0</v>
      </c>
      <c r="BX43" s="56">
        <f>'2023'!BS8</f>
        <v>7.6</v>
      </c>
      <c r="BY43" s="57">
        <f>'2023'!BT8</f>
        <v>0</v>
      </c>
      <c r="BZ43" s="57">
        <f>'2023'!BU8</f>
        <v>0</v>
      </c>
      <c r="CA43" s="57">
        <f>'2023'!BV8</f>
        <v>1.42</v>
      </c>
      <c r="CB43" s="57">
        <f>'2023'!BW8</f>
        <v>9.3000000000000007</v>
      </c>
      <c r="CC43" s="57">
        <f>'2023'!BX8</f>
        <v>15.3</v>
      </c>
      <c r="CD43" s="57">
        <f>'2023'!BY8</f>
        <v>60</v>
      </c>
      <c r="CE43" s="58">
        <f>'2023'!BZ8</f>
        <v>22.2</v>
      </c>
      <c r="CF43" s="55">
        <f>'2023'!CA8</f>
        <v>154</v>
      </c>
      <c r="CG43" s="56">
        <f>'2023'!CB8</f>
        <v>2015.2</v>
      </c>
      <c r="CH43" s="56">
        <f>'2023'!CC8</f>
        <v>12</v>
      </c>
      <c r="CI43" s="56">
        <f>'2023'!CD8</f>
        <v>10</v>
      </c>
      <c r="CJ43" s="56">
        <f>'2023'!CE8</f>
        <v>1</v>
      </c>
      <c r="CK43" s="56">
        <f>'2023'!CF8</f>
        <v>20.8</v>
      </c>
      <c r="CL43" s="57">
        <f>'2023'!CG8</f>
        <v>0</v>
      </c>
      <c r="CM43" s="57">
        <f>'2023'!CH8</f>
        <v>0</v>
      </c>
      <c r="CN43" s="57">
        <f>'2023'!CI8</f>
        <v>1.41</v>
      </c>
      <c r="CO43" s="57">
        <f>'2023'!CJ8</f>
        <v>7.5</v>
      </c>
      <c r="CP43" s="57">
        <f>'2023'!CK8</f>
        <v>10.199999999999999</v>
      </c>
      <c r="CQ43" s="57">
        <f>'2023'!CL8</f>
        <v>50</v>
      </c>
      <c r="CR43" s="58">
        <f>'2023'!CM8</f>
        <v>9.1</v>
      </c>
      <c r="CS43" s="55">
        <f>'2023'!CN8</f>
        <v>454</v>
      </c>
      <c r="CT43" s="56">
        <f>'2023'!CO8</f>
        <v>4438.5</v>
      </c>
      <c r="CU43" s="56">
        <f>'2023'!CP8</f>
        <v>43</v>
      </c>
      <c r="CV43" s="56">
        <f>'2023'!CQ8</f>
        <v>28</v>
      </c>
      <c r="CW43" s="56">
        <f>'2023'!CR8</f>
        <v>2</v>
      </c>
      <c r="CX43" s="56">
        <f>'2023'!CS8</f>
        <v>31.5</v>
      </c>
      <c r="CY43" s="57">
        <f>'2023'!CT8</f>
        <v>0</v>
      </c>
      <c r="CZ43" s="57">
        <f>'2023'!CU8</f>
        <v>0</v>
      </c>
      <c r="DA43" s="57">
        <f>'2023'!CV8</f>
        <v>1.77</v>
      </c>
      <c r="DB43" s="57">
        <f>'2023'!CW8</f>
        <v>7.1</v>
      </c>
      <c r="DC43" s="57">
        <f>'2023'!CX8</f>
        <v>10.7</v>
      </c>
      <c r="DD43" s="57">
        <f>'2023'!CY8</f>
        <v>40</v>
      </c>
      <c r="DE43" s="58">
        <f>'2023'!CZ8</f>
        <v>6.7</v>
      </c>
    </row>
    <row r="44" spans="1:109" ht="15.75" customHeight="1" x14ac:dyDescent="0.2">
      <c r="A44" s="29">
        <f t="shared" si="7"/>
        <v>43</v>
      </c>
      <c r="B44" s="30">
        <f>'2020'!A5</f>
        <v>3</v>
      </c>
      <c r="C44" s="30">
        <v>2020</v>
      </c>
      <c r="D44" s="31" t="str">
        <f>'2020'!B5</f>
        <v>Brycen Hopkins</v>
      </c>
      <c r="E44" s="32">
        <f>'2020'!C5</f>
        <v>9.4428571428571413</v>
      </c>
      <c r="F44" s="32">
        <f t="shared" si="8"/>
        <v>73.2</v>
      </c>
      <c r="G44" s="120"/>
      <c r="H44" s="33">
        <f t="shared" si="9"/>
        <v>0.55755475789968056</v>
      </c>
      <c r="I44" s="34" t="str">
        <f>'2020'!D5</f>
        <v>Purdue</v>
      </c>
      <c r="J44" s="35">
        <f>'2020'!E5</f>
        <v>2</v>
      </c>
      <c r="K44" s="36">
        <f>'2020'!F5</f>
        <v>35516</v>
      </c>
      <c r="L44" s="37">
        <f>'2020'!G5</f>
        <v>28.523287671232875</v>
      </c>
      <c r="M44" s="37" t="str">
        <f>'2020'!H5</f>
        <v>RS SR</v>
      </c>
      <c r="N44" s="37">
        <f>'2020'!I5</f>
        <v>23.090410958904108</v>
      </c>
      <c r="O44" s="38">
        <f>'2020'!J5</f>
        <v>76</v>
      </c>
      <c r="P44" s="38">
        <f>'2020'!K5</f>
        <v>245</v>
      </c>
      <c r="Q44" s="35">
        <f>'2020'!L5</f>
        <v>4.66</v>
      </c>
      <c r="R44" s="39">
        <f>'2020'!M5</f>
        <v>4</v>
      </c>
      <c r="S44" s="40">
        <f>'2020'!N5</f>
        <v>0</v>
      </c>
      <c r="T44" s="41">
        <f>'2020'!O5</f>
        <v>0.10342488979315023</v>
      </c>
      <c r="U44" s="41">
        <f>'2020'!P5</f>
        <v>0.12579071028375202</v>
      </c>
      <c r="V44" s="41">
        <f>'2020'!Q5</f>
        <v>0.15799457994579946</v>
      </c>
      <c r="W44" s="41">
        <f>'2020'!R5</f>
        <v>0.24406700108539414</v>
      </c>
      <c r="X44" s="42">
        <f>'2020'!S5</f>
        <v>0.24406700108539414</v>
      </c>
      <c r="Y44" s="43">
        <f>'2020'!T5</f>
        <v>0.24406700108539414</v>
      </c>
      <c r="Z44" s="44">
        <f>'2020'!U5</f>
        <v>21.443835616438356</v>
      </c>
      <c r="AA44" s="45">
        <f>'2020'!V5</f>
        <v>1.96</v>
      </c>
      <c r="AB44" s="45">
        <f>CS44/CV44</f>
        <v>13.639344262295081</v>
      </c>
      <c r="AC44" s="45">
        <f>'2020'!X5</f>
        <v>8.3000000000000007</v>
      </c>
      <c r="AD44" s="45">
        <f>'2020'!Y5</f>
        <v>9.6</v>
      </c>
      <c r="AE44" s="45">
        <f>'2020'!Z5</f>
        <v>0</v>
      </c>
      <c r="AF44" s="45">
        <f>'2020'!AA5</f>
        <v>0</v>
      </c>
      <c r="AG44" s="45">
        <f t="shared" si="10"/>
        <v>28.6</v>
      </c>
      <c r="AH44" s="46">
        <f>'2020'!AB5</f>
        <v>0.11599999999999999</v>
      </c>
      <c r="AI44" s="45">
        <f>'2020'!AC5</f>
        <v>103.90882007518917</v>
      </c>
      <c r="AJ44" s="47">
        <f>'2020'!AD5</f>
        <v>109.25511866465411</v>
      </c>
      <c r="AK44" s="48">
        <f>'2020'!AE5</f>
        <v>8</v>
      </c>
      <c r="AL44" s="49">
        <f>'2020'!AF5</f>
        <v>3</v>
      </c>
      <c r="AM44" s="49">
        <f>'2020'!AG5</f>
        <v>5</v>
      </c>
      <c r="AN44" s="49">
        <f>'2020'!AH5</f>
        <v>6</v>
      </c>
      <c r="AO44" s="49">
        <f>'2020'!AI5</f>
        <v>7</v>
      </c>
      <c r="AP44" s="49">
        <f>'2020'!AK5</f>
        <v>5</v>
      </c>
      <c r="AQ44" s="49">
        <f>'2020'!AL5</f>
        <v>5</v>
      </c>
      <c r="AR44" s="50">
        <f>'2020'!AM5</f>
        <v>0</v>
      </c>
      <c r="AS44" s="55">
        <f>'2020'!AN5</f>
        <v>0</v>
      </c>
      <c r="AT44" s="56">
        <f>'2020'!AO5</f>
        <v>1</v>
      </c>
      <c r="AU44" s="56">
        <f>'2020'!AP5</f>
        <v>0</v>
      </c>
      <c r="AV44" s="56">
        <f>'2020'!AQ5</f>
        <v>0</v>
      </c>
      <c r="AW44" s="56">
        <f>'2020'!AR5</f>
        <v>0</v>
      </c>
      <c r="AX44" s="56">
        <f>'2020'!AS5</f>
        <v>0</v>
      </c>
      <c r="AY44" s="57">
        <f>'2020'!AT5</f>
        <v>0</v>
      </c>
      <c r="AZ44" s="57">
        <f>'2020'!AU5</f>
        <v>0</v>
      </c>
      <c r="BA44" s="57">
        <f>'2020'!AV5</f>
        <v>0</v>
      </c>
      <c r="BB44" s="57">
        <f>'2020'!AW5</f>
        <v>0</v>
      </c>
      <c r="BC44" s="57">
        <f>'2020'!AX5</f>
        <v>0</v>
      </c>
      <c r="BD44" s="57">
        <f>'2020'!AY5</f>
        <v>0</v>
      </c>
      <c r="BE44" s="58">
        <f>'2020'!AZ5</f>
        <v>0</v>
      </c>
      <c r="BF44" s="55">
        <f>'2020'!BA5</f>
        <v>183</v>
      </c>
      <c r="BG44" s="56">
        <f>'2020'!BB5</f>
        <v>1769.3999999999999</v>
      </c>
      <c r="BH44" s="56">
        <f>'2020'!BC5</f>
        <v>24</v>
      </c>
      <c r="BI44" s="56">
        <f>'2020'!BD5</f>
        <v>10</v>
      </c>
      <c r="BJ44" s="56">
        <f>'2020'!BE5</f>
        <v>4</v>
      </c>
      <c r="BK44" s="56">
        <f>'2020'!BF5</f>
        <v>12.600000000000001</v>
      </c>
      <c r="BL44" s="57">
        <f>'2020'!BG5</f>
        <v>0</v>
      </c>
      <c r="BM44" s="57">
        <f>'2020'!BH5</f>
        <v>0</v>
      </c>
      <c r="BN44" s="57">
        <f>'2020'!BI5</f>
        <v>1.54</v>
      </c>
      <c r="BO44" s="57">
        <f>'2020'!BJ5</f>
        <v>8.6999999999999993</v>
      </c>
      <c r="BP44" s="57">
        <f>'2020'!BK5</f>
        <v>11.4</v>
      </c>
      <c r="BQ44" s="57">
        <f>'2020'!BL5</f>
        <v>0</v>
      </c>
      <c r="BR44" s="58">
        <f>'2020'!BM5</f>
        <v>23.1</v>
      </c>
      <c r="BS44" s="55">
        <f>'2020'!BN5</f>
        <v>348</v>
      </c>
      <c r="BT44" s="56">
        <f>'2020'!BO5</f>
        <v>2766.5</v>
      </c>
      <c r="BU44" s="56">
        <f>'2020'!BP5</f>
        <v>51</v>
      </c>
      <c r="BV44" s="56">
        <f>'2020'!BQ5</f>
        <v>25</v>
      </c>
      <c r="BW44" s="56">
        <f>'2020'!BR5</f>
        <v>3</v>
      </c>
      <c r="BX44" s="56">
        <f>'2020'!BS5</f>
        <v>23.1</v>
      </c>
      <c r="BY44" s="57">
        <f>'2020'!BT5</f>
        <v>0</v>
      </c>
      <c r="BZ44" s="57">
        <f>'2020'!BU5</f>
        <v>0</v>
      </c>
      <c r="CA44" s="57">
        <f>'2020'!BV5</f>
        <v>1.33</v>
      </c>
      <c r="CB44" s="57">
        <f>'2020'!BW5</f>
        <v>6.4</v>
      </c>
      <c r="CC44" s="57">
        <f>'2020'!BX5</f>
        <v>8.6</v>
      </c>
      <c r="CD44" s="57">
        <f>'2020'!BY5</f>
        <v>30</v>
      </c>
      <c r="CE44" s="58">
        <f>'2020'!BZ5</f>
        <v>21.9</v>
      </c>
      <c r="CF44" s="55">
        <f>'2020'!CA5</f>
        <v>583</v>
      </c>
      <c r="CG44" s="56">
        <f>'2020'!CB5</f>
        <v>3690</v>
      </c>
      <c r="CH44" s="56">
        <f>'2020'!CC5</f>
        <v>52</v>
      </c>
      <c r="CI44" s="56">
        <f>'2020'!CD5</f>
        <v>34</v>
      </c>
      <c r="CJ44" s="56">
        <f>'2020'!CE5</f>
        <v>2</v>
      </c>
      <c r="CK44" s="56">
        <f>'2020'!CF5</f>
        <v>26.400000000000002</v>
      </c>
      <c r="CL44" s="57">
        <f>'2020'!CG5</f>
        <v>0</v>
      </c>
      <c r="CM44" s="57">
        <f>'2020'!CH5</f>
        <v>0</v>
      </c>
      <c r="CN44" s="57">
        <f>'2020'!CI5</f>
        <v>1.96</v>
      </c>
      <c r="CO44" s="57">
        <f>'2020'!CJ5</f>
        <v>8.3000000000000007</v>
      </c>
      <c r="CP44" s="57">
        <f>'2020'!CK5</f>
        <v>9.6</v>
      </c>
      <c r="CQ44" s="57">
        <f>'2020'!CL5</f>
        <v>28.6</v>
      </c>
      <c r="CR44" s="58">
        <f>'2020'!CM5</f>
        <v>10.5</v>
      </c>
      <c r="CS44" s="55">
        <f>'2020'!CN5</f>
        <v>832</v>
      </c>
      <c r="CT44" s="56">
        <f>'2020'!CO5</f>
        <v>3408.8999999999996</v>
      </c>
      <c r="CU44" s="56">
        <f>'2020'!CP5</f>
        <v>89</v>
      </c>
      <c r="CV44" s="56">
        <f>'2020'!CQ5</f>
        <v>61</v>
      </c>
      <c r="CW44" s="56">
        <f>'2020'!CR5</f>
        <v>7</v>
      </c>
      <c r="CX44" s="56">
        <f>'2020'!CS5</f>
        <v>26.4</v>
      </c>
      <c r="CY44" s="57">
        <f>'2020'!CT5</f>
        <v>0</v>
      </c>
      <c r="CZ44" s="57">
        <f>'2020'!CU5</f>
        <v>0</v>
      </c>
      <c r="DA44" s="57">
        <f>'2020'!CV5</f>
        <v>1.83</v>
      </c>
      <c r="DB44" s="57">
        <f>'2020'!CW5</f>
        <v>6.3</v>
      </c>
      <c r="DC44" s="57">
        <f>'2020'!CX5</f>
        <v>8.6</v>
      </c>
      <c r="DD44" s="57">
        <f>'2020'!CY5</f>
        <v>55.6</v>
      </c>
      <c r="DE44" s="58">
        <f>'2020'!CZ5</f>
        <v>11.6</v>
      </c>
    </row>
    <row r="45" spans="1:109" ht="15.75" hidden="1" customHeight="1" x14ac:dyDescent="0.2">
      <c r="A45" s="29">
        <f t="shared" si="7"/>
        <v>44</v>
      </c>
      <c r="B45" s="30">
        <f>'2020'!A6</f>
        <v>4</v>
      </c>
      <c r="C45" s="30">
        <v>2020</v>
      </c>
      <c r="D45" s="31" t="str">
        <f>'2020'!B6</f>
        <v>Albert Okwuegbunam</v>
      </c>
      <c r="E45" s="32">
        <f>'2020'!C6</f>
        <v>9.3714285714285701</v>
      </c>
      <c r="F45" s="32">
        <f t="shared" si="8"/>
        <v>72.599999999999994</v>
      </c>
      <c r="G45" s="32"/>
      <c r="H45" s="33">
        <f t="shared" si="9"/>
        <v>0.531052784226272</v>
      </c>
      <c r="I45" s="34" t="str">
        <f>'2020'!D6</f>
        <v>Missouri</v>
      </c>
      <c r="J45" s="35">
        <f>'2020'!E6</f>
        <v>1</v>
      </c>
      <c r="K45" s="36">
        <f>'2020'!F6</f>
        <v>35910</v>
      </c>
      <c r="L45" s="37">
        <f>'2020'!G6</f>
        <v>27.443835616438356</v>
      </c>
      <c r="M45" s="37" t="str">
        <f>'2020'!H6</f>
        <v>JR</v>
      </c>
      <c r="N45" s="37">
        <f>'2020'!I6</f>
        <v>22.010958904109589</v>
      </c>
      <c r="O45" s="38">
        <f>'2020'!J6</f>
        <v>77</v>
      </c>
      <c r="P45" s="38">
        <f>'2020'!K6</f>
        <v>258</v>
      </c>
      <c r="Q45" s="35">
        <f>'2020'!L6</f>
        <v>4.49</v>
      </c>
      <c r="R45" s="39">
        <f>'2020'!M6</f>
        <v>4</v>
      </c>
      <c r="S45" s="40">
        <f>'2020'!N6</f>
        <v>0</v>
      </c>
      <c r="T45" s="41">
        <f>'2020'!O6</f>
        <v>0</v>
      </c>
      <c r="U45" s="41">
        <f>'2020'!P6</f>
        <v>0.14726002736372146</v>
      </c>
      <c r="V45" s="41">
        <f>'2020'!Q6</f>
        <v>0.18571542193589438</v>
      </c>
      <c r="W45" s="41">
        <f>'2020'!R6</f>
        <v>0.1527403414195867</v>
      </c>
      <c r="X45" s="42">
        <f>'2020'!S6</f>
        <v>0.16922788167774055</v>
      </c>
      <c r="Y45" s="43">
        <f>'2020'!T6</f>
        <v>0.16922788167774055</v>
      </c>
      <c r="Z45" s="44">
        <f>'2020'!U6</f>
        <v>20.364383561643837</v>
      </c>
      <c r="AA45" s="45">
        <f>'2020'!V6</f>
        <v>2.35</v>
      </c>
      <c r="AB45" s="45">
        <f>CS45/CV45</f>
        <v>11.76923076923077</v>
      </c>
      <c r="AC45" s="45">
        <f>'2020'!X6</f>
        <v>5.0999999999999996</v>
      </c>
      <c r="AD45" s="45">
        <f>'2020'!Y6</f>
        <v>9.4</v>
      </c>
      <c r="AE45" s="45">
        <f>'2020'!Z6</f>
        <v>0</v>
      </c>
      <c r="AF45" s="45">
        <f>'2020'!AA6</f>
        <v>0</v>
      </c>
      <c r="AG45" s="45">
        <f t="shared" si="10"/>
        <v>58.8</v>
      </c>
      <c r="AH45" s="46">
        <f>'2020'!AB6</f>
        <v>0.13300000000000001</v>
      </c>
      <c r="AI45" s="45">
        <f>'2020'!AC6</f>
        <v>126.95924690532995</v>
      </c>
      <c r="AJ45" s="47">
        <f>'2020'!AD6</f>
        <v>136.13488121665091</v>
      </c>
      <c r="AK45" s="48">
        <f>'2020'!AE6</f>
        <v>5</v>
      </c>
      <c r="AL45" s="49">
        <f>'2020'!AF6</f>
        <v>6</v>
      </c>
      <c r="AM45" s="49">
        <f>'2020'!AG6</f>
        <v>7</v>
      </c>
      <c r="AN45" s="49">
        <f>'2020'!AH6</f>
        <v>3</v>
      </c>
      <c r="AO45" s="49">
        <f>'2020'!AI6</f>
        <v>2</v>
      </c>
      <c r="AP45" s="49">
        <f>'2020'!AK6</f>
        <v>10</v>
      </c>
      <c r="AQ45" s="49">
        <f>'2020'!AL6</f>
        <v>5</v>
      </c>
      <c r="AR45" s="50">
        <f>'2020'!AM6</f>
        <v>0.25</v>
      </c>
      <c r="AS45" s="55">
        <f>'2020'!AN6</f>
        <v>0</v>
      </c>
      <c r="AT45" s="56">
        <f>'2020'!AO6</f>
        <v>1</v>
      </c>
      <c r="AU45" s="56">
        <f>'2020'!AP6</f>
        <v>0</v>
      </c>
      <c r="AV45" s="56">
        <f>'2020'!AQ6</f>
        <v>0</v>
      </c>
      <c r="AW45" s="56">
        <f>'2020'!AR6</f>
        <v>0</v>
      </c>
      <c r="AX45" s="56">
        <f>'2020'!AS6</f>
        <v>0</v>
      </c>
      <c r="AY45" s="57">
        <f>'2020'!AT6</f>
        <v>0</v>
      </c>
      <c r="AZ45" s="57">
        <f>'2020'!AU6</f>
        <v>0</v>
      </c>
      <c r="BA45" s="57">
        <f>'2020'!AV6</f>
        <v>0</v>
      </c>
      <c r="BB45" s="57">
        <f>'2020'!AW6</f>
        <v>0</v>
      </c>
      <c r="BC45" s="57">
        <f>'2020'!AX6</f>
        <v>0</v>
      </c>
      <c r="BD45" s="57">
        <f>'2020'!AY6</f>
        <v>0</v>
      </c>
      <c r="BE45" s="58">
        <f>'2020'!AZ6</f>
        <v>0</v>
      </c>
      <c r="BF45" s="55">
        <f>'2020'!BA6</f>
        <v>0</v>
      </c>
      <c r="BG45" s="56">
        <f>'2020'!BB6</f>
        <v>1</v>
      </c>
      <c r="BH45" s="56">
        <f>'2020'!BC6</f>
        <v>0</v>
      </c>
      <c r="BI45" s="56">
        <f>'2020'!BD6</f>
        <v>0</v>
      </c>
      <c r="BJ45" s="56">
        <f>'2020'!BE6</f>
        <v>0</v>
      </c>
      <c r="BK45" s="56">
        <f>'2020'!BF6</f>
        <v>0</v>
      </c>
      <c r="BL45" s="57">
        <f>'2020'!BG6</f>
        <v>0</v>
      </c>
      <c r="BM45" s="57">
        <f>'2020'!BH6</f>
        <v>0</v>
      </c>
      <c r="BN45" s="57">
        <f>'2020'!BI6</f>
        <v>0</v>
      </c>
      <c r="BO45" s="57">
        <f>'2020'!BJ6</f>
        <v>0</v>
      </c>
      <c r="BP45" s="57">
        <f>'2020'!BK6</f>
        <v>0</v>
      </c>
      <c r="BQ45" s="57">
        <f>'2020'!BL6</f>
        <v>0</v>
      </c>
      <c r="BR45" s="58">
        <f>'2020'!BM6</f>
        <v>0</v>
      </c>
      <c r="BS45" s="55">
        <f>'2020'!BN6</f>
        <v>409</v>
      </c>
      <c r="BT45" s="56">
        <f>'2020'!BO6</f>
        <v>2777.4</v>
      </c>
      <c r="BU45" s="56">
        <f>'2020'!BP6</f>
        <v>40</v>
      </c>
      <c r="BV45" s="56">
        <f>'2020'!BQ6</f>
        <v>29</v>
      </c>
      <c r="BW45" s="56">
        <f>'2020'!BR6</f>
        <v>11</v>
      </c>
      <c r="BX45" s="56">
        <f>'2020'!BS6</f>
        <v>30.599999999999998</v>
      </c>
      <c r="BY45" s="57">
        <f>'2020'!BT6</f>
        <v>0</v>
      </c>
      <c r="BZ45" s="57">
        <f>'2020'!BU6</f>
        <v>0</v>
      </c>
      <c r="CA45" s="57">
        <f>'2020'!BV6</f>
        <v>2.52</v>
      </c>
      <c r="CB45" s="57">
        <f>'2020'!BW6</f>
        <v>7.2</v>
      </c>
      <c r="CC45" s="57">
        <f>'2020'!BX6</f>
        <v>9.1999999999999993</v>
      </c>
      <c r="CD45" s="57">
        <f>'2020'!BY6</f>
        <v>62.5</v>
      </c>
      <c r="CE45" s="58">
        <f>'2020'!BZ6</f>
        <v>12.1</v>
      </c>
      <c r="CF45" s="55">
        <f>'2020'!CA6</f>
        <v>467</v>
      </c>
      <c r="CG45" s="56">
        <f>'2020'!CB6</f>
        <v>2514.6</v>
      </c>
      <c r="CH45" s="56">
        <f>'2020'!CC6</f>
        <v>56</v>
      </c>
      <c r="CI45" s="56">
        <f>'2020'!CD6</f>
        <v>43</v>
      </c>
      <c r="CJ45" s="56">
        <f>'2020'!CE6</f>
        <v>6</v>
      </c>
      <c r="CK45" s="56">
        <f>'2020'!CF6</f>
        <v>19.8</v>
      </c>
      <c r="CL45" s="57">
        <f>'2020'!CG6</f>
        <v>0</v>
      </c>
      <c r="CM45" s="57">
        <f>'2020'!CH6</f>
        <v>0</v>
      </c>
      <c r="CN45" s="57">
        <f>'2020'!CI6</f>
        <v>2.35</v>
      </c>
      <c r="CO45" s="57">
        <f>'2020'!CJ6</f>
        <v>4.5999999999999996</v>
      </c>
      <c r="CP45" s="57">
        <f>'2020'!CK6</f>
        <v>7.4</v>
      </c>
      <c r="CQ45" s="57">
        <f>'2020'!CL6</f>
        <v>58.8</v>
      </c>
      <c r="CR45" s="58">
        <f>'2020'!CM6</f>
        <v>8.5</v>
      </c>
      <c r="CS45" s="55">
        <f>'2020'!CN6</f>
        <v>306</v>
      </c>
      <c r="CT45" s="56">
        <f>'2020'!CO6</f>
        <v>2003.3999999999999</v>
      </c>
      <c r="CU45" s="56">
        <f>'2020'!CP6</f>
        <v>44</v>
      </c>
      <c r="CV45" s="56">
        <f>'2020'!CQ6</f>
        <v>26</v>
      </c>
      <c r="CW45" s="56">
        <f>'2020'!CR6</f>
        <v>6</v>
      </c>
      <c r="CX45" s="56">
        <f>'2020'!CS6</f>
        <v>8.3999999999999986</v>
      </c>
      <c r="CY45" s="57">
        <f>'2020'!CT6</f>
        <v>0</v>
      </c>
      <c r="CZ45" s="57">
        <f>'2020'!CU6</f>
        <v>0</v>
      </c>
      <c r="DA45" s="57">
        <f>'2020'!CV6</f>
        <v>1.32</v>
      </c>
      <c r="DB45" s="57">
        <f>'2020'!CW6</f>
        <v>5.0999999999999996</v>
      </c>
      <c r="DC45" s="57">
        <f>'2020'!CX6</f>
        <v>9.4</v>
      </c>
      <c r="DD45" s="57">
        <f>'2020'!CY6</f>
        <v>31.3</v>
      </c>
      <c r="DE45" s="58">
        <f>'2020'!CZ6</f>
        <v>13.3</v>
      </c>
    </row>
    <row r="46" spans="1:109" ht="15.75" hidden="1" customHeight="1" x14ac:dyDescent="0.2">
      <c r="A46" s="29">
        <f t="shared" si="7"/>
        <v>45</v>
      </c>
      <c r="B46" s="30">
        <f>'2020'!A7</f>
        <v>5</v>
      </c>
      <c r="C46" s="30">
        <v>2020</v>
      </c>
      <c r="D46" s="31" t="str">
        <f>'2020'!B7</f>
        <v>Hunter Bryant</v>
      </c>
      <c r="E46" s="32">
        <f>'2020'!C7</f>
        <v>9.2214285714285715</v>
      </c>
      <c r="F46" s="32">
        <f t="shared" si="8"/>
        <v>72</v>
      </c>
      <c r="G46" s="32"/>
      <c r="H46" s="33">
        <f t="shared" si="9"/>
        <v>0.47539863951211447</v>
      </c>
      <c r="I46" s="34" t="str">
        <f>'2020'!D7</f>
        <v>Washington</v>
      </c>
      <c r="J46" s="35">
        <f>'2020'!E7</f>
        <v>5</v>
      </c>
      <c r="K46" s="36">
        <f>'2020'!F7</f>
        <v>36027</v>
      </c>
      <c r="L46" s="37">
        <f>'2020'!G7</f>
        <v>27.123287671232877</v>
      </c>
      <c r="M46" s="37" t="str">
        <f>'2020'!H7</f>
        <v>JR</v>
      </c>
      <c r="N46" s="37">
        <f>'2020'!I7</f>
        <v>21.69041095890411</v>
      </c>
      <c r="O46" s="38">
        <f>'2020'!J7</f>
        <v>74</v>
      </c>
      <c r="P46" s="38">
        <f>'2020'!K7</f>
        <v>248</v>
      </c>
      <c r="Q46" s="35">
        <f>'2020'!L7</f>
        <v>4.74</v>
      </c>
      <c r="R46" s="39">
        <f>'2020'!M7</f>
        <v>0</v>
      </c>
      <c r="S46" s="40">
        <f>'2020'!N7</f>
        <v>0</v>
      </c>
      <c r="T46" s="41">
        <f>'2020'!O7</f>
        <v>0</v>
      </c>
      <c r="U46" s="41">
        <f>'2020'!P7</f>
        <v>0.16551655165516552</v>
      </c>
      <c r="V46" s="41">
        <f>'2020'!Q7</f>
        <v>0.19966442953020133</v>
      </c>
      <c r="W46" s="41">
        <f>'2020'!R7</f>
        <v>0.28245686113393587</v>
      </c>
      <c r="X46" s="42">
        <f>'2020'!S7</f>
        <v>0.28245686113393587</v>
      </c>
      <c r="Y46" s="43">
        <f>'2020'!T7</f>
        <v>0.26833401807723906</v>
      </c>
      <c r="Z46" s="44">
        <f>'2020'!U7</f>
        <v>19.046575342465754</v>
      </c>
      <c r="AA46" s="45">
        <f>'2020'!V7</f>
        <v>3.45</v>
      </c>
      <c r="AB46" s="45">
        <f>CS46/CV46</f>
        <v>15.865384615384615</v>
      </c>
      <c r="AC46" s="45">
        <f>'2020'!X7</f>
        <v>7.8</v>
      </c>
      <c r="AD46" s="45">
        <f>'2020'!Y7</f>
        <v>14.9</v>
      </c>
      <c r="AE46" s="45">
        <f>'2020'!Z7</f>
        <v>0</v>
      </c>
      <c r="AF46" s="45">
        <f>'2020'!AA7</f>
        <v>0</v>
      </c>
      <c r="AG46" s="45">
        <f t="shared" si="10"/>
        <v>66.7</v>
      </c>
      <c r="AH46" s="46">
        <f>'2020'!AB7</f>
        <v>8.8000000000000009E-2</v>
      </c>
      <c r="AI46" s="45">
        <f>'2020'!AC7</f>
        <v>98.258088187985038</v>
      </c>
      <c r="AJ46" s="47">
        <f>'2020'!AD7</f>
        <v>99.262424971655491</v>
      </c>
      <c r="AK46" s="48">
        <f>'2020'!AE7</f>
        <v>9</v>
      </c>
      <c r="AL46" s="49">
        <f>'2020'!AF7</f>
        <v>9</v>
      </c>
      <c r="AM46" s="49">
        <f>'2020'!AG7</f>
        <v>10</v>
      </c>
      <c r="AN46" s="49">
        <f>'2020'!AH7</f>
        <v>8</v>
      </c>
      <c r="AO46" s="49">
        <f>'2020'!AI7</f>
        <v>6</v>
      </c>
      <c r="AP46" s="49">
        <f>'2020'!AK7</f>
        <v>2</v>
      </c>
      <c r="AQ46" s="49">
        <f>'2020'!AL7</f>
        <v>0</v>
      </c>
      <c r="AR46" s="50">
        <f>'2020'!AM7</f>
        <v>0</v>
      </c>
      <c r="AS46" s="55">
        <f>'2020'!AN7</f>
        <v>0</v>
      </c>
      <c r="AT46" s="56">
        <f>'2020'!AO7</f>
        <v>1</v>
      </c>
      <c r="AU46" s="56">
        <f>'2020'!AP7</f>
        <v>0</v>
      </c>
      <c r="AV46" s="56">
        <f>'2020'!AQ7</f>
        <v>0</v>
      </c>
      <c r="AW46" s="56">
        <f>'2020'!AR7</f>
        <v>0</v>
      </c>
      <c r="AX46" s="56">
        <f>'2020'!AS7</f>
        <v>0</v>
      </c>
      <c r="AY46" s="57">
        <f>'2020'!AT7</f>
        <v>0</v>
      </c>
      <c r="AZ46" s="57">
        <f>'2020'!AU7</f>
        <v>0</v>
      </c>
      <c r="BA46" s="57">
        <f>'2020'!AV7</f>
        <v>0</v>
      </c>
      <c r="BB46" s="57">
        <f>'2020'!AW7</f>
        <v>0</v>
      </c>
      <c r="BC46" s="57">
        <f>'2020'!AX7</f>
        <v>0</v>
      </c>
      <c r="BD46" s="57">
        <f>'2020'!AY7</f>
        <v>0</v>
      </c>
      <c r="BE46" s="58">
        <f>'2020'!AZ7</f>
        <v>0</v>
      </c>
      <c r="BF46" s="55">
        <f>'2020'!BA7</f>
        <v>0</v>
      </c>
      <c r="BG46" s="56">
        <f>'2020'!BB7</f>
        <v>1</v>
      </c>
      <c r="BH46" s="56">
        <f>'2020'!BC7</f>
        <v>0</v>
      </c>
      <c r="BI46" s="56">
        <f>'2020'!BD7</f>
        <v>0</v>
      </c>
      <c r="BJ46" s="56">
        <f>'2020'!BE7</f>
        <v>0</v>
      </c>
      <c r="BK46" s="56">
        <f>'2020'!BF7</f>
        <v>0</v>
      </c>
      <c r="BL46" s="57">
        <f>'2020'!BG7</f>
        <v>0</v>
      </c>
      <c r="BM46" s="57">
        <f>'2020'!BH7</f>
        <v>0</v>
      </c>
      <c r="BN46" s="57">
        <f>'2020'!BI7</f>
        <v>0</v>
      </c>
      <c r="BO46" s="57">
        <f>'2020'!BJ7</f>
        <v>0</v>
      </c>
      <c r="BP46" s="57">
        <f>'2020'!BK7</f>
        <v>0</v>
      </c>
      <c r="BQ46" s="57">
        <f>'2020'!BL7</f>
        <v>0</v>
      </c>
      <c r="BR46" s="58">
        <f>'2020'!BM7</f>
        <v>0</v>
      </c>
      <c r="BS46" s="55">
        <f>'2020'!BN7</f>
        <v>331</v>
      </c>
      <c r="BT46" s="56">
        <f>'2020'!BO7</f>
        <v>1999.8</v>
      </c>
      <c r="BU46" s="56">
        <f>'2020'!BP7</f>
        <v>26</v>
      </c>
      <c r="BV46" s="56">
        <f>'2020'!BQ7</f>
        <v>22</v>
      </c>
      <c r="BW46" s="56">
        <f>'2020'!BR7</f>
        <v>1</v>
      </c>
      <c r="BX46" s="56">
        <f>'2020'!BS7</f>
        <v>13.5</v>
      </c>
      <c r="BY46" s="57">
        <f>'2020'!BT7</f>
        <v>0</v>
      </c>
      <c r="BZ46" s="57">
        <f>'2020'!BU7</f>
        <v>0</v>
      </c>
      <c r="CA46" s="57">
        <f>'2020'!BV7</f>
        <v>3.06</v>
      </c>
      <c r="CB46" s="57">
        <f>'2020'!BW7</f>
        <v>7.5</v>
      </c>
      <c r="CC46" s="57">
        <f>'2020'!BX7</f>
        <v>9.8000000000000007</v>
      </c>
      <c r="CD46" s="57">
        <f>'2020'!BY7</f>
        <v>100</v>
      </c>
      <c r="CE46" s="58">
        <f>'2020'!BZ7</f>
        <v>0</v>
      </c>
      <c r="CF46" s="55">
        <f>'2020'!CA7</f>
        <v>238</v>
      </c>
      <c r="CG46" s="56">
        <f>'2020'!CB7</f>
        <v>1192</v>
      </c>
      <c r="CH46" s="56">
        <f>'2020'!CC7</f>
        <v>14</v>
      </c>
      <c r="CI46" s="56">
        <f>'2020'!CD7</f>
        <v>11</v>
      </c>
      <c r="CJ46" s="56">
        <f>'2020'!CE7</f>
        <v>1</v>
      </c>
      <c r="CK46" s="56">
        <f>'2020'!CF7</f>
        <v>7</v>
      </c>
      <c r="CL46" s="57">
        <f>'2020'!CG7</f>
        <v>0</v>
      </c>
      <c r="CM46" s="57">
        <f>'2020'!CH7</f>
        <v>0</v>
      </c>
      <c r="CN46" s="57">
        <f>'2020'!CI7</f>
        <v>3.45</v>
      </c>
      <c r="CO46" s="57">
        <f>'2020'!CJ7</f>
        <v>7.8</v>
      </c>
      <c r="CP46" s="57">
        <f>'2020'!CK7</f>
        <v>14.9</v>
      </c>
      <c r="CQ46" s="57">
        <f>'2020'!CL7</f>
        <v>66.7</v>
      </c>
      <c r="CR46" s="58">
        <f>'2020'!CM7</f>
        <v>8.3000000000000007</v>
      </c>
      <c r="CS46" s="55">
        <f>'2020'!CN7</f>
        <v>825</v>
      </c>
      <c r="CT46" s="56">
        <f>'2020'!CO7</f>
        <v>2920.8</v>
      </c>
      <c r="CU46" s="56">
        <f>'2020'!CP7</f>
        <v>80</v>
      </c>
      <c r="CV46" s="56">
        <f>'2020'!CQ7</f>
        <v>52</v>
      </c>
      <c r="CW46" s="56">
        <f>'2020'!CR7</f>
        <v>3</v>
      </c>
      <c r="CX46" s="56">
        <f>'2020'!CS7</f>
        <v>21.6</v>
      </c>
      <c r="CY46" s="57">
        <f>'2020'!CT7</f>
        <v>0</v>
      </c>
      <c r="CZ46" s="57">
        <f>'2020'!CU7</f>
        <v>0</v>
      </c>
      <c r="DA46" s="57">
        <f>'2020'!CV7</f>
        <v>2.71</v>
      </c>
      <c r="DB46" s="57">
        <f>'2020'!CW7</f>
        <v>7.7</v>
      </c>
      <c r="DC46" s="57">
        <f>'2020'!CX7</f>
        <v>10.6</v>
      </c>
      <c r="DD46" s="57">
        <f>'2020'!CY7</f>
        <v>21.4</v>
      </c>
      <c r="DE46" s="58">
        <f>'2020'!CZ7</f>
        <v>8.8000000000000007</v>
      </c>
    </row>
    <row r="47" spans="1:109" ht="15.75" hidden="1" customHeight="1" x14ac:dyDescent="0.2">
      <c r="A47" s="29">
        <f t="shared" si="7"/>
        <v>28</v>
      </c>
      <c r="B47" s="30">
        <f>'2025'!A7</f>
        <v>5</v>
      </c>
      <c r="C47" s="30">
        <v>2025</v>
      </c>
      <c r="D47" s="31" t="str">
        <f>'2025'!B7</f>
        <v>Elijah Arroyo</v>
      </c>
      <c r="E47" s="32">
        <f>'2025'!C7</f>
        <v>10.228571428571428</v>
      </c>
      <c r="F47" s="32">
        <f t="shared" si="8"/>
        <v>82.6</v>
      </c>
      <c r="G47" s="32"/>
      <c r="H47" s="33">
        <f t="shared" si="9"/>
        <v>0.84907646830717554</v>
      </c>
      <c r="I47" s="34" t="str">
        <f>'2025'!D7</f>
        <v>Miami</v>
      </c>
      <c r="J47" s="35">
        <f>'2025'!E7</f>
        <v>5</v>
      </c>
      <c r="K47" s="36">
        <f>'2025'!F7</f>
        <v>37742</v>
      </c>
      <c r="L47" s="37">
        <f>'2025'!G7</f>
        <v>22.424657534246574</v>
      </c>
      <c r="M47" s="37" t="str">
        <f>'2025'!H7</f>
        <v>SR</v>
      </c>
      <c r="N47" s="37">
        <f>'2025'!I7</f>
        <v>22.005479452054793</v>
      </c>
      <c r="O47" s="38">
        <f>'2025'!J7</f>
        <v>77</v>
      </c>
      <c r="P47" s="38">
        <f>'2025'!K7</f>
        <v>250</v>
      </c>
      <c r="Q47" s="35">
        <f>'2025'!L7</f>
        <v>4.7</v>
      </c>
      <c r="R47" s="39">
        <f>'2025'!M7</f>
        <v>2</v>
      </c>
      <c r="S47" s="40">
        <f>'2025'!N7</f>
        <v>0</v>
      </c>
      <c r="T47" s="41">
        <f>'2025'!O7</f>
        <v>2.0755500207555004E-2</v>
      </c>
      <c r="U47" s="41">
        <f>'2025'!P7</f>
        <v>5.5230125523012555E-2</v>
      </c>
      <c r="V47" s="41">
        <f>'2025'!Q7</f>
        <v>7.1059431524547806E-3</v>
      </c>
      <c r="W47" s="41">
        <f>'2025'!R7</f>
        <v>0.15726983130457023</v>
      </c>
      <c r="X47" s="42">
        <f>'2025'!S7</f>
        <v>0.15726983130457023</v>
      </c>
      <c r="Y47" s="43">
        <f>'2025'!T7</f>
        <v>0.1494063397393417</v>
      </c>
      <c r="Z47" s="44">
        <f>'2025'!U7</f>
        <v>20.336986301369862</v>
      </c>
      <c r="AA47" s="45">
        <f>'2025'!V7</f>
        <v>1.7</v>
      </c>
      <c r="AB47" s="45">
        <f>'2025'!W7</f>
        <v>16.857142857142858</v>
      </c>
      <c r="AC47" s="45">
        <f>'2025'!X7</f>
        <v>10</v>
      </c>
      <c r="AD47" s="45">
        <f>'2025'!Y7</f>
        <v>11</v>
      </c>
      <c r="AE47" s="45">
        <f>'2025'!Z7</f>
        <v>0</v>
      </c>
      <c r="AF47" s="45">
        <f>'2025'!AA7</f>
        <v>0</v>
      </c>
      <c r="AG47" s="45">
        <f t="shared" si="10"/>
        <v>0</v>
      </c>
      <c r="AH47" s="46">
        <f>'2025'!AB7</f>
        <v>2.7999999999999997E-2</v>
      </c>
      <c r="AI47" s="45">
        <f>'2025'!AC7</f>
        <v>102.46571445961321</v>
      </c>
      <c r="AJ47" s="47">
        <f>'2025'!AD7</f>
        <v>109.87114532224834</v>
      </c>
      <c r="AK47" s="48">
        <f>'2025'!AE7</f>
        <v>4</v>
      </c>
      <c r="AL47" s="49">
        <f>'2025'!AF7</f>
        <v>6</v>
      </c>
      <c r="AM47" s="49">
        <f>'2025'!AG7</f>
        <v>3</v>
      </c>
      <c r="AN47" s="49">
        <f>'2025'!AH7</f>
        <v>9</v>
      </c>
      <c r="AO47" s="49">
        <f>'2025'!AI7</f>
        <v>9</v>
      </c>
      <c r="AP47" s="49">
        <f>'2025'!AK7</f>
        <v>5</v>
      </c>
      <c r="AQ47" s="49">
        <f>'2025'!AL7</f>
        <v>7</v>
      </c>
      <c r="AR47" s="50">
        <f>'2025'!AM7</f>
        <v>0.25</v>
      </c>
      <c r="AS47" s="55">
        <f>'2025'!AN7</f>
        <v>0</v>
      </c>
      <c r="AT47" s="56">
        <f>'2025'!AO7</f>
        <v>1</v>
      </c>
      <c r="AU47" s="56">
        <f>'2025'!AP7</f>
        <v>0</v>
      </c>
      <c r="AV47" s="56">
        <f>'2025'!AQ7</f>
        <v>0</v>
      </c>
      <c r="AW47" s="56">
        <f>'2025'!AR7</f>
        <v>0</v>
      </c>
      <c r="AX47" s="56">
        <f>'2025'!AS7</f>
        <v>0</v>
      </c>
      <c r="AY47" s="57">
        <f>'2025'!AT7</f>
        <v>0</v>
      </c>
      <c r="AZ47" s="57">
        <f>'2025'!AU7</f>
        <v>0</v>
      </c>
      <c r="BA47" s="57">
        <f>'2025'!AV7</f>
        <v>0</v>
      </c>
      <c r="BB47" s="57">
        <f>'2025'!AW7</f>
        <v>0</v>
      </c>
      <c r="BC47" s="57">
        <f>'2025'!AX7</f>
        <v>0</v>
      </c>
      <c r="BD47" s="57">
        <f>'2025'!AY7</f>
        <v>0</v>
      </c>
      <c r="BE47" s="58">
        <f>'2025'!AZ7</f>
        <v>0</v>
      </c>
      <c r="BF47" s="55">
        <f>'2025'!BA7</f>
        <v>80</v>
      </c>
      <c r="BG47" s="56">
        <f>'2025'!BB7</f>
        <v>3854.3999999999996</v>
      </c>
      <c r="BH47" s="56">
        <f>'2025'!BC7</f>
        <v>8</v>
      </c>
      <c r="BI47" s="56">
        <f>'2025'!BD7</f>
        <v>5</v>
      </c>
      <c r="BJ47" s="56">
        <f>'2025'!BE7</f>
        <v>1</v>
      </c>
      <c r="BK47" s="56">
        <f>'2025'!BF7</f>
        <v>0</v>
      </c>
      <c r="BL47" s="57">
        <f>'2025'!BG7</f>
        <v>0</v>
      </c>
      <c r="BM47" s="57">
        <f>'2025'!BH7</f>
        <v>0</v>
      </c>
      <c r="BN47" s="57">
        <f>'2025'!BI7</f>
        <v>1.6</v>
      </c>
      <c r="BO47" s="57">
        <f>'2025'!BJ7</f>
        <v>8.8000000000000007</v>
      </c>
      <c r="BP47" s="57">
        <f>'2025'!BK7</f>
        <v>10.1</v>
      </c>
      <c r="BQ47" s="57">
        <f>'2025'!BL7</f>
        <v>0</v>
      </c>
      <c r="BR47" s="58">
        <f>'2025'!BM7</f>
        <v>0</v>
      </c>
      <c r="BS47" s="55">
        <f>'2025'!BN7</f>
        <v>66</v>
      </c>
      <c r="BT47" s="56">
        <f>'2025'!BO7</f>
        <v>1195</v>
      </c>
      <c r="BU47" s="56">
        <f>'2025'!BP7</f>
        <v>7</v>
      </c>
      <c r="BV47" s="56">
        <f>'2025'!BQ7</f>
        <v>5</v>
      </c>
      <c r="BW47" s="56">
        <f>'2025'!BR7</f>
        <v>0</v>
      </c>
      <c r="BX47" s="56">
        <f>'2025'!BS7</f>
        <v>0</v>
      </c>
      <c r="BY47" s="57">
        <f>'2025'!BT7</f>
        <v>0</v>
      </c>
      <c r="BZ47" s="57">
        <f>'2025'!BU7</f>
        <v>0</v>
      </c>
      <c r="CA47" s="57">
        <f>'2025'!BV7</f>
        <v>1.69</v>
      </c>
      <c r="CB47" s="57">
        <f>'2025'!BW7</f>
        <v>6.8</v>
      </c>
      <c r="CC47" s="57">
        <f>'2025'!BX7</f>
        <v>8</v>
      </c>
      <c r="CD47" s="57">
        <f>'2025'!BY7</f>
        <v>0</v>
      </c>
      <c r="CE47" s="58">
        <f>'2025'!BZ7</f>
        <v>0</v>
      </c>
      <c r="CF47" s="55">
        <f>'2025'!CA7</f>
        <v>11</v>
      </c>
      <c r="CG47" s="56">
        <f>'2025'!CB7</f>
        <v>1548</v>
      </c>
      <c r="CH47" s="56">
        <f>'2025'!CC7</f>
        <v>1</v>
      </c>
      <c r="CI47" s="56">
        <f>'2025'!CD7</f>
        <v>1</v>
      </c>
      <c r="CJ47" s="56">
        <f>'2025'!CE7</f>
        <v>0</v>
      </c>
      <c r="CK47" s="56">
        <f>'2025'!CF7</f>
        <v>0</v>
      </c>
      <c r="CL47" s="57">
        <f>'2025'!CG7</f>
        <v>0</v>
      </c>
      <c r="CM47" s="57">
        <f>'2025'!CH7</f>
        <v>0</v>
      </c>
      <c r="CN47" s="57">
        <f>'2025'!CI7</f>
        <v>0.41</v>
      </c>
      <c r="CO47" s="57">
        <f>'2025'!CJ7</f>
        <v>10</v>
      </c>
      <c r="CP47" s="57">
        <f>'2025'!CK7</f>
        <v>1</v>
      </c>
      <c r="CQ47" s="57">
        <f>'2025'!CL7</f>
        <v>0</v>
      </c>
      <c r="CR47" s="58">
        <f>'2025'!CM7</f>
        <v>0</v>
      </c>
      <c r="CS47" s="55">
        <f>'2025'!CN7</f>
        <v>590</v>
      </c>
      <c r="CT47" s="56">
        <f>'2025'!CO7</f>
        <v>4527</v>
      </c>
      <c r="CU47" s="56">
        <f>'2025'!CP7</f>
        <v>47</v>
      </c>
      <c r="CV47" s="56">
        <f>'2025'!CQ7</f>
        <v>35</v>
      </c>
      <c r="CW47" s="56">
        <f>'2025'!CR7</f>
        <v>7</v>
      </c>
      <c r="CX47" s="56">
        <f>'2025'!CS7</f>
        <v>38</v>
      </c>
      <c r="CY47" s="57">
        <f>'2025'!CT7</f>
        <v>0</v>
      </c>
      <c r="CZ47" s="57">
        <f>'2025'!CU7</f>
        <v>0</v>
      </c>
      <c r="DA47" s="57">
        <f>'2025'!CV7</f>
        <v>1.7</v>
      </c>
      <c r="DB47" s="57">
        <f>'2025'!CW7</f>
        <v>9.1</v>
      </c>
      <c r="DC47" s="57">
        <f>'2025'!CX7</f>
        <v>11</v>
      </c>
      <c r="DD47" s="57">
        <f>'2025'!CY7</f>
        <v>20</v>
      </c>
      <c r="DE47" s="58">
        <f>'2025'!CZ7</f>
        <v>2.8</v>
      </c>
    </row>
    <row r="48" spans="1:109" ht="15.75" hidden="1" customHeight="1" x14ac:dyDescent="0.2">
      <c r="A48" s="29">
        <f t="shared" si="7"/>
        <v>47</v>
      </c>
      <c r="B48" s="30">
        <f>'2020'!A8</f>
        <v>6</v>
      </c>
      <c r="C48" s="30">
        <v>2020</v>
      </c>
      <c r="D48" s="31" t="str">
        <f>'2020'!B8</f>
        <v>Adam Trautman</v>
      </c>
      <c r="E48" s="32">
        <f>'2020'!C8</f>
        <v>8.9357142857142851</v>
      </c>
      <c r="F48" s="32">
        <f t="shared" si="8"/>
        <v>70.8</v>
      </c>
      <c r="G48" s="32"/>
      <c r="H48" s="33">
        <f t="shared" si="9"/>
        <v>0.36939074481847972</v>
      </c>
      <c r="I48" s="34" t="str">
        <f>'2020'!D8</f>
        <v>Dayton</v>
      </c>
      <c r="J48" s="35">
        <f>'2020'!E8</f>
        <v>11</v>
      </c>
      <c r="K48" s="36">
        <f>'2020'!F8</f>
        <v>35466</v>
      </c>
      <c r="L48" s="37">
        <f>'2020'!G8</f>
        <v>28.660273972602738</v>
      </c>
      <c r="M48" s="37" t="str">
        <f>'2020'!H8</f>
        <v>SR</v>
      </c>
      <c r="N48" s="37">
        <f>'2020'!I8</f>
        <v>23.227397260273971</v>
      </c>
      <c r="O48" s="38">
        <f>'2020'!J8</f>
        <v>77</v>
      </c>
      <c r="P48" s="38">
        <f>'2020'!K8</f>
        <v>255</v>
      </c>
      <c r="Q48" s="35">
        <f>'2020'!L8</f>
        <v>4.8</v>
      </c>
      <c r="R48" s="39">
        <f>'2020'!M8</f>
        <v>3</v>
      </c>
      <c r="S48" s="40">
        <f>'2020'!N8</f>
        <v>0</v>
      </c>
      <c r="T48" s="41">
        <f>'2020'!O8</f>
        <v>0.12293388429752067</v>
      </c>
      <c r="U48" s="41">
        <f>'2020'!P8</f>
        <v>0.27723283427981416</v>
      </c>
      <c r="V48" s="41">
        <f>'2020'!Q8</f>
        <v>0.24131042748701559</v>
      </c>
      <c r="W48" s="41">
        <f>'2020'!R8</f>
        <v>0.33726067746686306</v>
      </c>
      <c r="X48" s="42">
        <f>'2020'!S8</f>
        <v>0.33726067746686306</v>
      </c>
      <c r="Y48" s="43">
        <f>'2020'!T8</f>
        <v>0.20235640648011782</v>
      </c>
      <c r="Z48" s="44">
        <f>'2020'!U8</f>
        <v>20.583561643835615</v>
      </c>
      <c r="AA48" s="45">
        <f>'2020'!V8</f>
        <v>2.06</v>
      </c>
      <c r="AB48" s="45">
        <f>CS48/CV48</f>
        <v>13.085714285714285</v>
      </c>
      <c r="AC48" s="45">
        <f>'2020'!X8</f>
        <v>7.47</v>
      </c>
      <c r="AD48" s="45">
        <f>'2020'!Y8</f>
        <v>0</v>
      </c>
      <c r="AE48" s="45">
        <f>'2020'!Z8</f>
        <v>0</v>
      </c>
      <c r="AF48" s="45">
        <f>'2020'!AA8</f>
        <v>0</v>
      </c>
      <c r="AG48" s="45">
        <f t="shared" si="10"/>
        <v>0</v>
      </c>
      <c r="AH48" s="46">
        <f>'2020'!AB8</f>
        <v>0</v>
      </c>
      <c r="AI48" s="45">
        <f>'2020'!AC8</f>
        <v>96.07385706018519</v>
      </c>
      <c r="AJ48" s="47">
        <f>'2020'!AD8</f>
        <v>103.01733381158495</v>
      </c>
      <c r="AK48" s="48">
        <f>'2020'!AE8</f>
        <v>7</v>
      </c>
      <c r="AL48" s="49">
        <f>'2020'!AF8</f>
        <v>5</v>
      </c>
      <c r="AM48" s="49">
        <f>'2020'!AG8</f>
        <v>6</v>
      </c>
      <c r="AN48" s="49">
        <f>'2020'!AH8</f>
        <v>4</v>
      </c>
      <c r="AO48" s="49">
        <f>'2020'!AI8</f>
        <v>6</v>
      </c>
      <c r="AP48" s="49">
        <f>'2020'!AK8</f>
        <v>2</v>
      </c>
      <c r="AQ48" s="49">
        <f>'2020'!AL8</f>
        <v>6</v>
      </c>
      <c r="AR48" s="50">
        <f>'2020'!AM8</f>
        <v>0</v>
      </c>
      <c r="AS48" s="55">
        <f>'2020'!AN8</f>
        <v>0</v>
      </c>
      <c r="AT48" s="56">
        <f>'2020'!AO8</f>
        <v>1</v>
      </c>
      <c r="AU48" s="56">
        <f>'2020'!AP8</f>
        <v>0</v>
      </c>
      <c r="AV48" s="56">
        <f>'2020'!AQ8</f>
        <v>0</v>
      </c>
      <c r="AW48" s="56">
        <f>'2020'!AR8</f>
        <v>0</v>
      </c>
      <c r="AX48" s="56">
        <f>'2020'!AS8</f>
        <v>0</v>
      </c>
      <c r="AY48" s="57">
        <f>'2020'!AT8</f>
        <v>0</v>
      </c>
      <c r="AZ48" s="57">
        <f>'2020'!AU8</f>
        <v>0</v>
      </c>
      <c r="BA48" s="57">
        <f>'2020'!AV8</f>
        <v>0</v>
      </c>
      <c r="BB48" s="57">
        <f>'2020'!AW8</f>
        <v>0</v>
      </c>
      <c r="BC48" s="57">
        <f>'2020'!AX8</f>
        <v>0</v>
      </c>
      <c r="BD48" s="57">
        <f>'2020'!AY8</f>
        <v>0</v>
      </c>
      <c r="BE48" s="58">
        <f>'2020'!AZ8</f>
        <v>0</v>
      </c>
      <c r="BF48" s="55">
        <f>'2020'!BA8</f>
        <v>238</v>
      </c>
      <c r="BG48" s="56">
        <f>'2020'!BB8</f>
        <v>1936</v>
      </c>
      <c r="BH48" s="56">
        <f>'2020'!BC8</f>
        <v>0</v>
      </c>
      <c r="BI48" s="56">
        <f>'2020'!BD8</f>
        <v>24</v>
      </c>
      <c r="BJ48" s="56">
        <f>'2020'!BE8</f>
        <v>3</v>
      </c>
      <c r="BK48" s="56">
        <f>'2020'!BF8</f>
        <v>15</v>
      </c>
      <c r="BL48" s="57">
        <f>'2020'!BG8</f>
        <v>0</v>
      </c>
      <c r="BM48" s="57">
        <f>'2020'!BH8</f>
        <v>0</v>
      </c>
      <c r="BN48" s="57">
        <f>'2020'!BI8</f>
        <v>0</v>
      </c>
      <c r="BO48" s="57">
        <f>'2020'!BJ8</f>
        <v>0</v>
      </c>
      <c r="BP48" s="57">
        <f>'2020'!BK8</f>
        <v>0</v>
      </c>
      <c r="BQ48" s="57">
        <f>'2020'!BL8</f>
        <v>0</v>
      </c>
      <c r="BR48" s="58">
        <f>'2020'!BM8</f>
        <v>0</v>
      </c>
      <c r="BS48" s="55">
        <f>'2020'!BN8</f>
        <v>537</v>
      </c>
      <c r="BT48" s="56">
        <f>'2020'!BO8</f>
        <v>1937</v>
      </c>
      <c r="BU48" s="56">
        <f>'2020'!BP8</f>
        <v>0</v>
      </c>
      <c r="BV48" s="56">
        <f>'2020'!BQ8</f>
        <v>43</v>
      </c>
      <c r="BW48" s="56">
        <f>'2020'!BR8</f>
        <v>5</v>
      </c>
      <c r="BX48" s="56">
        <f>'2020'!BS8</f>
        <v>11</v>
      </c>
      <c r="BY48" s="57">
        <f>'2020'!BT8</f>
        <v>0</v>
      </c>
      <c r="BZ48" s="57">
        <f>'2020'!BU8</f>
        <v>0</v>
      </c>
      <c r="CA48" s="57">
        <f>'2020'!BV8</f>
        <v>0</v>
      </c>
      <c r="CB48" s="57">
        <f>'2020'!BW8</f>
        <v>0</v>
      </c>
      <c r="CC48" s="57">
        <f>'2020'!BX8</f>
        <v>0</v>
      </c>
      <c r="CD48" s="57">
        <f>'2020'!BY8</f>
        <v>0</v>
      </c>
      <c r="CE48" s="58">
        <f>'2020'!BZ8</f>
        <v>0</v>
      </c>
      <c r="CF48" s="55">
        <f>'2020'!CA8</f>
        <v>604</v>
      </c>
      <c r="CG48" s="56">
        <f>'2020'!CB8</f>
        <v>2503</v>
      </c>
      <c r="CH48" s="56">
        <f>'2020'!CC8</f>
        <v>0</v>
      </c>
      <c r="CI48" s="56">
        <f>'2020'!CD8</f>
        <v>41</v>
      </c>
      <c r="CJ48" s="56">
        <f>'2020'!CE8</f>
        <v>9</v>
      </c>
      <c r="CK48" s="56">
        <f>'2020'!CF8</f>
        <v>21</v>
      </c>
      <c r="CL48" s="57">
        <f>'2020'!CG8</f>
        <v>0</v>
      </c>
      <c r="CM48" s="57">
        <f>'2020'!CH8</f>
        <v>0</v>
      </c>
      <c r="CN48" s="57">
        <f>'2020'!CI8</f>
        <v>0</v>
      </c>
      <c r="CO48" s="57">
        <f>'2020'!CJ8</f>
        <v>0</v>
      </c>
      <c r="CP48" s="57">
        <f>'2020'!CK8</f>
        <v>0</v>
      </c>
      <c r="CQ48" s="57">
        <f>'2020'!CL8</f>
        <v>0</v>
      </c>
      <c r="CR48" s="58">
        <f>'2020'!CM8</f>
        <v>0</v>
      </c>
      <c r="CS48" s="55">
        <f>'2020'!CN8</f>
        <v>916</v>
      </c>
      <c r="CT48" s="56">
        <f>'2020'!CO8</f>
        <v>2716</v>
      </c>
      <c r="CU48" s="56">
        <f>'2020'!CP8</f>
        <v>0</v>
      </c>
      <c r="CV48" s="56">
        <f>'2020'!CQ8</f>
        <v>70</v>
      </c>
      <c r="CW48" s="56">
        <f>'2020'!CR8</f>
        <v>14</v>
      </c>
      <c r="CX48" s="56">
        <f>'2020'!CS8</f>
        <v>33</v>
      </c>
      <c r="CY48" s="57">
        <f>'2020'!CT8</f>
        <v>0</v>
      </c>
      <c r="CZ48" s="57">
        <f>'2020'!CU8</f>
        <v>0</v>
      </c>
      <c r="DA48" s="57">
        <f>'2020'!CV8</f>
        <v>0</v>
      </c>
      <c r="DB48" s="57">
        <f>'2020'!CW8</f>
        <v>0</v>
      </c>
      <c r="DC48" s="57">
        <f>'2020'!CX8</f>
        <v>0</v>
      </c>
      <c r="DD48" s="57">
        <f>'2020'!CY8</f>
        <v>0</v>
      </c>
      <c r="DE48" s="58">
        <f>'2020'!CZ8</f>
        <v>0</v>
      </c>
    </row>
    <row r="49" spans="1:109" ht="15.75" hidden="1" customHeight="1" x14ac:dyDescent="0.2">
      <c r="A49" s="29">
        <f t="shared" si="7"/>
        <v>48</v>
      </c>
      <c r="B49" s="30">
        <f>'2022'!A6</f>
        <v>4</v>
      </c>
      <c r="C49" s="30">
        <v>2022</v>
      </c>
      <c r="D49" s="31" t="str">
        <f>'2022'!B6</f>
        <v>Jelani Woods</v>
      </c>
      <c r="E49" s="32">
        <f>'2022'!C6</f>
        <v>8.9214285714285726</v>
      </c>
      <c r="F49" s="32">
        <f t="shared" si="8"/>
        <v>70.099999999999994</v>
      </c>
      <c r="G49" s="32"/>
      <c r="H49" s="33">
        <f t="shared" si="9"/>
        <v>0.3640903500837987</v>
      </c>
      <c r="I49" s="34" t="str">
        <f>'2022'!D6</f>
        <v>Virginia</v>
      </c>
      <c r="J49" s="35">
        <f>'2022'!E6</f>
        <v>4</v>
      </c>
      <c r="K49" s="36">
        <f>'2022'!F6</f>
        <v>36077</v>
      </c>
      <c r="L49" s="37">
        <f>'2022'!G6</f>
        <v>26.986301369863014</v>
      </c>
      <c r="M49" s="37" t="str">
        <f>'2022'!H6</f>
        <v>SR</v>
      </c>
      <c r="N49" s="37">
        <f>'2022'!I6</f>
        <v>23.567123287671233</v>
      </c>
      <c r="O49" s="38">
        <f>'2022'!J6</f>
        <v>79</v>
      </c>
      <c r="P49" s="38">
        <f>'2022'!K6</f>
        <v>259</v>
      </c>
      <c r="Q49" s="35">
        <f>'2022'!L6</f>
        <v>4.6100000000000003</v>
      </c>
      <c r="R49" s="39">
        <f>'2022'!M6</f>
        <v>3</v>
      </c>
      <c r="S49" s="40">
        <f>'2022'!N6</f>
        <v>0</v>
      </c>
      <c r="T49" s="41">
        <f>'2022'!O6</f>
        <v>6.4787819889860709E-2</v>
      </c>
      <c r="U49" s="41">
        <f>'2022'!P6</f>
        <v>5.5481250309605191E-2</v>
      </c>
      <c r="V49" s="41">
        <f>'2022'!Q6</f>
        <v>7.694601849090367E-2</v>
      </c>
      <c r="W49" s="41">
        <f>'2022'!R6</f>
        <v>0.13847080072245635</v>
      </c>
      <c r="X49" s="42">
        <f>'2022'!S6</f>
        <v>0.13847080072245635</v>
      </c>
      <c r="Y49" s="43">
        <f>'2022'!T6</f>
        <v>0.13154726068633352</v>
      </c>
      <c r="Z49" s="44" t="str">
        <f>'2022'!U6</f>
        <v>N/A</v>
      </c>
      <c r="AA49" s="45">
        <f>'2022'!V6</f>
        <v>1.8</v>
      </c>
      <c r="AB49" s="45">
        <f>CS49/CV49</f>
        <v>13.590909090909092</v>
      </c>
      <c r="AC49" s="45">
        <f>'2022'!X6</f>
        <v>10.4</v>
      </c>
      <c r="AD49" s="45">
        <f>'2022'!Y6</f>
        <v>11.1</v>
      </c>
      <c r="AE49" s="45">
        <f>'2022'!Z6</f>
        <v>0</v>
      </c>
      <c r="AF49" s="45">
        <f>'2022'!AA6</f>
        <v>0</v>
      </c>
      <c r="AG49" s="45">
        <f t="shared" si="10"/>
        <v>0</v>
      </c>
      <c r="AH49" s="46">
        <f>'2022'!AB6</f>
        <v>0.10199999999999999</v>
      </c>
      <c r="AI49" s="45">
        <f>'2022'!AC6</f>
        <v>114.6901334805334</v>
      </c>
      <c r="AJ49" s="47">
        <f>'2022'!AD6</f>
        <v>127.80142212059287</v>
      </c>
      <c r="AK49" s="48">
        <f>'2022'!AE6</f>
        <v>3</v>
      </c>
      <c r="AL49" s="49">
        <f>'2022'!AF6</f>
        <v>0</v>
      </c>
      <c r="AM49" s="49">
        <f>'2022'!AG6</f>
        <v>4</v>
      </c>
      <c r="AN49" s="49">
        <f>'2022'!AH6</f>
        <v>6</v>
      </c>
      <c r="AO49" s="49">
        <f>'2022'!AI6</f>
        <v>9</v>
      </c>
      <c r="AP49" s="49">
        <f>'2022'!AK6</f>
        <v>9</v>
      </c>
      <c r="AQ49" s="49">
        <f>'2022'!AL6</f>
        <v>6</v>
      </c>
      <c r="AR49" s="50">
        <f>'2022'!AM6</f>
        <v>0</v>
      </c>
      <c r="AS49" s="55">
        <f>'2022'!AN6</f>
        <v>0</v>
      </c>
      <c r="AT49" s="56">
        <f>'2022'!AO6</f>
        <v>1</v>
      </c>
      <c r="AU49" s="56">
        <f>'2022'!AP6</f>
        <v>0</v>
      </c>
      <c r="AV49" s="56">
        <f>'2022'!AQ6</f>
        <v>0</v>
      </c>
      <c r="AW49" s="56">
        <f>'2022'!AR6</f>
        <v>0</v>
      </c>
      <c r="AX49" s="56">
        <f>'2022'!AS6</f>
        <v>0</v>
      </c>
      <c r="AY49" s="57">
        <f>'2022'!AT6</f>
        <v>0</v>
      </c>
      <c r="AZ49" s="57">
        <f>'2022'!AU6</f>
        <v>0</v>
      </c>
      <c r="BA49" s="57">
        <f>'2022'!AV6</f>
        <v>0</v>
      </c>
      <c r="BB49" s="57">
        <f>'2022'!AW6</f>
        <v>0</v>
      </c>
      <c r="BC49" s="57">
        <f>'2022'!AX6</f>
        <v>0</v>
      </c>
      <c r="BD49" s="57">
        <f>'2022'!AY6</f>
        <v>0</v>
      </c>
      <c r="BE49" s="58">
        <f>'2022'!AZ6</f>
        <v>0</v>
      </c>
      <c r="BF49" s="55">
        <f>'2022'!BA6</f>
        <v>120</v>
      </c>
      <c r="BG49" s="56">
        <f>'2022'!BB6</f>
        <v>1852.1999999999998</v>
      </c>
      <c r="BH49" s="56">
        <f>'2022'!BC6</f>
        <v>9</v>
      </c>
      <c r="BI49" s="56">
        <f>'2022'!BD6</f>
        <v>7</v>
      </c>
      <c r="BJ49" s="56">
        <f>'2022'!BE6</f>
        <v>2</v>
      </c>
      <c r="BK49" s="56">
        <f>'2022'!BF6</f>
        <v>15</v>
      </c>
      <c r="BL49" s="57">
        <f>'2022'!BG6</f>
        <v>0</v>
      </c>
      <c r="BM49" s="57">
        <f>'2022'!BH6</f>
        <v>0</v>
      </c>
      <c r="BN49" s="57">
        <f>'2022'!BI6</f>
        <v>1.19</v>
      </c>
      <c r="BO49" s="57">
        <f>'2022'!BJ6</f>
        <v>6.3</v>
      </c>
      <c r="BP49" s="57">
        <f>'2022'!BK6</f>
        <v>12.3</v>
      </c>
      <c r="BQ49" s="57">
        <f>'2022'!BL6</f>
        <v>0</v>
      </c>
      <c r="BR49" s="58">
        <f>'2022'!BM6</f>
        <v>12.5</v>
      </c>
      <c r="BS49" s="55">
        <f>'2022'!BN6</f>
        <v>112</v>
      </c>
      <c r="BT49" s="56">
        <f>'2022'!BO6</f>
        <v>2018.7</v>
      </c>
      <c r="BU49" s="56">
        <f>'2022'!BP6</f>
        <v>20</v>
      </c>
      <c r="BV49" s="56">
        <f>'2022'!BQ6</f>
        <v>16</v>
      </c>
      <c r="BW49" s="56">
        <f>'2022'!BR6</f>
        <v>1</v>
      </c>
      <c r="BX49" s="56">
        <f>'2022'!BS6</f>
        <v>16.2</v>
      </c>
      <c r="BY49" s="57">
        <f>'2022'!BT6</f>
        <v>0</v>
      </c>
      <c r="BZ49" s="57">
        <f>'2022'!BU6</f>
        <v>0</v>
      </c>
      <c r="CA49" s="57">
        <f>'2022'!BV6</f>
        <v>0.67</v>
      </c>
      <c r="CB49" s="57">
        <f>'2022'!BW6</f>
        <v>4.7</v>
      </c>
      <c r="CC49" s="57">
        <f>'2022'!BX6</f>
        <v>3.3</v>
      </c>
      <c r="CD49" s="57">
        <f>'2022'!BY6</f>
        <v>100</v>
      </c>
      <c r="CE49" s="58">
        <f>'2022'!BZ6</f>
        <v>0</v>
      </c>
      <c r="CF49" s="55">
        <f>'2022'!CA6</f>
        <v>129</v>
      </c>
      <c r="CG49" s="56">
        <f>'2022'!CB6</f>
        <v>1676.5</v>
      </c>
      <c r="CH49" s="56">
        <f>'2022'!CC6</f>
        <v>16</v>
      </c>
      <c r="CI49" s="56">
        <f>'2022'!CD6</f>
        <v>8</v>
      </c>
      <c r="CJ49" s="56">
        <f>'2022'!CE6</f>
        <v>1</v>
      </c>
      <c r="CK49" s="56">
        <f>'2022'!CF6</f>
        <v>11.200000000000001</v>
      </c>
      <c r="CL49" s="57">
        <f>'2022'!CG6</f>
        <v>0</v>
      </c>
      <c r="CM49" s="57">
        <f>'2022'!CH6</f>
        <v>0</v>
      </c>
      <c r="CN49" s="57">
        <f>'2022'!CI6</f>
        <v>0.92</v>
      </c>
      <c r="CO49" s="57">
        <f>'2022'!CJ6</f>
        <v>10.4</v>
      </c>
      <c r="CP49" s="57">
        <f>'2022'!CK6</f>
        <v>6.9</v>
      </c>
      <c r="CQ49" s="57">
        <f>'2022'!CL6</f>
        <v>0</v>
      </c>
      <c r="CR49" s="58">
        <f>'2022'!CM6</f>
        <v>27.3</v>
      </c>
      <c r="CS49" s="55">
        <f>'2022'!CN6</f>
        <v>598</v>
      </c>
      <c r="CT49" s="56">
        <f>'2022'!CO6</f>
        <v>4318.6000000000004</v>
      </c>
      <c r="CU49" s="56">
        <f>'2022'!CP6</f>
        <v>71</v>
      </c>
      <c r="CV49" s="56">
        <f>'2022'!CQ6</f>
        <v>44</v>
      </c>
      <c r="CW49" s="56">
        <f>'2022'!CR6</f>
        <v>8</v>
      </c>
      <c r="CX49" s="56">
        <f>'2022'!CS6</f>
        <v>28.6</v>
      </c>
      <c r="CY49" s="57">
        <f>'2022'!CT6</f>
        <v>0</v>
      </c>
      <c r="CZ49" s="57">
        <f>'2022'!CU6</f>
        <v>0</v>
      </c>
      <c r="DA49" s="57">
        <f>'2022'!CV6</f>
        <v>1.8</v>
      </c>
      <c r="DB49" s="57">
        <f>'2022'!CW6</f>
        <v>5.3</v>
      </c>
      <c r="DC49" s="57">
        <f>'2022'!CX6</f>
        <v>11.1</v>
      </c>
      <c r="DD49" s="57">
        <f>'2022'!CY6</f>
        <v>61.1</v>
      </c>
      <c r="DE49" s="58">
        <f>'2022'!CZ6</f>
        <v>10.199999999999999</v>
      </c>
    </row>
    <row r="50" spans="1:109" ht="15.75" hidden="1" customHeight="1" x14ac:dyDescent="0.2">
      <c r="A50" s="29">
        <f t="shared" si="7"/>
        <v>49</v>
      </c>
      <c r="B50" s="30">
        <f>'2017'!A10</f>
        <v>8</v>
      </c>
      <c r="C50" s="30">
        <v>2017</v>
      </c>
      <c r="D50" s="31" t="str">
        <f>'2017'!B10</f>
        <v>Jake Butt</v>
      </c>
      <c r="E50" s="32">
        <f>'2017'!C10</f>
        <v>8.6714285714285726</v>
      </c>
      <c r="F50" s="32">
        <f t="shared" si="8"/>
        <v>69.5</v>
      </c>
      <c r="G50" s="32"/>
      <c r="H50" s="33">
        <f t="shared" si="9"/>
        <v>0.27133344222686856</v>
      </c>
      <c r="I50" s="34" t="str">
        <f>'2017'!D10</f>
        <v>Michigan</v>
      </c>
      <c r="J50" s="35">
        <f>'2017'!E10</f>
        <v>2</v>
      </c>
      <c r="K50" s="36">
        <f>'2017'!F10</f>
        <v>34891</v>
      </c>
      <c r="L50" s="37">
        <f>'2017'!G10</f>
        <v>30.235616438356164</v>
      </c>
      <c r="M50" s="37" t="str">
        <f>'2017'!H10</f>
        <v>SR</v>
      </c>
      <c r="N50" s="37">
        <f>'2017'!I10</f>
        <v>21.81095890410959</v>
      </c>
      <c r="O50" s="38">
        <f>'2017'!J10</f>
        <v>77</v>
      </c>
      <c r="P50" s="38">
        <f>'2017'!K10</f>
        <v>246</v>
      </c>
      <c r="Q50" s="37">
        <f>'2017'!L10</f>
        <v>4.74</v>
      </c>
      <c r="R50" s="39">
        <f>'2017'!M10</f>
        <v>5</v>
      </c>
      <c r="S50" s="40">
        <f>'2017'!N10</f>
        <v>0</v>
      </c>
      <c r="T50" s="41">
        <f>'2017'!O10</f>
        <v>0.10537171554120706</v>
      </c>
      <c r="U50" s="41">
        <f>'2017'!P10</f>
        <v>0.13774644209426817</v>
      </c>
      <c r="V50" s="41">
        <f>'2017'!Q10</f>
        <v>0.21132002200576033</v>
      </c>
      <c r="W50" s="41">
        <f>'2017'!R10</f>
        <v>0.21462264150943397</v>
      </c>
      <c r="X50" s="42">
        <f>'2017'!S10</f>
        <v>0.21462264150943397</v>
      </c>
      <c r="Y50" s="43">
        <f>'2017'!T10</f>
        <v>0.21462264150943397</v>
      </c>
      <c r="Z50" s="44">
        <f>'2017'!U10</f>
        <v>20.153424657534245</v>
      </c>
      <c r="AA50" s="45">
        <f>'2017'!V10</f>
        <v>1.99</v>
      </c>
      <c r="AB50" s="45">
        <f>CS50/CV50</f>
        <v>11.869565217391305</v>
      </c>
      <c r="AC50" s="45">
        <f>'2017'!X10</f>
        <v>6.4</v>
      </c>
      <c r="AD50" s="45">
        <f>'2017'!Y10</f>
        <v>8.6</v>
      </c>
      <c r="AE50" s="45">
        <f>'2017'!Z10</f>
        <v>0</v>
      </c>
      <c r="AF50" s="45">
        <f>'2017'!AA10</f>
        <v>0</v>
      </c>
      <c r="AG50" s="45">
        <f t="shared" si="10"/>
        <v>0</v>
      </c>
      <c r="AH50" s="46">
        <f>'2017'!AB10</f>
        <v>9.8000000000000004E-2</v>
      </c>
      <c r="AI50" s="45">
        <f>'2017'!AC10</f>
        <v>97.465684250985149</v>
      </c>
      <c r="AJ50" s="47">
        <f>'2017'!AD10</f>
        <v>104.50975152760169</v>
      </c>
      <c r="AK50" s="48">
        <f>'2017'!AE10</f>
        <v>8</v>
      </c>
      <c r="AL50" s="49">
        <f>'2017'!AF10</f>
        <v>7</v>
      </c>
      <c r="AM50" s="49">
        <f>'2017'!AG10</f>
        <v>6</v>
      </c>
      <c r="AN50" s="49">
        <f>'2017'!AH10</f>
        <v>3</v>
      </c>
      <c r="AO50" s="49">
        <f>'2017'!AI10</f>
        <v>4</v>
      </c>
      <c r="AP50" s="49">
        <f>'2017'!AK10</f>
        <v>4</v>
      </c>
      <c r="AQ50" s="49">
        <f>'2017'!AL10</f>
        <v>3</v>
      </c>
      <c r="AR50" s="50">
        <f>'2017'!AM10</f>
        <v>0.5</v>
      </c>
      <c r="AS50" s="55">
        <f>'2017'!AN10</f>
        <v>0</v>
      </c>
      <c r="AT50" s="56">
        <f>'2017'!AO10</f>
        <v>1</v>
      </c>
      <c r="AU50" s="56">
        <f>'2017'!AP10</f>
        <v>0</v>
      </c>
      <c r="AV50" s="56">
        <f>'2017'!AQ10</f>
        <v>0</v>
      </c>
      <c r="AW50" s="56">
        <f>'2017'!AR10</f>
        <v>0</v>
      </c>
      <c r="AX50" s="56">
        <f>'2017'!AS10</f>
        <v>0</v>
      </c>
      <c r="AY50" s="57">
        <f>'2017'!AT10</f>
        <v>0</v>
      </c>
      <c r="AZ50" s="57">
        <f>'2017'!AU10</f>
        <v>0</v>
      </c>
      <c r="BA50" s="57">
        <f>'2017'!AV10</f>
        <v>0</v>
      </c>
      <c r="BB50" s="57">
        <f>'2017'!AW10</f>
        <v>0</v>
      </c>
      <c r="BC50" s="57">
        <f>'2017'!AX10</f>
        <v>0</v>
      </c>
      <c r="BD50" s="57">
        <f>'2017'!AY10</f>
        <v>0</v>
      </c>
      <c r="BE50" s="58">
        <f>'2017'!AZ10</f>
        <v>0</v>
      </c>
      <c r="BF50" s="55">
        <f>'2017'!BA10</f>
        <v>235</v>
      </c>
      <c r="BG50" s="56">
        <f>'2017'!BB10</f>
        <v>2230.2000000000003</v>
      </c>
      <c r="BH50" s="56">
        <f>'2017'!BC10</f>
        <v>0</v>
      </c>
      <c r="BI50" s="56">
        <f>'2017'!BD10</f>
        <v>20</v>
      </c>
      <c r="BJ50" s="56">
        <f>'2017'!BE10</f>
        <v>2</v>
      </c>
      <c r="BK50" s="56">
        <f>'2017'!BF10</f>
        <v>14.4</v>
      </c>
      <c r="BL50" s="57">
        <f>'2017'!BG10</f>
        <v>0</v>
      </c>
      <c r="BM50" s="57">
        <f>'2017'!BH10</f>
        <v>0</v>
      </c>
      <c r="BN50" s="57">
        <f>'2017'!BI10</f>
        <v>0</v>
      </c>
      <c r="BO50" s="57">
        <f>'2017'!BJ10</f>
        <v>0</v>
      </c>
      <c r="BP50" s="57">
        <f>'2017'!BK10</f>
        <v>0</v>
      </c>
      <c r="BQ50" s="57">
        <f>'2017'!BL10</f>
        <v>0</v>
      </c>
      <c r="BR50" s="58">
        <f>'2017'!BM10</f>
        <v>0</v>
      </c>
      <c r="BS50" s="55">
        <f>'2017'!BN10</f>
        <v>211</v>
      </c>
      <c r="BT50" s="56">
        <f>'2017'!BO10</f>
        <v>1531.8</v>
      </c>
      <c r="BU50" s="56">
        <f>'2017'!BP10</f>
        <v>28</v>
      </c>
      <c r="BV50" s="56">
        <f>'2017'!BQ10</f>
        <v>21</v>
      </c>
      <c r="BW50" s="56">
        <f>'2017'!BR10</f>
        <v>2</v>
      </c>
      <c r="BX50" s="56">
        <f>'2017'!BS10</f>
        <v>7.2</v>
      </c>
      <c r="BY50" s="57">
        <f>'2017'!BT10</f>
        <v>0</v>
      </c>
      <c r="BZ50" s="57">
        <f>'2017'!BU10</f>
        <v>0</v>
      </c>
      <c r="CA50" s="57">
        <f>'2017'!BV10</f>
        <v>1.1100000000000001</v>
      </c>
      <c r="CB50" s="57">
        <f>'2017'!BW10</f>
        <v>2.4</v>
      </c>
      <c r="CC50" s="57">
        <f>'2017'!BX10</f>
        <v>8.6</v>
      </c>
      <c r="CD50" s="57">
        <f>'2017'!BY10</f>
        <v>0</v>
      </c>
      <c r="CE50" s="58">
        <f>'2017'!BZ10</f>
        <v>4.5</v>
      </c>
      <c r="CF50" s="55">
        <f>'2017'!CA10</f>
        <v>653</v>
      </c>
      <c r="CG50" s="56">
        <f>'2017'!CB10</f>
        <v>3090.1</v>
      </c>
      <c r="CH50" s="56">
        <f>'2017'!CC10</f>
        <v>70</v>
      </c>
      <c r="CI50" s="56">
        <f>'2017'!CD10</f>
        <v>51</v>
      </c>
      <c r="CJ50" s="56">
        <f>'2017'!CE10</f>
        <v>4</v>
      </c>
      <c r="CK50" s="56">
        <f>'2017'!CF10</f>
        <v>20.8</v>
      </c>
      <c r="CL50" s="57">
        <f>'2017'!CG10</f>
        <v>0</v>
      </c>
      <c r="CM50" s="57">
        <f>'2017'!CH10</f>
        <v>0</v>
      </c>
      <c r="CN50" s="57">
        <f>'2017'!CI10</f>
        <v>1.88</v>
      </c>
      <c r="CO50" s="57">
        <f>'2017'!CJ10</f>
        <v>5.0999999999999996</v>
      </c>
      <c r="CP50" s="57">
        <f>'2017'!CK10</f>
        <v>8</v>
      </c>
      <c r="CQ50" s="57">
        <f>'2017'!CL10</f>
        <v>0</v>
      </c>
      <c r="CR50" s="58">
        <f>'2017'!CM10</f>
        <v>1.9</v>
      </c>
      <c r="CS50" s="55">
        <f>'2017'!CN10</f>
        <v>546</v>
      </c>
      <c r="CT50" s="56">
        <f>'2017'!CO10</f>
        <v>2544</v>
      </c>
      <c r="CU50" s="56">
        <f>'2017'!CP10</f>
        <v>66</v>
      </c>
      <c r="CV50" s="56">
        <f>'2017'!CQ10</f>
        <v>46</v>
      </c>
      <c r="CW50" s="56">
        <f>'2017'!CR10</f>
        <v>4</v>
      </c>
      <c r="CX50" s="56">
        <f>'2017'!CS10</f>
        <v>18</v>
      </c>
      <c r="CY50" s="57">
        <f>'2017'!CT10</f>
        <v>0</v>
      </c>
      <c r="CZ50" s="57">
        <f>'2017'!CU10</f>
        <v>0</v>
      </c>
      <c r="DA50" s="57">
        <f>'2017'!CV10</f>
        <v>1.99</v>
      </c>
      <c r="DB50" s="57">
        <f>'2017'!CW10</f>
        <v>6.4</v>
      </c>
      <c r="DC50" s="57">
        <f>'2017'!CX10</f>
        <v>7.2</v>
      </c>
      <c r="DD50" s="57">
        <f>'2017'!CY10</f>
        <v>0</v>
      </c>
      <c r="DE50" s="58">
        <f>'2017'!CZ10</f>
        <v>9.8000000000000007</v>
      </c>
    </row>
    <row r="51" spans="1:109" ht="15.75" hidden="1" customHeight="1" x14ac:dyDescent="0.2">
      <c r="A51" s="29">
        <f t="shared" si="7"/>
        <v>50</v>
      </c>
      <c r="B51" s="30">
        <f>'2023'!A9</f>
        <v>7</v>
      </c>
      <c r="C51" s="30">
        <v>2023</v>
      </c>
      <c r="D51" s="31" t="str">
        <f>'2023'!B9</f>
        <v>Luke Schoonmaker</v>
      </c>
      <c r="E51" s="32">
        <f>'2023'!C9</f>
        <v>8.6214285714285701</v>
      </c>
      <c r="F51" s="32">
        <f t="shared" si="8"/>
        <v>68.899999999999991</v>
      </c>
      <c r="G51" s="32"/>
      <c r="H51" s="33">
        <f t="shared" si="9"/>
        <v>0.25278206065548164</v>
      </c>
      <c r="I51" s="34" t="str">
        <f>'2023'!D9</f>
        <v>Michigan</v>
      </c>
      <c r="J51" s="35">
        <f>'2023'!E9</f>
        <v>2</v>
      </c>
      <c r="K51" s="36">
        <f>'2023'!F9</f>
        <v>36066</v>
      </c>
      <c r="L51" s="37">
        <f>'2023'!G9</f>
        <v>27.016438356164382</v>
      </c>
      <c r="M51" s="37" t="str">
        <f>'2023'!H9</f>
        <v>SR</v>
      </c>
      <c r="N51" s="37">
        <f>'2023'!I9</f>
        <v>24.594520547945205</v>
      </c>
      <c r="O51" s="35">
        <f>'2023'!J9</f>
        <v>77</v>
      </c>
      <c r="P51" s="35">
        <f>'2023'!K9</f>
        <v>251</v>
      </c>
      <c r="Q51" s="35">
        <f>'2023'!L9</f>
        <v>4.63</v>
      </c>
      <c r="R51" s="59">
        <f>'2023'!M9</f>
        <v>2</v>
      </c>
      <c r="S51" s="40">
        <f>'2023'!N9</f>
        <v>0</v>
      </c>
      <c r="T51" s="41">
        <f>'2023'!O9</f>
        <v>0.10765550239234449</v>
      </c>
      <c r="U51" s="41">
        <f>'2023'!P9</f>
        <v>0</v>
      </c>
      <c r="V51" s="41">
        <f>'2023'!Q9</f>
        <v>8.0163241509983982E-2</v>
      </c>
      <c r="W51" s="41">
        <f>'2023'!R9</f>
        <v>0.15840533575867818</v>
      </c>
      <c r="X51" s="42">
        <f>'2023'!S9</f>
        <v>0.15840533575867818</v>
      </c>
      <c r="Y51" s="43">
        <f>'2023'!T9</f>
        <v>0.15840533575867818</v>
      </c>
      <c r="Z51" s="44">
        <f>'2023'!U9</f>
        <v>23.92876712328767</v>
      </c>
      <c r="AA51" s="45">
        <f>'2023'!V9</f>
        <v>2.15</v>
      </c>
      <c r="AB51" s="45">
        <f>CS51/CV51</f>
        <v>11.942857142857143</v>
      </c>
      <c r="AC51" s="45">
        <f>'2023'!X9</f>
        <v>5.4</v>
      </c>
      <c r="AD51" s="45">
        <f>'2023'!Y9</f>
        <v>7.8</v>
      </c>
      <c r="AE51" s="45">
        <f>'2023'!Z9</f>
        <v>0</v>
      </c>
      <c r="AF51" s="45">
        <f>'2023'!AA9</f>
        <v>0</v>
      </c>
      <c r="AG51" s="45">
        <f t="shared" si="10"/>
        <v>20</v>
      </c>
      <c r="AH51" s="46">
        <f>'2023'!AB9</f>
        <v>5.4000000000000006E-2</v>
      </c>
      <c r="AI51" s="45">
        <f>'2023'!AC9</f>
        <v>109.23951242820199</v>
      </c>
      <c r="AJ51" s="47">
        <f>'2023'!AD9</f>
        <v>117.13450111804198</v>
      </c>
      <c r="AK51" s="48">
        <f>'2023'!AE9</f>
        <v>4</v>
      </c>
      <c r="AL51" s="49">
        <f>'2023'!AF9</f>
        <v>1</v>
      </c>
      <c r="AM51" s="49">
        <f>'2023'!AG9</f>
        <v>7</v>
      </c>
      <c r="AN51" s="49">
        <f>'2023'!AH9</f>
        <v>3</v>
      </c>
      <c r="AO51" s="49">
        <f>'2023'!AI9</f>
        <v>2</v>
      </c>
      <c r="AP51" s="49">
        <f>'2023'!AK9</f>
        <v>8</v>
      </c>
      <c r="AQ51" s="49">
        <f>'2023'!AL9</f>
        <v>7</v>
      </c>
      <c r="AR51" s="50">
        <f>'2023'!AM9</f>
        <v>0.25</v>
      </c>
      <c r="AS51" s="55">
        <f>'2023'!AN9</f>
        <v>0</v>
      </c>
      <c r="AT51" s="56">
        <f>'2023'!AO9</f>
        <v>1</v>
      </c>
      <c r="AU51" s="56">
        <f>'2023'!AP9</f>
        <v>0</v>
      </c>
      <c r="AV51" s="56">
        <f>'2023'!AQ9</f>
        <v>0</v>
      </c>
      <c r="AW51" s="56">
        <f>'2023'!AR9</f>
        <v>0</v>
      </c>
      <c r="AX51" s="56">
        <f>'2023'!AS9</f>
        <v>0</v>
      </c>
      <c r="AY51" s="57">
        <f>'2023'!AT9</f>
        <v>0</v>
      </c>
      <c r="AZ51" s="57">
        <f>'2023'!AU9</f>
        <v>0</v>
      </c>
      <c r="BA51" s="57">
        <f>'2023'!AV9</f>
        <v>0</v>
      </c>
      <c r="BB51" s="57">
        <f>'2023'!AW9</f>
        <v>0</v>
      </c>
      <c r="BC51" s="57">
        <f>'2023'!AX9</f>
        <v>0</v>
      </c>
      <c r="BD51" s="57">
        <f>'2023'!AY9</f>
        <v>0</v>
      </c>
      <c r="BE51" s="58">
        <f>'2023'!AZ9</f>
        <v>0</v>
      </c>
      <c r="BF51" s="55">
        <f>'2023'!BA9</f>
        <v>54</v>
      </c>
      <c r="BG51" s="56">
        <f>'2023'!BB9</f>
        <v>501.6</v>
      </c>
      <c r="BH51" s="56">
        <f>'2023'!BC9</f>
        <v>2</v>
      </c>
      <c r="BI51" s="56">
        <f>'2023'!BD9</f>
        <v>2</v>
      </c>
      <c r="BJ51" s="56">
        <f>'2023'!BE9</f>
        <v>1</v>
      </c>
      <c r="BK51" s="56">
        <f>'2023'!BF9</f>
        <v>3.8</v>
      </c>
      <c r="BL51" s="57">
        <f>'2023'!BG9</f>
        <v>0</v>
      </c>
      <c r="BM51" s="57">
        <f>'2023'!BH9</f>
        <v>0</v>
      </c>
      <c r="BN51" s="57">
        <f>'2023'!BI9</f>
        <v>3.38</v>
      </c>
      <c r="BO51" s="57">
        <f>'2023'!BJ9</f>
        <v>17.5</v>
      </c>
      <c r="BP51" s="57">
        <f>'2023'!BK9</f>
        <v>9.5</v>
      </c>
      <c r="BQ51" s="57">
        <f>'2023'!BL9</f>
        <v>0</v>
      </c>
      <c r="BR51" s="58">
        <f>'2023'!BM9</f>
        <v>0</v>
      </c>
      <c r="BS51" s="55">
        <f>'2023'!BN9</f>
        <v>0</v>
      </c>
      <c r="BT51" s="56">
        <f>'2023'!BO9</f>
        <v>1</v>
      </c>
      <c r="BU51" s="56">
        <f>'2023'!BP9</f>
        <v>0</v>
      </c>
      <c r="BV51" s="56">
        <f>'2023'!BQ9</f>
        <v>0</v>
      </c>
      <c r="BW51" s="56">
        <f>'2023'!BR9</f>
        <v>0</v>
      </c>
      <c r="BX51" s="56">
        <f>'2023'!BS9</f>
        <v>0</v>
      </c>
      <c r="BY51" s="57">
        <f>'2023'!BT9</f>
        <v>0</v>
      </c>
      <c r="BZ51" s="57">
        <f>'2023'!BU9</f>
        <v>0</v>
      </c>
      <c r="CA51" s="57">
        <f>'2023'!BV9</f>
        <v>0</v>
      </c>
      <c r="CB51" s="57">
        <f>'2023'!BW9</f>
        <v>0</v>
      </c>
      <c r="CC51" s="57">
        <f>'2023'!BX9</f>
        <v>0</v>
      </c>
      <c r="CD51" s="57">
        <f>'2023'!BY9</f>
        <v>0</v>
      </c>
      <c r="CE51" s="58">
        <f>'2023'!BZ9</f>
        <v>0</v>
      </c>
      <c r="CF51" s="55">
        <f>'2023'!CA9</f>
        <v>165</v>
      </c>
      <c r="CG51" s="56">
        <f>'2023'!CB9</f>
        <v>2058.2999999999997</v>
      </c>
      <c r="CH51" s="56">
        <f>'2023'!CC9</f>
        <v>23</v>
      </c>
      <c r="CI51" s="56">
        <f>'2023'!CD9</f>
        <v>17</v>
      </c>
      <c r="CJ51" s="56">
        <f>'2023'!CE9</f>
        <v>3</v>
      </c>
      <c r="CK51" s="56">
        <f>'2023'!CF9</f>
        <v>13.5</v>
      </c>
      <c r="CL51" s="57">
        <f>'2023'!CG9</f>
        <v>0</v>
      </c>
      <c r="CM51" s="57">
        <f>'2023'!CH9</f>
        <v>0</v>
      </c>
      <c r="CN51" s="57">
        <f>'2023'!CI9</f>
        <v>0.91</v>
      </c>
      <c r="CO51" s="57">
        <f>'2023'!CJ9</f>
        <v>4.5999999999999996</v>
      </c>
      <c r="CP51" s="57">
        <f>'2023'!CK9</f>
        <v>7.8</v>
      </c>
      <c r="CQ51" s="57">
        <f>'2023'!CL9</f>
        <v>20</v>
      </c>
      <c r="CR51" s="58">
        <f>'2023'!CM9</f>
        <v>5.6</v>
      </c>
      <c r="CS51" s="55">
        <f>'2023'!CN9</f>
        <v>418</v>
      </c>
      <c r="CT51" s="56">
        <f>'2023'!CO9</f>
        <v>2638.8</v>
      </c>
      <c r="CU51" s="56">
        <f>'2023'!CP9</f>
        <v>45</v>
      </c>
      <c r="CV51" s="56">
        <f>'2023'!CQ9</f>
        <v>35</v>
      </c>
      <c r="CW51" s="56">
        <f>'2023'!CR9</f>
        <v>3</v>
      </c>
      <c r="CX51" s="56">
        <f>'2023'!CS9</f>
        <v>20.399999999999999</v>
      </c>
      <c r="CY51" s="57">
        <f>'2023'!CT9</f>
        <v>0</v>
      </c>
      <c r="CZ51" s="57">
        <f>'2023'!CU9</f>
        <v>0</v>
      </c>
      <c r="DA51" s="57">
        <f>'2023'!CV9</f>
        <v>2.15</v>
      </c>
      <c r="DB51" s="57">
        <f>'2023'!CW9</f>
        <v>5.4</v>
      </c>
      <c r="DC51" s="57">
        <f>'2023'!CX9</f>
        <v>7.8</v>
      </c>
      <c r="DD51" s="57">
        <f>'2023'!CY9</f>
        <v>28.6</v>
      </c>
      <c r="DE51" s="58">
        <f>'2023'!CZ9</f>
        <v>5.4</v>
      </c>
    </row>
    <row r="52" spans="1:109" ht="15.75" hidden="1" customHeight="1" x14ac:dyDescent="0.2">
      <c r="A52" s="29">
        <f t="shared" si="7"/>
        <v>46</v>
      </c>
      <c r="B52" s="30">
        <f>'2025'!A8</f>
        <v>6</v>
      </c>
      <c r="C52" s="30">
        <v>2025</v>
      </c>
      <c r="D52" s="31" t="str">
        <f>'2025'!B8</f>
        <v>Oronde Gadsden II</v>
      </c>
      <c r="E52" s="32">
        <f>'2025'!C8</f>
        <v>9.0214285714285722</v>
      </c>
      <c r="F52" s="32">
        <f t="shared" si="8"/>
        <v>71.399999999999991</v>
      </c>
      <c r="G52" s="32"/>
      <c r="H52" s="33">
        <f t="shared" si="9"/>
        <v>0.40119311322657064</v>
      </c>
      <c r="I52" s="34" t="str">
        <f>'2025'!D8</f>
        <v>Syracuse</v>
      </c>
      <c r="J52" s="35">
        <f>'2025'!E8</f>
        <v>4</v>
      </c>
      <c r="K52" s="36">
        <f>'2025'!F8</f>
        <v>37797</v>
      </c>
      <c r="L52" s="37">
        <f>'2025'!G8</f>
        <v>22.273972602739725</v>
      </c>
      <c r="M52" s="37" t="str">
        <f>'2025'!H8</f>
        <v>SR</v>
      </c>
      <c r="N52" s="37">
        <f>'2025'!I8</f>
        <v>21.854794520547944</v>
      </c>
      <c r="O52" s="38">
        <f>'2025'!J8</f>
        <v>77</v>
      </c>
      <c r="P52" s="38">
        <f>'2025'!K8</f>
        <v>243</v>
      </c>
      <c r="Q52" s="35">
        <f>'2025'!L8</f>
        <v>4.62</v>
      </c>
      <c r="R52" s="39">
        <f>'2025'!M8</f>
        <v>5</v>
      </c>
      <c r="S52" s="40">
        <f>'2025'!N8</f>
        <v>0</v>
      </c>
      <c r="T52" s="41">
        <f>'2025'!O8</f>
        <v>1.9607843137254902E-2</v>
      </c>
      <c r="U52" s="41">
        <f>'2025'!P8</f>
        <v>0.32042989352174345</v>
      </c>
      <c r="V52" s="41">
        <f>'2025'!Q8</f>
        <v>0.195906432748538</v>
      </c>
      <c r="W52" s="41">
        <f>'2025'!R8</f>
        <v>0.19417879417879419</v>
      </c>
      <c r="X52" s="42">
        <f>'2025'!S8</f>
        <v>0.25730434385026879</v>
      </c>
      <c r="Y52" s="43">
        <f>'2025'!T8</f>
        <v>0.24443912665775533</v>
      </c>
      <c r="Z52" s="44">
        <f>'2025'!U8</f>
        <v>19.210958904109589</v>
      </c>
      <c r="AA52" s="45">
        <f>'2025'!V8</f>
        <v>3.53</v>
      </c>
      <c r="AB52" s="45">
        <f>'2025'!W8</f>
        <v>12.794520547945206</v>
      </c>
      <c r="AC52" s="45">
        <f>'2025'!X8</f>
        <v>3.5</v>
      </c>
      <c r="AD52" s="45">
        <f>'2025'!Y8</f>
        <v>10.3</v>
      </c>
      <c r="AE52" s="45">
        <f>'2025'!Z8</f>
        <v>0</v>
      </c>
      <c r="AF52" s="45">
        <f>'2025'!AA8</f>
        <v>0</v>
      </c>
      <c r="AG52" s="45">
        <f t="shared" si="10"/>
        <v>50</v>
      </c>
      <c r="AH52" s="46">
        <f>'2025'!AB8</f>
        <v>5.2000000000000005E-2</v>
      </c>
      <c r="AI52" s="45">
        <f>'2025'!AC8</f>
        <v>106.67640389916764</v>
      </c>
      <c r="AJ52" s="47">
        <f>'2025'!AD8</f>
        <v>114.38615089030581</v>
      </c>
      <c r="AK52" s="48">
        <f>'2025'!AE8</f>
        <v>8</v>
      </c>
      <c r="AL52" s="49">
        <f>'2025'!AF8</f>
        <v>8</v>
      </c>
      <c r="AM52" s="49">
        <f>'2025'!AG8</f>
        <v>10</v>
      </c>
      <c r="AN52" s="49">
        <f>'2025'!AH8</f>
        <v>4</v>
      </c>
      <c r="AO52" s="49">
        <f>'2025'!AI8</f>
        <v>0</v>
      </c>
      <c r="AP52" s="49">
        <f>'2025'!AK8</f>
        <v>7</v>
      </c>
      <c r="AQ52" s="49">
        <f>'2025'!AL8</f>
        <v>3</v>
      </c>
      <c r="AR52" s="50">
        <f>'2025'!AM8</f>
        <v>0</v>
      </c>
      <c r="AS52" s="55">
        <f>'2025'!AN8</f>
        <v>0</v>
      </c>
      <c r="AT52" s="56">
        <f>'2025'!AO8</f>
        <v>1</v>
      </c>
      <c r="AU52" s="56">
        <f>'2025'!AP8</f>
        <v>0</v>
      </c>
      <c r="AV52" s="56">
        <f>'2025'!AQ8</f>
        <v>0</v>
      </c>
      <c r="AW52" s="56">
        <f>'2025'!AR8</f>
        <v>0</v>
      </c>
      <c r="AX52" s="56">
        <f>'2025'!AS8</f>
        <v>0</v>
      </c>
      <c r="AY52" s="57">
        <f>'2025'!AT8</f>
        <v>0</v>
      </c>
      <c r="AZ52" s="57">
        <f>'2025'!AU8</f>
        <v>0</v>
      </c>
      <c r="BA52" s="57">
        <f>'2025'!AV8</f>
        <v>0</v>
      </c>
      <c r="BB52" s="57">
        <f>'2025'!AW8</f>
        <v>0</v>
      </c>
      <c r="BC52" s="57">
        <f>'2025'!AX8</f>
        <v>0</v>
      </c>
      <c r="BD52" s="57">
        <f>'2025'!AY8</f>
        <v>0</v>
      </c>
      <c r="BE52" s="58">
        <f>'2025'!AZ8</f>
        <v>0</v>
      </c>
      <c r="BF52" s="55">
        <f>'2025'!BA8</f>
        <v>24</v>
      </c>
      <c r="BG52" s="56">
        <f>'2025'!BB8</f>
        <v>1224</v>
      </c>
      <c r="BH52" s="56">
        <f>'2025'!BC8</f>
        <v>4</v>
      </c>
      <c r="BI52" s="56">
        <f>'2025'!BD8</f>
        <v>2</v>
      </c>
      <c r="BJ52" s="56">
        <f>'2025'!BE8</f>
        <v>0</v>
      </c>
      <c r="BK52" s="56">
        <f>'2025'!BF8</f>
        <v>0</v>
      </c>
      <c r="BL52" s="57">
        <f>'2025'!BG8</f>
        <v>0</v>
      </c>
      <c r="BM52" s="57">
        <f>'2025'!BH8</f>
        <v>0</v>
      </c>
      <c r="BN52" s="57">
        <f>'2025'!BI8</f>
        <v>0.43</v>
      </c>
      <c r="BO52" s="57">
        <f>'2025'!BJ8</f>
        <v>1</v>
      </c>
      <c r="BP52" s="57">
        <f>'2025'!BK8</f>
        <v>9</v>
      </c>
      <c r="BQ52" s="57">
        <f>'2025'!BL8</f>
        <v>0</v>
      </c>
      <c r="BR52" s="58">
        <f>'2025'!BM8</f>
        <v>0</v>
      </c>
      <c r="BS52" s="55">
        <f>'2025'!BN8</f>
        <v>966</v>
      </c>
      <c r="BT52" s="56">
        <f>'2025'!BO8</f>
        <v>3014.7000000000003</v>
      </c>
      <c r="BU52" s="56">
        <f>'2025'!BP8</f>
        <v>93</v>
      </c>
      <c r="BV52" s="56">
        <f>'2025'!BQ8</f>
        <v>61</v>
      </c>
      <c r="BW52" s="56">
        <f>'2025'!BR8</f>
        <v>6</v>
      </c>
      <c r="BX52" s="56">
        <f>'2025'!BS8</f>
        <v>0</v>
      </c>
      <c r="BY52" s="57">
        <f>'2025'!BT8</f>
        <v>0</v>
      </c>
      <c r="BZ52" s="57">
        <f>'2025'!BU8</f>
        <v>0</v>
      </c>
      <c r="CA52" s="57">
        <f>'2025'!BV8</f>
        <v>2.2999999999999998</v>
      </c>
      <c r="CB52" s="57">
        <f>'2025'!BW8</f>
        <v>4</v>
      </c>
      <c r="CC52" s="57">
        <f>'2025'!BX8</f>
        <v>12.2</v>
      </c>
      <c r="CD52" s="57">
        <f>'2025'!BY8</f>
        <v>52.6</v>
      </c>
      <c r="CE52" s="58">
        <f>'2025'!BZ8</f>
        <v>6.2</v>
      </c>
      <c r="CF52" s="55">
        <f>'2025'!CA8</f>
        <v>67</v>
      </c>
      <c r="CG52" s="56">
        <f>'2025'!CB8</f>
        <v>342</v>
      </c>
      <c r="CH52" s="56">
        <f>'2025'!CC8</f>
        <v>9</v>
      </c>
      <c r="CI52" s="56">
        <f>'2025'!CD8</f>
        <v>7</v>
      </c>
      <c r="CJ52" s="56">
        <f>'2025'!CE8</f>
        <v>1</v>
      </c>
      <c r="CK52" s="56">
        <f>'2025'!CF8</f>
        <v>0</v>
      </c>
      <c r="CL52" s="57">
        <f>'2025'!CG8</f>
        <v>0</v>
      </c>
      <c r="CM52" s="57">
        <f>'2025'!CH8</f>
        <v>0</v>
      </c>
      <c r="CN52" s="57">
        <f>'2025'!CI8</f>
        <v>3.53</v>
      </c>
      <c r="CO52" s="57">
        <f>'2025'!CJ8</f>
        <v>3.3</v>
      </c>
      <c r="CP52" s="57">
        <f>'2025'!CK8</f>
        <v>9.1999999999999993</v>
      </c>
      <c r="CQ52" s="57">
        <f>'2025'!CL8</f>
        <v>50</v>
      </c>
      <c r="CR52" s="58">
        <f>'2025'!CM8</f>
        <v>0</v>
      </c>
      <c r="CS52" s="55">
        <f>'2025'!CN8</f>
        <v>934</v>
      </c>
      <c r="CT52" s="56">
        <f>'2025'!CO8</f>
        <v>4810</v>
      </c>
      <c r="CU52" s="56">
        <f>'2025'!CP8</f>
        <v>103</v>
      </c>
      <c r="CV52" s="56">
        <f>'2025'!CQ8</f>
        <v>73</v>
      </c>
      <c r="CW52" s="56">
        <f>'2025'!CR8</f>
        <v>7</v>
      </c>
      <c r="CX52" s="56">
        <f>'2025'!CS8</f>
        <v>28.799999999999997</v>
      </c>
      <c r="CY52" s="57">
        <f>'2025'!CT8</f>
        <v>0</v>
      </c>
      <c r="CZ52" s="57">
        <f>'2025'!CU8</f>
        <v>0</v>
      </c>
      <c r="DA52" s="57">
        <f>'2025'!CV8</f>
        <v>1.93</v>
      </c>
      <c r="DB52" s="57">
        <f>'2025'!CW8</f>
        <v>3.5</v>
      </c>
      <c r="DC52" s="57">
        <f>'2025'!CX8</f>
        <v>10.3</v>
      </c>
      <c r="DD52" s="57">
        <f>'2025'!CY8</f>
        <v>60.7</v>
      </c>
      <c r="DE52" s="58">
        <f>'2025'!CZ8</f>
        <v>5.2</v>
      </c>
    </row>
    <row r="53" spans="1:109" ht="15.75" hidden="1" customHeight="1" x14ac:dyDescent="0.2">
      <c r="A53" s="29">
        <f t="shared" si="7"/>
        <v>51</v>
      </c>
      <c r="B53" s="30">
        <f>'2020'!A9</f>
        <v>7</v>
      </c>
      <c r="C53" s="30">
        <v>2020</v>
      </c>
      <c r="D53" s="31" t="str">
        <f>'2020'!B9</f>
        <v>Jacob Breeland</v>
      </c>
      <c r="E53" s="32">
        <f>'2020'!C9</f>
        <v>8.5571428571428587</v>
      </c>
      <c r="F53" s="32">
        <f t="shared" si="8"/>
        <v>68.300000000000011</v>
      </c>
      <c r="G53" s="32"/>
      <c r="H53" s="33">
        <f t="shared" si="9"/>
        <v>0.22893028434941495</v>
      </c>
      <c r="I53" s="34" t="str">
        <f>'2020'!D9</f>
        <v>Oregon</v>
      </c>
      <c r="J53" s="35">
        <f>'2020'!E9</f>
        <v>5</v>
      </c>
      <c r="K53" s="36">
        <f>'2020'!F9</f>
        <v>35754</v>
      </c>
      <c r="L53" s="37">
        <f>'2020'!G9</f>
        <v>27.87123287671233</v>
      </c>
      <c r="M53" s="37" t="str">
        <f>'2020'!H9</f>
        <v>RS SR</v>
      </c>
      <c r="N53" s="37">
        <f>'2020'!I9</f>
        <v>22.438356164383563</v>
      </c>
      <c r="O53" s="38">
        <f>'2020'!J9</f>
        <v>77</v>
      </c>
      <c r="P53" s="38">
        <f>'2020'!K9</f>
        <v>252</v>
      </c>
      <c r="Q53" s="35">
        <f>'2020'!L9</f>
        <v>4.79</v>
      </c>
      <c r="R53" s="39">
        <f>'2020'!M9</f>
        <v>0</v>
      </c>
      <c r="S53" s="40">
        <f>'2020'!N9</f>
        <v>0</v>
      </c>
      <c r="T53" s="41">
        <f>'2020'!O9</f>
        <v>0.15454202789295135</v>
      </c>
      <c r="U53" s="41">
        <f>'2020'!P9</f>
        <v>0.15319067451768872</v>
      </c>
      <c r="V53" s="41">
        <f>'2020'!Q9</f>
        <v>0.15213882163034706</v>
      </c>
      <c r="W53" s="41">
        <f>'2020'!R9</f>
        <v>0.26142525174283504</v>
      </c>
      <c r="X53" s="42">
        <f>'2020'!S9</f>
        <v>0.26142525174283504</v>
      </c>
      <c r="Y53" s="43">
        <f>'2020'!T9</f>
        <v>0.24835398915569329</v>
      </c>
      <c r="Z53" s="44">
        <f>'2020'!U9</f>
        <v>18.791780821917808</v>
      </c>
      <c r="AA53" s="45">
        <f>'2020'!V9</f>
        <v>2.81</v>
      </c>
      <c r="AB53" s="45">
        <f t="shared" ref="AB53:AB59" si="11">CS53/CV53</f>
        <v>15.576923076923077</v>
      </c>
      <c r="AC53" s="45">
        <f>'2020'!X9</f>
        <v>7.2</v>
      </c>
      <c r="AD53" s="45">
        <f>'2020'!Y9</f>
        <v>10</v>
      </c>
      <c r="AE53" s="45">
        <f>'2020'!Z9</f>
        <v>0</v>
      </c>
      <c r="AF53" s="45">
        <f>'2020'!AA9</f>
        <v>0</v>
      </c>
      <c r="AG53" s="45">
        <f t="shared" si="10"/>
        <v>25</v>
      </c>
      <c r="AH53" s="46">
        <f>'2020'!AB9</f>
        <v>7.0999999999999994E-2</v>
      </c>
      <c r="AI53" s="45">
        <f>'2020'!AC9</f>
        <v>95.738910906614521</v>
      </c>
      <c r="AJ53" s="47">
        <f>'2020'!AD9</f>
        <v>102.65818033563279</v>
      </c>
      <c r="AK53" s="48">
        <f>'2020'!AE9</f>
        <v>8</v>
      </c>
      <c r="AL53" s="49">
        <f>'2020'!AF9</f>
        <v>9</v>
      </c>
      <c r="AM53" s="49">
        <f>'2020'!AG9</f>
        <v>9</v>
      </c>
      <c r="AN53" s="49">
        <f>'2020'!AH9</f>
        <v>8</v>
      </c>
      <c r="AO53" s="49">
        <f>'2020'!AI9</f>
        <v>5</v>
      </c>
      <c r="AP53" s="49">
        <f>'2020'!AK9</f>
        <v>2</v>
      </c>
      <c r="AQ53" s="49">
        <f>'2020'!AL9</f>
        <v>0</v>
      </c>
      <c r="AR53" s="50">
        <f>'2020'!AM9</f>
        <v>0</v>
      </c>
      <c r="AS53" s="55">
        <f>'2020'!AN9</f>
        <v>0</v>
      </c>
      <c r="AT53" s="56">
        <f>'2020'!AO9</f>
        <v>1</v>
      </c>
      <c r="AU53" s="56">
        <f>'2020'!AP9</f>
        <v>0</v>
      </c>
      <c r="AV53" s="56">
        <f>'2020'!AQ9</f>
        <v>0</v>
      </c>
      <c r="AW53" s="56">
        <f>'2020'!AR9</f>
        <v>0</v>
      </c>
      <c r="AX53" s="56">
        <f>'2020'!AS9</f>
        <v>0</v>
      </c>
      <c r="AY53" s="57">
        <f>'2020'!AT9</f>
        <v>0</v>
      </c>
      <c r="AZ53" s="57">
        <f>'2020'!AU9</f>
        <v>0</v>
      </c>
      <c r="BA53" s="57">
        <f>'2020'!AV9</f>
        <v>0</v>
      </c>
      <c r="BB53" s="57">
        <f>'2020'!AW9</f>
        <v>0</v>
      </c>
      <c r="BC53" s="57">
        <f>'2020'!AX9</f>
        <v>0</v>
      </c>
      <c r="BD53" s="57">
        <f>'2020'!AY9</f>
        <v>0</v>
      </c>
      <c r="BE53" s="58">
        <f>'2020'!AZ9</f>
        <v>0</v>
      </c>
      <c r="BF53" s="55">
        <f>'2020'!BA9</f>
        <v>123</v>
      </c>
      <c r="BG53" s="56">
        <f>'2020'!BB9</f>
        <v>795.90000000000009</v>
      </c>
      <c r="BH53" s="56">
        <f>'2020'!BC9</f>
        <v>8</v>
      </c>
      <c r="BI53" s="56">
        <f>'2020'!BD9</f>
        <v>6</v>
      </c>
      <c r="BJ53" s="56">
        <f>'2020'!BE9</f>
        <v>0</v>
      </c>
      <c r="BK53" s="56">
        <f>'2020'!BF9</f>
        <v>6.8999999999999995</v>
      </c>
      <c r="BL53" s="57">
        <f>'2020'!BG9</f>
        <v>0</v>
      </c>
      <c r="BM53" s="57">
        <f>'2020'!BH9</f>
        <v>0</v>
      </c>
      <c r="BN53" s="57">
        <f>'2020'!BI9</f>
        <v>2.41</v>
      </c>
      <c r="BO53" s="57">
        <f>'2020'!BJ9</f>
        <v>14</v>
      </c>
      <c r="BP53" s="57">
        <f>'2020'!BK9</f>
        <v>10.6</v>
      </c>
      <c r="BQ53" s="57">
        <f>'2020'!BL9</f>
        <v>0</v>
      </c>
      <c r="BR53" s="58">
        <f>'2020'!BM9</f>
        <v>14.3</v>
      </c>
      <c r="BS53" s="55">
        <f>'2020'!BN9</f>
        <v>320</v>
      </c>
      <c r="BT53" s="56">
        <f>'2020'!BO9</f>
        <v>2088.9</v>
      </c>
      <c r="BU53" s="56">
        <f>'2020'!BP9</f>
        <v>29</v>
      </c>
      <c r="BV53" s="56">
        <f>'2020'!BQ9</f>
        <v>18</v>
      </c>
      <c r="BW53" s="56">
        <f>'2020'!BR9</f>
        <v>5</v>
      </c>
      <c r="BX53" s="56">
        <f>'2020'!BS9</f>
        <v>15.399999999999999</v>
      </c>
      <c r="BY53" s="57">
        <f>'2020'!BT9</f>
        <v>0</v>
      </c>
      <c r="BZ53" s="57">
        <f>'2020'!BU9</f>
        <v>0</v>
      </c>
      <c r="CA53" s="57">
        <f>'2020'!BV9</f>
        <v>1.74</v>
      </c>
      <c r="CB53" s="57">
        <f>'2020'!BW9</f>
        <v>6</v>
      </c>
      <c r="CC53" s="57">
        <f>'2020'!BX9</f>
        <v>13</v>
      </c>
      <c r="CD53" s="57">
        <f>'2020'!BY9</f>
        <v>60</v>
      </c>
      <c r="CE53" s="58">
        <f>'2020'!BZ9</f>
        <v>5.3</v>
      </c>
      <c r="CF53" s="55">
        <f>'2020'!CA9</f>
        <v>377</v>
      </c>
      <c r="CG53" s="56">
        <f>'2020'!CB9</f>
        <v>2478</v>
      </c>
      <c r="CH53" s="56">
        <f>'2020'!CC9</f>
        <v>37</v>
      </c>
      <c r="CI53" s="56">
        <f>'2020'!CD9</f>
        <v>24</v>
      </c>
      <c r="CJ53" s="56">
        <f>'2020'!CE9</f>
        <v>2</v>
      </c>
      <c r="CK53" s="56">
        <f>'2020'!CF9</f>
        <v>22</v>
      </c>
      <c r="CL53" s="57">
        <f>'2020'!CG9</f>
        <v>0</v>
      </c>
      <c r="CM53" s="57">
        <f>'2020'!CH9</f>
        <v>0</v>
      </c>
      <c r="CN53" s="57">
        <f>'2020'!CI9</f>
        <v>1.34</v>
      </c>
      <c r="CO53" s="57">
        <f>'2020'!CJ9</f>
        <v>7.2</v>
      </c>
      <c r="CP53" s="57">
        <f>'2020'!CK9</f>
        <v>9.8000000000000007</v>
      </c>
      <c r="CQ53" s="57">
        <f>'2020'!CL9</f>
        <v>25</v>
      </c>
      <c r="CR53" s="58">
        <f>'2020'!CM9</f>
        <v>4</v>
      </c>
      <c r="CS53" s="55">
        <f>'2020'!CN9</f>
        <v>405</v>
      </c>
      <c r="CT53" s="56">
        <f>'2020'!CO9</f>
        <v>1549.1999999999998</v>
      </c>
      <c r="CU53" s="56">
        <f>'2020'!CP9</f>
        <v>32</v>
      </c>
      <c r="CV53" s="56">
        <f>'2020'!CQ9</f>
        <v>26</v>
      </c>
      <c r="CW53" s="56">
        <f>'2020'!CR9</f>
        <v>6</v>
      </c>
      <c r="CX53" s="56">
        <f>'2020'!CS9</f>
        <v>15</v>
      </c>
      <c r="CY53" s="57">
        <f>'2020'!CT9</f>
        <v>0</v>
      </c>
      <c r="CZ53" s="57">
        <f>'2020'!CU9</f>
        <v>0</v>
      </c>
      <c r="DA53" s="57">
        <f>'2020'!CV9</f>
        <v>2.81</v>
      </c>
      <c r="DB53" s="57">
        <f>'2020'!CW9</f>
        <v>5.9</v>
      </c>
      <c r="DC53" s="57">
        <f>'2020'!CX9</f>
        <v>10</v>
      </c>
      <c r="DD53" s="57">
        <f>'2020'!CY9</f>
        <v>33.299999999999997</v>
      </c>
      <c r="DE53" s="58">
        <f>'2020'!CZ9</f>
        <v>7.1</v>
      </c>
    </row>
    <row r="54" spans="1:109" ht="15.75" hidden="1" customHeight="1" x14ac:dyDescent="0.2">
      <c r="A54" s="29">
        <f t="shared" si="7"/>
        <v>52</v>
      </c>
      <c r="B54" s="30">
        <f>'2022'!A7</f>
        <v>5</v>
      </c>
      <c r="C54" s="30">
        <v>2022</v>
      </c>
      <c r="D54" s="31" t="str">
        <f>'2022'!B7</f>
        <v>Daniel Bellinger</v>
      </c>
      <c r="E54" s="32">
        <f>'2022'!C7</f>
        <v>8.3785714285714281</v>
      </c>
      <c r="F54" s="32">
        <f t="shared" si="8"/>
        <v>67.7</v>
      </c>
      <c r="G54" s="32"/>
      <c r="H54" s="33">
        <f t="shared" si="9"/>
        <v>0.16267535016589268</v>
      </c>
      <c r="I54" s="34" t="str">
        <f>'2022'!D7</f>
        <v>San Diego State</v>
      </c>
      <c r="J54" s="35">
        <f>'2022'!E7</f>
        <v>7</v>
      </c>
      <c r="K54" s="36">
        <f>'2022'!F7</f>
        <v>36791</v>
      </c>
      <c r="L54" s="37">
        <f>'2022'!G7</f>
        <v>25.030136986301368</v>
      </c>
      <c r="M54" s="37" t="str">
        <f>'2022'!H7</f>
        <v>SR</v>
      </c>
      <c r="N54" s="37">
        <f>'2022'!I7</f>
        <v>21.610958904109587</v>
      </c>
      <c r="O54" s="38">
        <f>'2022'!J7</f>
        <v>77</v>
      </c>
      <c r="P54" s="38">
        <f>'2022'!K7</f>
        <v>253</v>
      </c>
      <c r="Q54" s="35">
        <f>'2022'!L7</f>
        <v>4.63</v>
      </c>
      <c r="R54" s="39">
        <f>'2022'!M7</f>
        <v>4</v>
      </c>
      <c r="S54" s="40">
        <f>'2022'!N7</f>
        <v>0</v>
      </c>
      <c r="T54" s="41">
        <f>'2022'!O7</f>
        <v>5.3475935828877004E-2</v>
      </c>
      <c r="U54" s="41">
        <f>'2022'!P7</f>
        <v>9.019115139549494E-2</v>
      </c>
      <c r="V54" s="41">
        <f>'2022'!Q7</f>
        <v>0.16760237780713341</v>
      </c>
      <c r="W54" s="41">
        <f>'2022'!R7</f>
        <v>0.19113108452000649</v>
      </c>
      <c r="X54" s="42">
        <f>'2022'!S7</f>
        <v>0.19113108452000649</v>
      </c>
      <c r="Y54" s="43">
        <f>'2022'!T7</f>
        <v>0.14525962423520494</v>
      </c>
      <c r="Z54" s="44">
        <f>'2022'!U7</f>
        <v>19.967123287671232</v>
      </c>
      <c r="AA54" s="45">
        <f>'2022'!V7</f>
        <v>1.66</v>
      </c>
      <c r="AB54" s="45">
        <f t="shared" si="11"/>
        <v>11.387096774193548</v>
      </c>
      <c r="AC54" s="45">
        <f>'2022'!X7</f>
        <v>9.1</v>
      </c>
      <c r="AD54" s="45">
        <f>'2022'!Y7</f>
        <v>8.6</v>
      </c>
      <c r="AE54" s="45">
        <f>'2022'!Z7</f>
        <v>0</v>
      </c>
      <c r="AF54" s="45">
        <f>'2022'!AA7</f>
        <v>0</v>
      </c>
      <c r="AG54" s="45">
        <f t="shared" si="10"/>
        <v>50</v>
      </c>
      <c r="AH54" s="46">
        <f>'2022'!AB7</f>
        <v>0</v>
      </c>
      <c r="AI54" s="45">
        <f>'2022'!AC7</f>
        <v>110.10994679017969</v>
      </c>
      <c r="AJ54" s="47">
        <f>'2022'!AD7</f>
        <v>118.06784375643275</v>
      </c>
      <c r="AK54" s="48">
        <f>'2022'!AE7</f>
        <v>3</v>
      </c>
      <c r="AL54" s="49">
        <f>'2022'!AF7</f>
        <v>7</v>
      </c>
      <c r="AM54" s="49">
        <f>'2022'!AG7</f>
        <v>3</v>
      </c>
      <c r="AN54" s="49">
        <f>'2022'!AH7</f>
        <v>2</v>
      </c>
      <c r="AO54" s="49">
        <f>'2022'!AI7</f>
        <v>8</v>
      </c>
      <c r="AP54" s="49">
        <f>'2022'!AK7</f>
        <v>8</v>
      </c>
      <c r="AQ54" s="49">
        <f>'2022'!AL7</f>
        <v>5</v>
      </c>
      <c r="AR54" s="50">
        <f>'2022'!AM7</f>
        <v>0</v>
      </c>
      <c r="AS54" s="55">
        <f>'2022'!AN7</f>
        <v>0</v>
      </c>
      <c r="AT54" s="56">
        <f>'2022'!AO7</f>
        <v>1</v>
      </c>
      <c r="AU54" s="56">
        <f>'2022'!AP7</f>
        <v>0</v>
      </c>
      <c r="AV54" s="56">
        <f>'2022'!AQ7</f>
        <v>0</v>
      </c>
      <c r="AW54" s="56">
        <f>'2022'!AR7</f>
        <v>0</v>
      </c>
      <c r="AX54" s="56">
        <f>'2022'!AS7</f>
        <v>0</v>
      </c>
      <c r="AY54" s="57">
        <f>'2022'!AT7</f>
        <v>0</v>
      </c>
      <c r="AZ54" s="57">
        <f>'2022'!AU7</f>
        <v>0</v>
      </c>
      <c r="BA54" s="57">
        <f>'2022'!AV7</f>
        <v>0</v>
      </c>
      <c r="BB54" s="57">
        <f>'2022'!AW7</f>
        <v>0</v>
      </c>
      <c r="BC54" s="57">
        <f>'2022'!AX7</f>
        <v>0</v>
      </c>
      <c r="BD54" s="57">
        <f>'2022'!AY7</f>
        <v>0</v>
      </c>
      <c r="BE54" s="58">
        <f>'2022'!AZ7</f>
        <v>0</v>
      </c>
      <c r="BF54" s="55">
        <f>'2022'!BA7</f>
        <v>10</v>
      </c>
      <c r="BG54" s="56">
        <f>'2022'!BB7</f>
        <v>187</v>
      </c>
      <c r="BH54" s="56">
        <f>'2022'!BC7</f>
        <v>2</v>
      </c>
      <c r="BI54" s="56">
        <f>'2022'!BD7</f>
        <v>1</v>
      </c>
      <c r="BJ54" s="56">
        <f>'2022'!BE7</f>
        <v>0</v>
      </c>
      <c r="BK54" s="56">
        <f>'2022'!BF7</f>
        <v>1</v>
      </c>
      <c r="BL54" s="57">
        <f>'2022'!BG7</f>
        <v>0</v>
      </c>
      <c r="BM54" s="57">
        <f>'2022'!BH7</f>
        <v>0</v>
      </c>
      <c r="BN54" s="57">
        <f>'2022'!BI7</f>
        <v>0.59</v>
      </c>
      <c r="BO54" s="57">
        <f>'2022'!BJ7</f>
        <v>3</v>
      </c>
      <c r="BP54" s="57">
        <f>'2022'!BK7</f>
        <v>7</v>
      </c>
      <c r="BQ54" s="57">
        <f>'2022'!BL7</f>
        <v>0</v>
      </c>
      <c r="BR54" s="58">
        <f>'2022'!BM7</f>
        <v>0</v>
      </c>
      <c r="BS54" s="55">
        <f>'2022'!BN7</f>
        <v>201</v>
      </c>
      <c r="BT54" s="56">
        <f>'2022'!BO7</f>
        <v>2228.6</v>
      </c>
      <c r="BU54" s="56">
        <f>'2022'!BP7</f>
        <v>25</v>
      </c>
      <c r="BV54" s="56">
        <f>'2022'!BQ7</f>
        <v>15</v>
      </c>
      <c r="BW54" s="56">
        <f>'2022'!BR7</f>
        <v>3</v>
      </c>
      <c r="BX54" s="56">
        <f>'2022'!BS7</f>
        <v>13.2</v>
      </c>
      <c r="BY54" s="57">
        <f>'2022'!BT7</f>
        <v>0</v>
      </c>
      <c r="BZ54" s="57">
        <f>'2022'!BU7</f>
        <v>0</v>
      </c>
      <c r="CA54" s="57">
        <f>'2022'!BV7</f>
        <v>0.9</v>
      </c>
      <c r="CB54" s="57">
        <f>'2022'!BW7</f>
        <v>4.0999999999999996</v>
      </c>
      <c r="CC54" s="57">
        <f>'2022'!BX7</f>
        <v>10.8</v>
      </c>
      <c r="CD54" s="57">
        <f>'2022'!BY7</f>
        <v>33.299999999999997</v>
      </c>
      <c r="CE54" s="58">
        <f>'2022'!BZ7</f>
        <v>6.3</v>
      </c>
      <c r="CF54" s="55">
        <f>'2022'!CA7</f>
        <v>203</v>
      </c>
      <c r="CG54" s="56">
        <f>'2022'!CB7</f>
        <v>1211.2</v>
      </c>
      <c r="CH54" s="56">
        <f>'2022'!CC7</f>
        <v>33</v>
      </c>
      <c r="CI54" s="56">
        <f>'2022'!CD7</f>
        <v>21</v>
      </c>
      <c r="CJ54" s="56">
        <f>'2022'!CE7</f>
        <v>0</v>
      </c>
      <c r="CK54" s="56">
        <f>'2022'!CF7</f>
        <v>6.4</v>
      </c>
      <c r="CL54" s="57">
        <f>'2022'!CG7</f>
        <v>0</v>
      </c>
      <c r="CM54" s="57">
        <f>'2022'!CH7</f>
        <v>0</v>
      </c>
      <c r="CN54" s="57">
        <f>'2022'!CI7</f>
        <v>1.05</v>
      </c>
      <c r="CO54" s="57">
        <f>'2022'!CJ7</f>
        <v>2.6</v>
      </c>
      <c r="CP54" s="57">
        <f>'2022'!CK7</f>
        <v>8.6</v>
      </c>
      <c r="CQ54" s="57">
        <f>'2022'!CL7</f>
        <v>50</v>
      </c>
      <c r="CR54" s="58">
        <f>'2022'!CM7</f>
        <v>8.6999999999999993</v>
      </c>
      <c r="CS54" s="55">
        <f>'2022'!CN7</f>
        <v>353</v>
      </c>
      <c r="CT54" s="56">
        <f>'2022'!CO7</f>
        <v>1846.9</v>
      </c>
      <c r="CU54" s="56">
        <f>'2022'!CP7</f>
        <v>43</v>
      </c>
      <c r="CV54" s="56">
        <f>'2022'!CQ7</f>
        <v>31</v>
      </c>
      <c r="CW54" s="56">
        <f>'2022'!CR7</f>
        <v>2</v>
      </c>
      <c r="CX54" s="56">
        <f>'2022'!CS7</f>
        <v>12.100000000000001</v>
      </c>
      <c r="CY54" s="57">
        <f>'2022'!CT7</f>
        <v>0</v>
      </c>
      <c r="CZ54" s="57">
        <f>'2022'!CU7</f>
        <v>0</v>
      </c>
      <c r="DA54" s="57">
        <f>'2022'!CV7</f>
        <v>1.66</v>
      </c>
      <c r="DB54" s="57">
        <f>'2022'!CW7</f>
        <v>9.1</v>
      </c>
      <c r="DC54" s="57">
        <f>'2022'!CX7</f>
        <v>3.7</v>
      </c>
      <c r="DD54" s="57">
        <f>'2022'!CY7</f>
        <v>60</v>
      </c>
      <c r="DE54" s="58">
        <f>'2022'!CZ7</f>
        <v>0</v>
      </c>
    </row>
    <row r="55" spans="1:109" ht="15.75" hidden="1" customHeight="1" x14ac:dyDescent="0.2">
      <c r="A55" s="29">
        <f t="shared" si="7"/>
        <v>53</v>
      </c>
      <c r="B55" s="30">
        <f>'2020'!A10</f>
        <v>8</v>
      </c>
      <c r="C55" s="30">
        <v>2020</v>
      </c>
      <c r="D55" s="31" t="str">
        <f>'2020'!B10</f>
        <v>Devin Asiasi</v>
      </c>
      <c r="E55" s="32">
        <f>'2020'!C10</f>
        <v>8.3142857142857149</v>
      </c>
      <c r="F55" s="32">
        <f t="shared" si="8"/>
        <v>67</v>
      </c>
      <c r="G55" s="32"/>
      <c r="H55" s="33">
        <f t="shared" si="9"/>
        <v>0.13882357385982536</v>
      </c>
      <c r="I55" s="34" t="str">
        <f>'2020'!D10</f>
        <v>UCLA</v>
      </c>
      <c r="J55" s="35">
        <f>'2020'!E10</f>
        <v>5</v>
      </c>
      <c r="K55" s="36">
        <f>'2020'!F10</f>
        <v>35656</v>
      </c>
      <c r="L55" s="37">
        <f>'2020'!G10</f>
        <v>28.139726027397259</v>
      </c>
      <c r="M55" s="37" t="str">
        <f>'2020'!H10</f>
        <v>RS JR</v>
      </c>
      <c r="N55" s="37">
        <f>'2020'!I10</f>
        <v>22.706849315068492</v>
      </c>
      <c r="O55" s="38">
        <f>'2020'!J10</f>
        <v>75</v>
      </c>
      <c r="P55" s="38">
        <f>'2020'!K10</f>
        <v>257</v>
      </c>
      <c r="Q55" s="35">
        <f>'2020'!L10</f>
        <v>4.7300000000000004</v>
      </c>
      <c r="R55" s="39">
        <f>'2020'!M10</f>
        <v>3</v>
      </c>
      <c r="S55" s="40">
        <f>'2020'!N10</f>
        <v>0</v>
      </c>
      <c r="T55" s="41">
        <f>'2020'!O10</f>
        <v>2.1226415094339621E-2</v>
      </c>
      <c r="U55" s="41">
        <f>'2020'!P10</f>
        <v>0</v>
      </c>
      <c r="V55" s="41">
        <f>'2020'!Q10</f>
        <v>0.13666947014297728</v>
      </c>
      <c r="W55" s="41">
        <f>'2020'!R10</f>
        <v>0.2090671885192433</v>
      </c>
      <c r="X55" s="42">
        <f>'2020'!S10</f>
        <v>0.2090671885192433</v>
      </c>
      <c r="Y55" s="43">
        <f>'2020'!T10</f>
        <v>0.19861382909328112</v>
      </c>
      <c r="Z55" s="44">
        <f>'2020'!U10</f>
        <v>22.073972602739726</v>
      </c>
      <c r="AA55" s="45">
        <f>'2020'!V10</f>
        <v>1.94</v>
      </c>
      <c r="AB55" s="45">
        <f t="shared" si="11"/>
        <v>14.568181818181818</v>
      </c>
      <c r="AC55" s="45">
        <f>'2020'!X10</f>
        <v>5.6</v>
      </c>
      <c r="AD55" s="45">
        <f>'2020'!Y10</f>
        <v>13.6</v>
      </c>
      <c r="AE55" s="45">
        <f>'2020'!Z10</f>
        <v>0</v>
      </c>
      <c r="AF55" s="45">
        <f>'2020'!AA10</f>
        <v>0</v>
      </c>
      <c r="AG55" s="45">
        <f t="shared" si="10"/>
        <v>0</v>
      </c>
      <c r="AH55" s="46">
        <f>'2020'!AB10</f>
        <v>2.2000000000000002E-2</v>
      </c>
      <c r="AI55" s="45">
        <f>'2020'!AC10</f>
        <v>102.6877305984309</v>
      </c>
      <c r="AJ55" s="47">
        <f>'2020'!AD10</f>
        <v>105.84721669213968</v>
      </c>
      <c r="AK55" s="48">
        <f>'2020'!AE10</f>
        <v>7</v>
      </c>
      <c r="AL55" s="49">
        <f>'2020'!AF10</f>
        <v>1</v>
      </c>
      <c r="AM55" s="49">
        <f>'2020'!AG10</f>
        <v>5</v>
      </c>
      <c r="AN55" s="49">
        <f>'2020'!AH10</f>
        <v>7</v>
      </c>
      <c r="AO55" s="49">
        <f>'2020'!AI10</f>
        <v>2</v>
      </c>
      <c r="AP55" s="49">
        <f>'2020'!AK10</f>
        <v>4</v>
      </c>
      <c r="AQ55" s="49">
        <f>'2020'!AL10</f>
        <v>6</v>
      </c>
      <c r="AR55" s="50">
        <f>'2020'!AM10</f>
        <v>0</v>
      </c>
      <c r="AS55" s="55">
        <f>'2020'!AN10</f>
        <v>0</v>
      </c>
      <c r="AT55" s="56">
        <f>'2020'!AO10</f>
        <v>1</v>
      </c>
      <c r="AU55" s="56">
        <f>'2020'!AP10</f>
        <v>0</v>
      </c>
      <c r="AV55" s="56">
        <f>'2020'!AQ10</f>
        <v>0</v>
      </c>
      <c r="AW55" s="56">
        <f>'2020'!AR10</f>
        <v>0</v>
      </c>
      <c r="AX55" s="56">
        <f>'2020'!AS10</f>
        <v>0</v>
      </c>
      <c r="AY55" s="57">
        <f>'2020'!AT10</f>
        <v>0</v>
      </c>
      <c r="AZ55" s="57">
        <f>'2020'!AU10</f>
        <v>0</v>
      </c>
      <c r="BA55" s="57">
        <f>'2020'!AV10</f>
        <v>0</v>
      </c>
      <c r="BB55" s="57">
        <f>'2020'!AW10</f>
        <v>0</v>
      </c>
      <c r="BC55" s="57">
        <f>'2020'!AX10</f>
        <v>0</v>
      </c>
      <c r="BD55" s="57">
        <f>'2020'!AY10</f>
        <v>0</v>
      </c>
      <c r="BE55" s="58">
        <f>'2020'!AZ10</f>
        <v>0</v>
      </c>
      <c r="BF55" s="55">
        <f>'2020'!BA10</f>
        <v>18</v>
      </c>
      <c r="BG55" s="56">
        <f>'2020'!BB10</f>
        <v>848</v>
      </c>
      <c r="BH55" s="56">
        <f>'2020'!BC10</f>
        <v>4</v>
      </c>
      <c r="BI55" s="56">
        <f>'2020'!BD10</f>
        <v>2</v>
      </c>
      <c r="BJ55" s="56">
        <f>'2020'!BE10</f>
        <v>1</v>
      </c>
      <c r="BK55" s="56">
        <f>'2020'!BF10</f>
        <v>6</v>
      </c>
      <c r="BL55" s="57">
        <f>'2020'!BG10</f>
        <v>0</v>
      </c>
      <c r="BM55" s="57">
        <f>'2020'!BH10</f>
        <v>0</v>
      </c>
      <c r="BN55" s="57">
        <f>'2020'!BI10</f>
        <v>0.32</v>
      </c>
      <c r="BO55" s="57">
        <f>'2020'!BJ10</f>
        <v>5.5</v>
      </c>
      <c r="BP55" s="57">
        <f>'2020'!BK10</f>
        <v>7.8</v>
      </c>
      <c r="BQ55" s="57">
        <f>'2020'!BL10</f>
        <v>0</v>
      </c>
      <c r="BR55" s="58">
        <f>'2020'!BM10</f>
        <v>50</v>
      </c>
      <c r="BS55" s="55">
        <f>'2020'!BN10</f>
        <v>0</v>
      </c>
      <c r="BT55" s="56">
        <f>'2020'!BO10</f>
        <v>1</v>
      </c>
      <c r="BU55" s="56">
        <f>'2020'!BP10</f>
        <v>0</v>
      </c>
      <c r="BV55" s="56">
        <f>'2020'!BQ10</f>
        <v>0</v>
      </c>
      <c r="BW55" s="56">
        <f>'2020'!BR10</f>
        <v>0</v>
      </c>
      <c r="BX55" s="56">
        <f>'2020'!BS10</f>
        <v>0</v>
      </c>
      <c r="BY55" s="57">
        <f>'2020'!BT10</f>
        <v>0</v>
      </c>
      <c r="BZ55" s="57">
        <f>'2020'!BU10</f>
        <v>0</v>
      </c>
      <c r="CA55" s="57">
        <f>'2020'!BV10</f>
        <v>0</v>
      </c>
      <c r="CB55" s="57">
        <f>'2020'!BW10</f>
        <v>0</v>
      </c>
      <c r="CC55" s="57">
        <f>'2020'!BX10</f>
        <v>0</v>
      </c>
      <c r="CD55" s="57">
        <f>'2020'!BY10</f>
        <v>0</v>
      </c>
      <c r="CE55" s="58">
        <f>'2020'!BZ10</f>
        <v>0</v>
      </c>
      <c r="CF55" s="55">
        <f>'2020'!CA10</f>
        <v>130</v>
      </c>
      <c r="CG55" s="56">
        <f>'2020'!CB10</f>
        <v>951.2</v>
      </c>
      <c r="CH55" s="56">
        <f>'2020'!CC10</f>
        <v>13</v>
      </c>
      <c r="CI55" s="56">
        <f>'2020'!CD10</f>
        <v>6</v>
      </c>
      <c r="CJ55" s="56">
        <f>'2020'!CE10</f>
        <v>1</v>
      </c>
      <c r="CK55" s="56">
        <f>'2020'!CF10</f>
        <v>4.4000000000000004</v>
      </c>
      <c r="CL55" s="57">
        <f>'2020'!CG10</f>
        <v>0</v>
      </c>
      <c r="CM55" s="57">
        <f>'2020'!CH10</f>
        <v>0</v>
      </c>
      <c r="CN55" s="57">
        <f>'2020'!CI10</f>
        <v>1.94</v>
      </c>
      <c r="CO55" s="57">
        <f>'2020'!CJ10</f>
        <v>9.6999999999999993</v>
      </c>
      <c r="CP55" s="57">
        <f>'2020'!CK10</f>
        <v>13.6</v>
      </c>
      <c r="CQ55" s="57">
        <f>'2020'!CL10</f>
        <v>0</v>
      </c>
      <c r="CR55" s="58">
        <f>'2020'!CM10</f>
        <v>14.3</v>
      </c>
      <c r="CS55" s="55">
        <f>'2020'!CN10</f>
        <v>641</v>
      </c>
      <c r="CT55" s="56">
        <f>'2020'!CO10</f>
        <v>3066</v>
      </c>
      <c r="CU55" s="56">
        <f>'2020'!CP10</f>
        <v>68</v>
      </c>
      <c r="CV55" s="56">
        <f>'2020'!CQ10</f>
        <v>44</v>
      </c>
      <c r="CW55" s="56">
        <f>'2020'!CR10</f>
        <v>4</v>
      </c>
      <c r="CX55" s="56">
        <f>'2020'!CS10</f>
        <v>21.6</v>
      </c>
      <c r="CY55" s="57">
        <f>'2020'!CT10</f>
        <v>0</v>
      </c>
      <c r="CZ55" s="57">
        <f>'2020'!CU10</f>
        <v>0</v>
      </c>
      <c r="DA55" s="57">
        <f>'2020'!CV10</f>
        <v>1.78</v>
      </c>
      <c r="DB55" s="57">
        <f>'2020'!CW10</f>
        <v>5.6</v>
      </c>
      <c r="DC55" s="57">
        <f>'2020'!CX10</f>
        <v>11.4</v>
      </c>
      <c r="DD55" s="57">
        <f>'2020'!CY10</f>
        <v>40.9</v>
      </c>
      <c r="DE55" s="58">
        <f>'2020'!CZ10</f>
        <v>2.2000000000000002</v>
      </c>
    </row>
    <row r="56" spans="1:109" ht="15.75" hidden="1" customHeight="1" x14ac:dyDescent="0.2">
      <c r="A56" s="29">
        <f t="shared" si="7"/>
        <v>54</v>
      </c>
      <c r="B56" s="30">
        <f>'2019'!A9</f>
        <v>7</v>
      </c>
      <c r="C56" s="30">
        <v>2019</v>
      </c>
      <c r="D56" s="31" t="str">
        <f>'2019'!B9</f>
        <v>Kahale Warring</v>
      </c>
      <c r="E56" s="32">
        <f>'2019'!C9</f>
        <v>8.2785714285714285</v>
      </c>
      <c r="F56" s="32">
        <f t="shared" si="8"/>
        <v>66.400000000000006</v>
      </c>
      <c r="G56" s="32"/>
      <c r="H56" s="33">
        <f t="shared" si="9"/>
        <v>0.12557258702312077</v>
      </c>
      <c r="I56" s="34" t="str">
        <f>'2019'!D9</f>
        <v>San Diego State</v>
      </c>
      <c r="J56" s="35">
        <f>'2019'!E9</f>
        <v>7</v>
      </c>
      <c r="K56" s="36">
        <f>'2019'!F9</f>
        <v>35512</v>
      </c>
      <c r="L56" s="37">
        <f>'2019'!G9</f>
        <v>28.534246575342465</v>
      </c>
      <c r="M56" s="37" t="str">
        <f>'2019'!H9</f>
        <v>RS JR</v>
      </c>
      <c r="N56" s="37">
        <f>'2019'!I9</f>
        <v>22.104109589041094</v>
      </c>
      <c r="O56" s="38">
        <f>'2019'!J9</f>
        <v>77</v>
      </c>
      <c r="P56" s="38">
        <f>'2019'!K9</f>
        <v>252</v>
      </c>
      <c r="Q56" s="35">
        <f>'2019'!L9</f>
        <v>4.67</v>
      </c>
      <c r="R56" s="39">
        <f>'2019'!M9</f>
        <v>3</v>
      </c>
      <c r="S56" s="40">
        <f>'2019'!N9</f>
        <v>0</v>
      </c>
      <c r="T56" s="41">
        <f>'2019'!O9</f>
        <v>0</v>
      </c>
      <c r="U56" s="41">
        <f>'2019'!P9</f>
        <v>5.8823529411764705E-2</v>
      </c>
      <c r="V56" s="41">
        <f>'2019'!Q9</f>
        <v>0.2098849018280298</v>
      </c>
      <c r="W56" s="41">
        <f>'2019'!R9</f>
        <v>0.22079772079772081</v>
      </c>
      <c r="X56" s="42">
        <f>'2019'!S9</f>
        <v>0.22079772079772081</v>
      </c>
      <c r="Y56" s="43">
        <f>'2019'!T9</f>
        <v>0.16780626780626781</v>
      </c>
      <c r="Z56" s="44">
        <f>'2019'!U9</f>
        <v>20.454794520547946</v>
      </c>
      <c r="AA56" s="45">
        <f>'2019'!V9</f>
        <v>1.52</v>
      </c>
      <c r="AB56" s="45">
        <f t="shared" si="11"/>
        <v>12</v>
      </c>
      <c r="AC56" s="45">
        <f>'2019'!X9</f>
        <v>5.7</v>
      </c>
      <c r="AD56" s="45">
        <f>'2019'!Y9</f>
        <v>11.4</v>
      </c>
      <c r="AE56" s="45">
        <f>'2019'!Z9</f>
        <v>0</v>
      </c>
      <c r="AF56" s="45">
        <f>'2019'!AA9</f>
        <v>0</v>
      </c>
      <c r="AG56" s="45">
        <f t="shared" si="10"/>
        <v>66.7</v>
      </c>
      <c r="AH56" s="46">
        <f>'2019'!AB9</f>
        <v>0.114</v>
      </c>
      <c r="AI56" s="45">
        <f>'2019'!AC9</f>
        <v>105.96513949535294</v>
      </c>
      <c r="AJ56" s="47">
        <f>'2019'!AD9</f>
        <v>113.62348178595025</v>
      </c>
      <c r="AK56" s="48">
        <f>'2019'!AE9</f>
        <v>5</v>
      </c>
      <c r="AL56" s="49">
        <f>'2019'!AF9</f>
        <v>6</v>
      </c>
      <c r="AM56" s="49">
        <f>'2019'!AG9</f>
        <v>2</v>
      </c>
      <c r="AN56" s="49">
        <f>'2019'!AH9</f>
        <v>4</v>
      </c>
      <c r="AO56" s="49">
        <f>'2019'!AI9</f>
        <v>3</v>
      </c>
      <c r="AP56" s="49">
        <f>'2019'!AK9</f>
        <v>7</v>
      </c>
      <c r="AQ56" s="49">
        <f>'2019'!AL9</f>
        <v>6</v>
      </c>
      <c r="AR56" s="50">
        <f>'2019'!AM9</f>
        <v>0</v>
      </c>
      <c r="AS56" s="55">
        <f>'2019'!AN9</f>
        <v>0</v>
      </c>
      <c r="AT56" s="56">
        <f>'2019'!AO9</f>
        <v>1</v>
      </c>
      <c r="AU56" s="56">
        <f>'2019'!AP9</f>
        <v>0</v>
      </c>
      <c r="AV56" s="56">
        <f>'2019'!AQ9</f>
        <v>0</v>
      </c>
      <c r="AW56" s="56">
        <f>'2019'!AR9</f>
        <v>0</v>
      </c>
      <c r="AX56" s="56">
        <f>'2019'!AS9</f>
        <v>0</v>
      </c>
      <c r="AY56" s="57">
        <f>'2019'!AT9</f>
        <v>0</v>
      </c>
      <c r="AZ56" s="57">
        <f>'2019'!AU9</f>
        <v>0</v>
      </c>
      <c r="BA56" s="57">
        <f>'2019'!AV9</f>
        <v>0</v>
      </c>
      <c r="BB56" s="57">
        <f>'2019'!AW9</f>
        <v>0</v>
      </c>
      <c r="BC56" s="57">
        <f>'2019'!AX9</f>
        <v>0</v>
      </c>
      <c r="BD56" s="57">
        <f>'2019'!AY9</f>
        <v>0</v>
      </c>
      <c r="BE56" s="58">
        <f>'2019'!AZ9</f>
        <v>0</v>
      </c>
      <c r="BF56" s="55">
        <f>'2019'!BA9</f>
        <v>0</v>
      </c>
      <c r="BG56" s="56">
        <f>'2019'!BB9</f>
        <v>1</v>
      </c>
      <c r="BH56" s="56">
        <f>'2019'!BC9</f>
        <v>0</v>
      </c>
      <c r="BI56" s="56">
        <f>'2019'!BD9</f>
        <v>0</v>
      </c>
      <c r="BJ56" s="56">
        <f>'2019'!BE9</f>
        <v>0</v>
      </c>
      <c r="BK56" s="56">
        <f>'2019'!BF9</f>
        <v>0</v>
      </c>
      <c r="BL56" s="57">
        <f>'2019'!BG9</f>
        <v>0</v>
      </c>
      <c r="BM56" s="57">
        <f>'2019'!BH9</f>
        <v>0</v>
      </c>
      <c r="BN56" s="57">
        <f>'2019'!BI9</f>
        <v>0</v>
      </c>
      <c r="BO56" s="57">
        <f>'2019'!BJ9</f>
        <v>0</v>
      </c>
      <c r="BP56" s="57">
        <f>'2019'!BK9</f>
        <v>0</v>
      </c>
      <c r="BQ56" s="57">
        <f>'2019'!BL9</f>
        <v>0</v>
      </c>
      <c r="BR56" s="58">
        <f>'2019'!BM9</f>
        <v>0</v>
      </c>
      <c r="BS56" s="55">
        <f>'2019'!BN9</f>
        <v>17</v>
      </c>
      <c r="BT56" s="56">
        <f>'2019'!BO9</f>
        <v>289</v>
      </c>
      <c r="BU56" s="56">
        <f>'2019'!BP9</f>
        <v>2</v>
      </c>
      <c r="BV56" s="56">
        <f>'2019'!BQ9</f>
        <v>2</v>
      </c>
      <c r="BW56" s="56">
        <f>'2019'!BR9</f>
        <v>2</v>
      </c>
      <c r="BX56" s="56">
        <f>'2019'!BS9</f>
        <v>2.8</v>
      </c>
      <c r="BY56" s="57">
        <f>'2019'!BT9</f>
        <v>0</v>
      </c>
      <c r="BZ56" s="57">
        <f>'2019'!BU9</f>
        <v>0</v>
      </c>
      <c r="CA56" s="57">
        <f>'2019'!BV9</f>
        <v>3.4</v>
      </c>
      <c r="CB56" s="57">
        <f>'2019'!BW9</f>
        <v>3.5</v>
      </c>
      <c r="CC56" s="57">
        <f>'2019'!BX9</f>
        <v>9</v>
      </c>
      <c r="CD56" s="57">
        <f>'2019'!BY9</f>
        <v>0</v>
      </c>
      <c r="CE56" s="58">
        <f>'2019'!BZ9</f>
        <v>0</v>
      </c>
      <c r="CF56" s="55">
        <f>'2019'!CA9</f>
        <v>248</v>
      </c>
      <c r="CG56" s="56">
        <f>'2019'!CB9</f>
        <v>1181.5999999999999</v>
      </c>
      <c r="CH56" s="56">
        <f>'2019'!CC9</f>
        <v>28</v>
      </c>
      <c r="CI56" s="56">
        <f>'2019'!CD9</f>
        <v>18</v>
      </c>
      <c r="CJ56" s="56">
        <f>'2019'!CE9</f>
        <v>3</v>
      </c>
      <c r="CK56" s="56">
        <f>'2019'!CF9</f>
        <v>8</v>
      </c>
      <c r="CL56" s="57">
        <f>'2019'!CG9</f>
        <v>0</v>
      </c>
      <c r="CM56" s="57">
        <f>'2019'!CH9</f>
        <v>0</v>
      </c>
      <c r="CN56" s="57">
        <f>'2019'!CI9</f>
        <v>1.52</v>
      </c>
      <c r="CO56" s="57">
        <f>'2019'!CJ9</f>
        <v>5.7</v>
      </c>
      <c r="CP56" s="57">
        <f>'2019'!CK9</f>
        <v>11.2</v>
      </c>
      <c r="CQ56" s="57">
        <f>'2019'!CL9</f>
        <v>66.7</v>
      </c>
      <c r="CR56" s="58">
        <f>'2019'!CM9</f>
        <v>18.2</v>
      </c>
      <c r="CS56" s="55">
        <f>'2019'!CN9</f>
        <v>372</v>
      </c>
      <c r="CT56" s="56">
        <f>'2019'!CO9</f>
        <v>1684.8</v>
      </c>
      <c r="CU56" s="56">
        <f>'2019'!CP9</f>
        <v>53</v>
      </c>
      <c r="CV56" s="56">
        <f>'2019'!CQ9</f>
        <v>31</v>
      </c>
      <c r="CW56" s="56">
        <f>'2019'!CR9</f>
        <v>3</v>
      </c>
      <c r="CX56" s="56">
        <f>'2019'!CS9</f>
        <v>9.9</v>
      </c>
      <c r="CY56" s="57">
        <f>'2019'!CT9</f>
        <v>0</v>
      </c>
      <c r="CZ56" s="57">
        <f>'2019'!CU9</f>
        <v>0</v>
      </c>
      <c r="DA56" s="57">
        <f>'2019'!CV9</f>
        <v>1.51</v>
      </c>
      <c r="DB56" s="57">
        <f>'2019'!CW9</f>
        <v>3</v>
      </c>
      <c r="DC56" s="57">
        <f>'2019'!CX9</f>
        <v>11.4</v>
      </c>
      <c r="DD56" s="57">
        <f>'2019'!CY9</f>
        <v>20</v>
      </c>
      <c r="DE56" s="58">
        <f>'2019'!CZ9</f>
        <v>11.4</v>
      </c>
    </row>
    <row r="57" spans="1:109" ht="15.75" hidden="1" customHeight="1" x14ac:dyDescent="0.2">
      <c r="A57" s="29">
        <f t="shared" si="7"/>
        <v>55</v>
      </c>
      <c r="B57" s="30">
        <f>'2018'!A7</f>
        <v>5</v>
      </c>
      <c r="C57" s="30">
        <v>2018</v>
      </c>
      <c r="D57" s="31" t="str">
        <f>'2018'!B7</f>
        <v>Ian Thomas</v>
      </c>
      <c r="E57" s="32">
        <f>'2018'!C7</f>
        <v>8.2714285714285705</v>
      </c>
      <c r="F57" s="32">
        <f t="shared" si="8"/>
        <v>65.8</v>
      </c>
      <c r="G57" s="32"/>
      <c r="H57" s="33">
        <f t="shared" si="9"/>
        <v>0.12292238965577958</v>
      </c>
      <c r="I57" s="34" t="str">
        <f>'2018'!D7</f>
        <v>Indiana</v>
      </c>
      <c r="J57" s="35">
        <f>'2018'!E7</f>
        <v>2</v>
      </c>
      <c r="K57" s="36">
        <f>'2018'!F7</f>
        <v>35222</v>
      </c>
      <c r="L57" s="37">
        <f>'2018'!G7</f>
        <v>29.328767123287673</v>
      </c>
      <c r="M57" s="37" t="str">
        <f>'2018'!H7</f>
        <v>SR</v>
      </c>
      <c r="N57" s="37">
        <f>'2018'!I7</f>
        <v>21.901369863013699</v>
      </c>
      <c r="O57" s="38">
        <f>'2018'!J7</f>
        <v>76</v>
      </c>
      <c r="P57" s="38">
        <f>'2018'!K7</f>
        <v>259</v>
      </c>
      <c r="Q57" s="35">
        <f>'2018'!L7</f>
        <v>4.74</v>
      </c>
      <c r="R57" s="39">
        <f>'2018'!M7</f>
        <v>4</v>
      </c>
      <c r="S57" s="40">
        <f>'2018'!N7</f>
        <v>0</v>
      </c>
      <c r="T57" s="41">
        <f>'2018'!O7</f>
        <v>0</v>
      </c>
      <c r="U57" s="41">
        <f>'2018'!P7</f>
        <v>0</v>
      </c>
      <c r="V57" s="41">
        <f>'2018'!Q7</f>
        <v>5.1132213294375457E-2</v>
      </c>
      <c r="W57" s="41">
        <f>'2018'!R7</f>
        <v>0.15514573662861206</v>
      </c>
      <c r="X57" s="42">
        <f>'2018'!S7</f>
        <v>0.15514573662861206</v>
      </c>
      <c r="Y57" s="43">
        <f>'2018'!T7</f>
        <v>0.15514573662861206</v>
      </c>
      <c r="Z57" s="44">
        <f>'2018'!U7</f>
        <v>21.263013698630136</v>
      </c>
      <c r="AA57" s="45">
        <f>'2018'!V7</f>
        <v>1.67</v>
      </c>
      <c r="AB57" s="45">
        <f t="shared" si="11"/>
        <v>14.84</v>
      </c>
      <c r="AC57" s="45">
        <f>'2018'!X7</f>
        <v>9.1</v>
      </c>
      <c r="AD57" s="45">
        <f>'2018'!Y7</f>
        <v>8</v>
      </c>
      <c r="AE57" s="45">
        <f>'2018'!Z7</f>
        <v>0</v>
      </c>
      <c r="AF57" s="45">
        <f>'2018'!AA7</f>
        <v>0</v>
      </c>
      <c r="AG57" s="45">
        <f t="shared" si="10"/>
        <v>0</v>
      </c>
      <c r="AH57" s="46">
        <f>'2018'!AB7</f>
        <v>3.7999999999999999E-2</v>
      </c>
      <c r="AI57" s="45">
        <f>'2018'!AC7</f>
        <v>102.61630984148437</v>
      </c>
      <c r="AJ57" s="47">
        <f>'2018'!AD7</f>
        <v>107.89610641856648</v>
      </c>
      <c r="AK57" s="48">
        <f>'2018'!AE7</f>
        <v>4</v>
      </c>
      <c r="AL57" s="49">
        <f>'2018'!AF7</f>
        <v>3</v>
      </c>
      <c r="AM57" s="49">
        <f>'2018'!AG7</f>
        <v>3</v>
      </c>
      <c r="AN57" s="49">
        <f>'2018'!AH7</f>
        <v>7</v>
      </c>
      <c r="AO57" s="49">
        <f>'2018'!AI7</f>
        <v>8</v>
      </c>
      <c r="AP57" s="49">
        <f>'2018'!AK7</f>
        <v>5</v>
      </c>
      <c r="AQ57" s="49">
        <f>'2018'!AL7</f>
        <v>5</v>
      </c>
      <c r="AR57" s="50">
        <f>'2018'!AM7</f>
        <v>0</v>
      </c>
      <c r="AS57" s="55">
        <f>'2018'!AN7</f>
        <v>0</v>
      </c>
      <c r="AT57" s="56">
        <f>'2018'!AO7</f>
        <v>1</v>
      </c>
      <c r="AU57" s="56">
        <f>'2018'!AP7</f>
        <v>0</v>
      </c>
      <c r="AV57" s="56">
        <f>'2018'!AQ7</f>
        <v>0</v>
      </c>
      <c r="AW57" s="56">
        <f>'2018'!AR7</f>
        <v>0</v>
      </c>
      <c r="AX57" s="56">
        <f>'2018'!AS7</f>
        <v>0</v>
      </c>
      <c r="AY57" s="57">
        <f>'2018'!AT7</f>
        <v>0</v>
      </c>
      <c r="AZ57" s="57">
        <f>'2018'!AU7</f>
        <v>0</v>
      </c>
      <c r="BA57" s="57">
        <f>'2018'!AV7</f>
        <v>0</v>
      </c>
      <c r="BB57" s="57">
        <f>'2018'!AW7</f>
        <v>0</v>
      </c>
      <c r="BC57" s="57">
        <f>'2018'!AX7</f>
        <v>0</v>
      </c>
      <c r="BD57" s="57">
        <f>'2018'!AY7</f>
        <v>0</v>
      </c>
      <c r="BE57" s="58">
        <f>'2018'!AZ7</f>
        <v>0</v>
      </c>
      <c r="BF57" s="55">
        <f>'2018'!BA7</f>
        <v>0</v>
      </c>
      <c r="BG57" s="56">
        <f>'2018'!BB7</f>
        <v>1</v>
      </c>
      <c r="BH57" s="56">
        <f>'2018'!BC7</f>
        <v>0</v>
      </c>
      <c r="BI57" s="56">
        <f>'2018'!BD7</f>
        <v>0</v>
      </c>
      <c r="BJ57" s="56">
        <f>'2018'!BE7</f>
        <v>0</v>
      </c>
      <c r="BK57" s="56">
        <f>'2018'!BF7</f>
        <v>0</v>
      </c>
      <c r="BL57" s="57">
        <f>'2018'!BG7</f>
        <v>0</v>
      </c>
      <c r="BM57" s="57">
        <f>'2018'!BH7</f>
        <v>0</v>
      </c>
      <c r="BN57" s="57">
        <f>'2018'!BI7</f>
        <v>0</v>
      </c>
      <c r="BO57" s="57">
        <f>'2018'!BJ7</f>
        <v>0</v>
      </c>
      <c r="BP57" s="57">
        <f>'2018'!BK7</f>
        <v>0</v>
      </c>
      <c r="BQ57" s="57">
        <f>'2018'!BL7</f>
        <v>0</v>
      </c>
      <c r="BR57" s="58">
        <f>'2018'!BM7</f>
        <v>0</v>
      </c>
      <c r="BS57" s="55">
        <f>'2018'!BN7</f>
        <v>0</v>
      </c>
      <c r="BT57" s="56">
        <f>'2018'!BO7</f>
        <v>1</v>
      </c>
      <c r="BU57" s="56">
        <f>'2018'!BP7</f>
        <v>0</v>
      </c>
      <c r="BV57" s="56">
        <f>'2018'!BQ7</f>
        <v>0</v>
      </c>
      <c r="BW57" s="56">
        <f>'2018'!BR7</f>
        <v>0</v>
      </c>
      <c r="BX57" s="56">
        <f>'2018'!BS7</f>
        <v>0</v>
      </c>
      <c r="BY57" s="57">
        <f>'2018'!BT7</f>
        <v>0</v>
      </c>
      <c r="BZ57" s="57">
        <f>'2018'!BU7</f>
        <v>0</v>
      </c>
      <c r="CA57" s="57">
        <f>'2018'!BV7</f>
        <v>0</v>
      </c>
      <c r="CB57" s="57">
        <f>'2018'!BW7</f>
        <v>0</v>
      </c>
      <c r="CC57" s="57">
        <f>'2018'!BX7</f>
        <v>0</v>
      </c>
      <c r="CD57" s="57">
        <f>'2018'!BY7</f>
        <v>0</v>
      </c>
      <c r="CE57" s="58">
        <f>'2018'!BZ7</f>
        <v>0</v>
      </c>
      <c r="CF57" s="55">
        <f>'2018'!CA7</f>
        <v>28</v>
      </c>
      <c r="CG57" s="56">
        <f>'2018'!CB7</f>
        <v>547.6</v>
      </c>
      <c r="CH57" s="56">
        <f>'2018'!CC7</f>
        <v>5</v>
      </c>
      <c r="CI57" s="56">
        <f>'2018'!CD7</f>
        <v>3</v>
      </c>
      <c r="CJ57" s="56">
        <f>'2018'!CE7</f>
        <v>0</v>
      </c>
      <c r="CK57" s="56">
        <f>'2018'!CF7</f>
        <v>3.2</v>
      </c>
      <c r="CL57" s="57">
        <f>'2018'!CG7</f>
        <v>0</v>
      </c>
      <c r="CM57" s="57">
        <f>'2018'!CH7</f>
        <v>0</v>
      </c>
      <c r="CN57" s="57">
        <f>'2018'!CI7</f>
        <v>0.41</v>
      </c>
      <c r="CO57" s="57">
        <f>'2018'!CJ7</f>
        <v>6</v>
      </c>
      <c r="CP57" s="57">
        <f>'2018'!CK7</f>
        <v>3.6</v>
      </c>
      <c r="CQ57" s="57">
        <f>'2018'!CL7</f>
        <v>0</v>
      </c>
      <c r="CR57" s="58">
        <f>'2018'!CM7</f>
        <v>0</v>
      </c>
      <c r="CS57" s="55">
        <f>'2018'!CN7</f>
        <v>371</v>
      </c>
      <c r="CT57" s="56">
        <f>'2018'!CO7</f>
        <v>2391.2999999999997</v>
      </c>
      <c r="CU57" s="56">
        <f>'2018'!CP7</f>
        <v>34</v>
      </c>
      <c r="CV57" s="56">
        <f>'2018'!CQ7</f>
        <v>25</v>
      </c>
      <c r="CW57" s="56">
        <f>'2018'!CR7</f>
        <v>5</v>
      </c>
      <c r="CX57" s="56">
        <f>'2018'!CS7</f>
        <v>18.900000000000002</v>
      </c>
      <c r="CY57" s="57">
        <f>'2018'!CT7</f>
        <v>0</v>
      </c>
      <c r="CZ57" s="57">
        <f>'2018'!CU7</f>
        <v>0</v>
      </c>
      <c r="DA57" s="57">
        <f>'2018'!CV7</f>
        <v>1.67</v>
      </c>
      <c r="DB57" s="57">
        <f>'2018'!CW7</f>
        <v>9.1</v>
      </c>
      <c r="DC57" s="57">
        <f>'2018'!CX7</f>
        <v>8</v>
      </c>
      <c r="DD57" s="57">
        <f>'2018'!CY7</f>
        <v>0</v>
      </c>
      <c r="DE57" s="58">
        <f>'2018'!CZ7</f>
        <v>3.8</v>
      </c>
    </row>
    <row r="58" spans="1:109" ht="15.75" hidden="1" customHeight="1" x14ac:dyDescent="0.2">
      <c r="A58" s="29">
        <f t="shared" si="7"/>
        <v>56</v>
      </c>
      <c r="B58" s="30">
        <f>'2017'!A11</f>
        <v>9</v>
      </c>
      <c r="C58" s="30">
        <v>2017</v>
      </c>
      <c r="D58" s="31" t="str">
        <f>'2017'!B11</f>
        <v>Bucky Hodges</v>
      </c>
      <c r="E58" s="32">
        <f>'2017'!C11</f>
        <v>8.2357142857142858</v>
      </c>
      <c r="F58" s="32">
        <f t="shared" si="8"/>
        <v>65.2</v>
      </c>
      <c r="G58" s="32"/>
      <c r="H58" s="33">
        <f t="shared" si="9"/>
        <v>0.10967140281907566</v>
      </c>
      <c r="I58" s="34" t="str">
        <f>'2017'!D11</f>
        <v>Virginia Tech</v>
      </c>
      <c r="J58" s="35">
        <f>'2017'!E11</f>
        <v>4</v>
      </c>
      <c r="K58" s="36">
        <f>'2017'!F11</f>
        <v>34919</v>
      </c>
      <c r="L58" s="37">
        <f>'2017'!G11</f>
        <v>30.158904109589042</v>
      </c>
      <c r="M58" s="37" t="str">
        <f>'2017'!H11</f>
        <v>JR</v>
      </c>
      <c r="N58" s="37">
        <f>'2017'!I11</f>
        <v>21.734246575342464</v>
      </c>
      <c r="O58" s="38">
        <f>'2017'!J11</f>
        <v>78</v>
      </c>
      <c r="P58" s="38">
        <f>'2017'!K11</f>
        <v>257</v>
      </c>
      <c r="Q58" s="37">
        <f>'2017'!L11</f>
        <v>4.57</v>
      </c>
      <c r="R58" s="39">
        <f>'2017'!M11</f>
        <v>6</v>
      </c>
      <c r="S58" s="40">
        <f>'2017'!N11</f>
        <v>0</v>
      </c>
      <c r="T58" s="41">
        <f>'2017'!O11</f>
        <v>0</v>
      </c>
      <c r="U58" s="41">
        <f>'2017'!P11</f>
        <v>0.18611563229778499</v>
      </c>
      <c r="V58" s="41">
        <f>'2017'!Q11</f>
        <v>0.19855329199881899</v>
      </c>
      <c r="W58" s="41">
        <f>'2017'!R11</f>
        <v>0.18845797196312664</v>
      </c>
      <c r="X58" s="42">
        <f>'2017'!S11</f>
        <v>0.19350563198097281</v>
      </c>
      <c r="Y58" s="43">
        <f>'2017'!T11</f>
        <v>0.18383035038192416</v>
      </c>
      <c r="Z58" s="44">
        <f>'2017'!U11</f>
        <v>19.079452054794519</v>
      </c>
      <c r="AA58" s="45">
        <f>'2017'!V11</f>
        <v>1.6</v>
      </c>
      <c r="AB58" s="45">
        <f t="shared" si="11"/>
        <v>14.395833333333334</v>
      </c>
      <c r="AC58" s="45">
        <f>'2017'!X11</f>
        <v>4.4000000000000004</v>
      </c>
      <c r="AD58" s="45">
        <f>'2017'!Y11</f>
        <v>15.1</v>
      </c>
      <c r="AE58" s="45">
        <f>'2017'!Z11</f>
        <v>0</v>
      </c>
      <c r="AF58" s="45">
        <f>'2017'!AA11</f>
        <v>0</v>
      </c>
      <c r="AG58" s="45">
        <f t="shared" si="10"/>
        <v>0</v>
      </c>
      <c r="AH58" s="46">
        <f>'2017'!AB11</f>
        <v>0.127</v>
      </c>
      <c r="AI58" s="45">
        <f>'2017'!AC11</f>
        <v>117.8415153925999</v>
      </c>
      <c r="AJ58" s="47">
        <f>'2017'!AD11</f>
        <v>128.82768838817898</v>
      </c>
      <c r="AK58" s="48">
        <f>'2017'!AE11</f>
        <v>6</v>
      </c>
      <c r="AL58" s="49">
        <f>'2017'!AF11</f>
        <v>9</v>
      </c>
      <c r="AM58" s="49">
        <f>'2017'!AG11</f>
        <v>3</v>
      </c>
      <c r="AN58" s="49">
        <f>'2017'!AH11</f>
        <v>7</v>
      </c>
      <c r="AO58" s="49">
        <f>'2017'!AI11</f>
        <v>1</v>
      </c>
      <c r="AP58" s="49">
        <f>'2017'!AK11</f>
        <v>9</v>
      </c>
      <c r="AQ58" s="49">
        <f>'2017'!AL11</f>
        <v>2</v>
      </c>
      <c r="AR58" s="50">
        <f>'2017'!AM11</f>
        <v>0</v>
      </c>
      <c r="AS58" s="55">
        <f>'2017'!AN11</f>
        <v>0</v>
      </c>
      <c r="AT58" s="56">
        <f>'2017'!AO11</f>
        <v>1</v>
      </c>
      <c r="AU58" s="56">
        <f>'2017'!AP11</f>
        <v>0</v>
      </c>
      <c r="AV58" s="56">
        <f>'2017'!AQ11</f>
        <v>0</v>
      </c>
      <c r="AW58" s="56">
        <f>'2017'!AR11</f>
        <v>0</v>
      </c>
      <c r="AX58" s="56">
        <f>'2017'!AS11</f>
        <v>0</v>
      </c>
      <c r="AY58" s="57">
        <f>'2017'!AT11</f>
        <v>0</v>
      </c>
      <c r="AZ58" s="57">
        <f>'2017'!AU11</f>
        <v>0</v>
      </c>
      <c r="BA58" s="57">
        <f>'2017'!AV11</f>
        <v>0</v>
      </c>
      <c r="BB58" s="57">
        <f>'2017'!AW11</f>
        <v>0</v>
      </c>
      <c r="BC58" s="57">
        <f>'2017'!AX11</f>
        <v>0</v>
      </c>
      <c r="BD58" s="57">
        <f>'2017'!AY11</f>
        <v>0</v>
      </c>
      <c r="BE58" s="58">
        <f>'2017'!AZ11</f>
        <v>0</v>
      </c>
      <c r="BF58" s="55">
        <f>'2017'!BA11</f>
        <v>0</v>
      </c>
      <c r="BG58" s="56">
        <f>'2017'!BB11</f>
        <v>1</v>
      </c>
      <c r="BH58" s="56">
        <f>'2017'!BC11</f>
        <v>0</v>
      </c>
      <c r="BI58" s="56">
        <f>'2017'!BD11</f>
        <v>0</v>
      </c>
      <c r="BJ58" s="56">
        <f>'2017'!BE11</f>
        <v>0</v>
      </c>
      <c r="BK58" s="56">
        <f>'2017'!BF11</f>
        <v>0</v>
      </c>
      <c r="BL58" s="57">
        <f>'2017'!BG11</f>
        <v>0</v>
      </c>
      <c r="BM58" s="57">
        <f>'2017'!BH11</f>
        <v>0</v>
      </c>
      <c r="BN58" s="57">
        <f>'2017'!BI11</f>
        <v>0</v>
      </c>
      <c r="BO58" s="57">
        <f>'2017'!BJ11</f>
        <v>0</v>
      </c>
      <c r="BP58" s="57">
        <f>'2017'!BK11</f>
        <v>0</v>
      </c>
      <c r="BQ58" s="57">
        <f>'2017'!BL11</f>
        <v>0</v>
      </c>
      <c r="BR58" s="58">
        <f>'2017'!BM11</f>
        <v>0</v>
      </c>
      <c r="BS58" s="55">
        <f>'2017'!BN11</f>
        <v>526</v>
      </c>
      <c r="BT58" s="56">
        <f>'2017'!BO11</f>
        <v>2826.2000000000003</v>
      </c>
      <c r="BU58" s="56">
        <f>'2017'!BP11</f>
        <v>77</v>
      </c>
      <c r="BV58" s="56">
        <f>'2017'!BQ11</f>
        <v>45</v>
      </c>
      <c r="BW58" s="56">
        <f>'2017'!BR11</f>
        <v>7</v>
      </c>
      <c r="BX58" s="56">
        <f>'2017'!BS11</f>
        <v>19.5</v>
      </c>
      <c r="BY58" s="57">
        <f>'2017'!BT11</f>
        <v>0</v>
      </c>
      <c r="BZ58" s="57">
        <f>'2017'!BU11</f>
        <v>0</v>
      </c>
      <c r="CA58" s="57">
        <f>'2017'!BV11</f>
        <v>1.6</v>
      </c>
      <c r="CB58" s="57">
        <f>'2017'!BW11</f>
        <v>4.2</v>
      </c>
      <c r="CC58" s="57">
        <f>'2017'!BX11</f>
        <v>12.1</v>
      </c>
      <c r="CD58" s="57">
        <f>'2017'!BY11</f>
        <v>0</v>
      </c>
      <c r="CE58" s="58">
        <f>'2017'!BZ11</f>
        <v>6.3</v>
      </c>
      <c r="CF58" s="55">
        <f>'2017'!CA11</f>
        <v>538</v>
      </c>
      <c r="CG58" s="56">
        <f>'2017'!CB11</f>
        <v>2709.6000000000004</v>
      </c>
      <c r="CH58" s="56">
        <f>'2017'!CC11</f>
        <v>77</v>
      </c>
      <c r="CI58" s="56">
        <f>'2017'!CD11</f>
        <v>40</v>
      </c>
      <c r="CJ58" s="56">
        <f>'2017'!CE11</f>
        <v>6</v>
      </c>
      <c r="CK58" s="56">
        <f>'2017'!CF11</f>
        <v>21.6</v>
      </c>
      <c r="CL58" s="57">
        <f>'2017'!CG11</f>
        <v>0</v>
      </c>
      <c r="CM58" s="57">
        <f>'2017'!CH11</f>
        <v>0</v>
      </c>
      <c r="CN58" s="57">
        <f>'2017'!CI11</f>
        <v>1.42</v>
      </c>
      <c r="CO58" s="57">
        <f>'2017'!CJ11</f>
        <v>4.4000000000000004</v>
      </c>
      <c r="CP58" s="57">
        <f>'2017'!CK11</f>
        <v>15.1</v>
      </c>
      <c r="CQ58" s="57">
        <f>'2017'!CL11</f>
        <v>0</v>
      </c>
      <c r="CR58" s="58">
        <f>'2017'!CM11</f>
        <v>7</v>
      </c>
      <c r="CS58" s="55">
        <f>'2017'!CN11</f>
        <v>691</v>
      </c>
      <c r="CT58" s="56">
        <f>'2017'!CO11</f>
        <v>3666.5999999999995</v>
      </c>
      <c r="CU58" s="56">
        <f>'2017'!CP11</f>
        <v>84</v>
      </c>
      <c r="CV58" s="56">
        <f>'2017'!CQ11</f>
        <v>48</v>
      </c>
      <c r="CW58" s="56">
        <f>'2017'!CR11</f>
        <v>7</v>
      </c>
      <c r="CX58" s="56">
        <f>'2017'!CS11</f>
        <v>30.800000000000004</v>
      </c>
      <c r="CY58" s="57">
        <f>'2017'!CT11</f>
        <v>0</v>
      </c>
      <c r="CZ58" s="57">
        <f>'2017'!CU11</f>
        <v>0</v>
      </c>
      <c r="DA58" s="57">
        <f>'2017'!CV11</f>
        <v>1.6</v>
      </c>
      <c r="DB58" s="57">
        <f>'2017'!CW11</f>
        <v>3</v>
      </c>
      <c r="DC58" s="57">
        <f>'2017'!CX11</f>
        <v>14.3</v>
      </c>
      <c r="DD58" s="57">
        <f>'2017'!CY11</f>
        <v>0</v>
      </c>
      <c r="DE58" s="58">
        <f>'2017'!CZ11</f>
        <v>12.7</v>
      </c>
    </row>
    <row r="59" spans="1:109" ht="15.75" customHeight="1" x14ac:dyDescent="0.2">
      <c r="A59" s="29">
        <f t="shared" si="7"/>
        <v>57</v>
      </c>
      <c r="B59" s="30">
        <f>'2022'!A8</f>
        <v>6</v>
      </c>
      <c r="C59" s="30">
        <v>2022</v>
      </c>
      <c r="D59" s="31" t="str">
        <f>'2022'!B8</f>
        <v>Jake Ferguson</v>
      </c>
      <c r="E59" s="32">
        <f>'2022'!C8</f>
        <v>8.0857142857142854</v>
      </c>
      <c r="F59" s="32">
        <f t="shared" si="8"/>
        <v>64.5</v>
      </c>
      <c r="G59" s="120"/>
      <c r="H59" s="33">
        <f t="shared" si="9"/>
        <v>5.4017258104917448E-2</v>
      </c>
      <c r="I59" s="34" t="str">
        <f>'2022'!D8</f>
        <v>Wisconsin</v>
      </c>
      <c r="J59" s="35">
        <f>'2022'!E8</f>
        <v>2</v>
      </c>
      <c r="K59" s="36">
        <f>'2022'!F8</f>
        <v>36178</v>
      </c>
      <c r="L59" s="37">
        <f>'2022'!G8</f>
        <v>26.709589041095889</v>
      </c>
      <c r="M59" s="37" t="str">
        <f>'2022'!H8</f>
        <v>SR</v>
      </c>
      <c r="N59" s="37">
        <f>'2022'!I8</f>
        <v>23.290410958904111</v>
      </c>
      <c r="O59" s="38">
        <f>'2022'!J8</f>
        <v>77</v>
      </c>
      <c r="P59" s="38">
        <f>'2022'!K8</f>
        <v>250</v>
      </c>
      <c r="Q59" s="35">
        <f>'2022'!L8</f>
        <v>4.71</v>
      </c>
      <c r="R59" s="39">
        <f>'2022'!M8</f>
        <v>4</v>
      </c>
      <c r="S59" s="40">
        <f>'2022'!N8</f>
        <v>0</v>
      </c>
      <c r="T59" s="41">
        <f>'2022'!O8</f>
        <v>0.22242817423540315</v>
      </c>
      <c r="U59" s="41">
        <f>'2022'!P8</f>
        <v>0.14385664310701793</v>
      </c>
      <c r="V59" s="41">
        <f>'2022'!Q8</f>
        <v>0.24072612470402527</v>
      </c>
      <c r="W59" s="41">
        <f>'2022'!R8</f>
        <v>0.21607605877268798</v>
      </c>
      <c r="X59" s="42">
        <f>'2022'!S8</f>
        <v>0.24072612470402527</v>
      </c>
      <c r="Y59" s="43">
        <f>'2022'!T8</f>
        <v>0.24072612470402527</v>
      </c>
      <c r="Z59" s="44">
        <f>'2022'!U8</f>
        <v>19.632876712328766</v>
      </c>
      <c r="AA59" s="45">
        <f>'2022'!V8</f>
        <v>1.73</v>
      </c>
      <c r="AB59" s="45">
        <f t="shared" si="11"/>
        <v>9.7826086956521738</v>
      </c>
      <c r="AC59" s="45">
        <f>'2022'!X8</f>
        <v>5.3</v>
      </c>
      <c r="AD59" s="45">
        <f>'2022'!Y8</f>
        <v>6.7</v>
      </c>
      <c r="AE59" s="45">
        <f>'2022'!Z8</f>
        <v>0</v>
      </c>
      <c r="AF59" s="45">
        <f>'2022'!AA8</f>
        <v>0</v>
      </c>
      <c r="AG59" s="45">
        <f t="shared" si="10"/>
        <v>62.5</v>
      </c>
      <c r="AH59" s="46">
        <f>'2022'!AB8</f>
        <v>9.0999999999999998E-2</v>
      </c>
      <c r="AI59" s="45">
        <f>'2022'!AC8</f>
        <v>101.59828471718322</v>
      </c>
      <c r="AJ59" s="47">
        <f>'2022'!AD8</f>
        <v>108.94102445411218</v>
      </c>
      <c r="AK59" s="48">
        <f>'2022'!AE8</f>
        <v>8</v>
      </c>
      <c r="AL59" s="49">
        <f>'2022'!AF8</f>
        <v>8</v>
      </c>
      <c r="AM59" s="49">
        <f>'2022'!AG8</f>
        <v>4</v>
      </c>
      <c r="AN59" s="49">
        <f>'2022'!AH8</f>
        <v>0</v>
      </c>
      <c r="AO59" s="49">
        <f>'2022'!AI8</f>
        <v>2</v>
      </c>
      <c r="AP59" s="49">
        <f>'2022'!AK8</f>
        <v>5</v>
      </c>
      <c r="AQ59" s="49">
        <f>'2022'!AL8</f>
        <v>5</v>
      </c>
      <c r="AR59" s="50">
        <f>'2022'!AM8</f>
        <v>0</v>
      </c>
      <c r="AS59" s="55">
        <f>'2022'!AN8</f>
        <v>0</v>
      </c>
      <c r="AT59" s="56">
        <f>'2022'!AO8</f>
        <v>1</v>
      </c>
      <c r="AU59" s="56">
        <f>'2022'!AP8</f>
        <v>0</v>
      </c>
      <c r="AV59" s="56">
        <f>'2022'!AQ8</f>
        <v>0</v>
      </c>
      <c r="AW59" s="56">
        <f>'2022'!AR8</f>
        <v>0</v>
      </c>
      <c r="AX59" s="56">
        <f>'2022'!AS8</f>
        <v>0</v>
      </c>
      <c r="AY59" s="57">
        <f>'2022'!AT8</f>
        <v>0</v>
      </c>
      <c r="AZ59" s="57">
        <f>'2022'!AU8</f>
        <v>0</v>
      </c>
      <c r="BA59" s="57">
        <f>'2022'!AV8</f>
        <v>0</v>
      </c>
      <c r="BB59" s="57">
        <f>'2022'!AW8</f>
        <v>0</v>
      </c>
      <c r="BC59" s="57">
        <f>'2022'!AX8</f>
        <v>0</v>
      </c>
      <c r="BD59" s="57">
        <f>'2022'!AY8</f>
        <v>0</v>
      </c>
      <c r="BE59" s="58">
        <f>'2022'!AZ8</f>
        <v>0</v>
      </c>
      <c r="BF59" s="55">
        <f>'2022'!BA8</f>
        <v>456</v>
      </c>
      <c r="BG59" s="56">
        <f>'2022'!BB8</f>
        <v>2050.1</v>
      </c>
      <c r="BH59" s="56">
        <f>'2022'!BC8</f>
        <v>54</v>
      </c>
      <c r="BI59" s="56">
        <f>'2022'!BD8</f>
        <v>36</v>
      </c>
      <c r="BJ59" s="56">
        <f>'2022'!BE8</f>
        <v>4</v>
      </c>
      <c r="BK59" s="56">
        <f>'2022'!BF8</f>
        <v>19.5</v>
      </c>
      <c r="BL59" s="57">
        <f>'2022'!BG8</f>
        <v>0</v>
      </c>
      <c r="BM59" s="57">
        <f>'2022'!BH8</f>
        <v>0</v>
      </c>
      <c r="BN59" s="57">
        <f>'2022'!BI8</f>
        <v>1.73</v>
      </c>
      <c r="BO59" s="57">
        <f>'2022'!BJ8</f>
        <v>3.8</v>
      </c>
      <c r="BP59" s="57">
        <f>'2022'!BK8</f>
        <v>10.9</v>
      </c>
      <c r="BQ59" s="57">
        <f>'2022'!BL8</f>
        <v>50</v>
      </c>
      <c r="BR59" s="58">
        <f>'2022'!BM8</f>
        <v>10</v>
      </c>
      <c r="BS59" s="55">
        <f>'2022'!BN8</f>
        <v>403</v>
      </c>
      <c r="BT59" s="56">
        <f>'2022'!BO8</f>
        <v>2801.4</v>
      </c>
      <c r="BU59" s="56">
        <f>'2022'!BP8</f>
        <v>43</v>
      </c>
      <c r="BV59" s="56">
        <f>'2022'!BQ8</f>
        <v>33</v>
      </c>
      <c r="BW59" s="56">
        <f>'2022'!BR8</f>
        <v>2</v>
      </c>
      <c r="BX59" s="56">
        <f>'2022'!BS8</f>
        <v>18.2</v>
      </c>
      <c r="BY59" s="57">
        <f>'2022'!BT8</f>
        <v>0</v>
      </c>
      <c r="BZ59" s="57">
        <f>'2022'!BU8</f>
        <v>0</v>
      </c>
      <c r="CA59" s="57">
        <f>'2022'!BV8</f>
        <v>1.28</v>
      </c>
      <c r="CB59" s="57">
        <f>'2022'!BW8</f>
        <v>3.9</v>
      </c>
      <c r="CC59" s="57">
        <f>'2022'!BX8</f>
        <v>8.1</v>
      </c>
      <c r="CD59" s="57">
        <f>'2022'!BY8</f>
        <v>71.400000000000006</v>
      </c>
      <c r="CE59" s="58">
        <f>'2022'!BZ8</f>
        <v>5.7</v>
      </c>
      <c r="CF59" s="55">
        <f>'2022'!CA8</f>
        <v>305</v>
      </c>
      <c r="CG59" s="56">
        <f>'2022'!CB8</f>
        <v>1267</v>
      </c>
      <c r="CH59" s="56">
        <f>'2022'!CC8</f>
        <v>43</v>
      </c>
      <c r="CI59" s="56">
        <f>'2022'!CD8</f>
        <v>30</v>
      </c>
      <c r="CJ59" s="56">
        <f>'2022'!CE8</f>
        <v>4</v>
      </c>
      <c r="CK59" s="56">
        <f>'2022'!CF8</f>
        <v>9.7999999999999989</v>
      </c>
      <c r="CL59" s="57">
        <f>'2022'!CG8</f>
        <v>0</v>
      </c>
      <c r="CM59" s="57">
        <f>'2022'!CH8</f>
        <v>0</v>
      </c>
      <c r="CN59" s="57">
        <f>'2022'!CI8</f>
        <v>1.63</v>
      </c>
      <c r="CO59" s="57">
        <f>'2022'!CJ8</f>
        <v>5.3</v>
      </c>
      <c r="CP59" s="57">
        <f>'2022'!CK8</f>
        <v>6.2</v>
      </c>
      <c r="CQ59" s="57">
        <f>'2022'!CL8</f>
        <v>62.5</v>
      </c>
      <c r="CR59" s="58">
        <f>'2022'!CM8</f>
        <v>9.1</v>
      </c>
      <c r="CS59" s="55">
        <f>'2022'!CN8</f>
        <v>450</v>
      </c>
      <c r="CT59" s="56">
        <f>'2022'!CO8</f>
        <v>2082.6</v>
      </c>
      <c r="CU59" s="56">
        <f>'2022'!CP8</f>
        <v>61</v>
      </c>
      <c r="CV59" s="56">
        <f>'2022'!CQ8</f>
        <v>46</v>
      </c>
      <c r="CW59" s="56">
        <f>'2022'!CR8</f>
        <v>3</v>
      </c>
      <c r="CX59" s="56">
        <f>'2022'!CS8</f>
        <v>10.4</v>
      </c>
      <c r="CY59" s="57">
        <f>'2022'!CT8</f>
        <v>0</v>
      </c>
      <c r="CZ59" s="57">
        <f>'2022'!CU8</f>
        <v>0</v>
      </c>
      <c r="DA59" s="57">
        <f>'2022'!CV8</f>
        <v>1.73</v>
      </c>
      <c r="DB59" s="57">
        <f>'2022'!CW8</f>
        <v>5.2</v>
      </c>
      <c r="DC59" s="57">
        <f>'2022'!CX8</f>
        <v>6.7</v>
      </c>
      <c r="DD59" s="57">
        <f>'2022'!CY8</f>
        <v>55.6</v>
      </c>
      <c r="DE59" s="58">
        <f>'2022'!CZ8</f>
        <v>2.1</v>
      </c>
    </row>
    <row r="60" spans="1:109" ht="15.75" hidden="1" customHeight="1" x14ac:dyDescent="0.2">
      <c r="A60" s="29">
        <f t="shared" ref="A60:A162" si="12">_xlfn.RANK.EQ(E60,E$3:E$162)</f>
        <v>58</v>
      </c>
      <c r="B60" s="30">
        <f>'2024'!A7</f>
        <v>5</v>
      </c>
      <c r="C60" s="30">
        <v>2024</v>
      </c>
      <c r="D60" s="31" t="str">
        <f>'2024'!B7</f>
        <v>Cade Stover</v>
      </c>
      <c r="E60" s="32">
        <f>'2024'!C7</f>
        <v>8.0714285714285712</v>
      </c>
      <c r="F60" s="32">
        <f t="shared" ref="F60:F162" si="13">_xlfn.PERCENTRANK.EXC($E$3:$E$162,E60)*100</f>
        <v>63.9</v>
      </c>
      <c r="G60" s="32"/>
      <c r="H60" s="33">
        <f t="shared" ref="H60:H162" si="14">STANDARDIZE(E60,(AVERAGE($E$3:$E$138)),(_xlfn.STDEV.P($E$3:$E$138)))</f>
        <v>4.8716863370235744E-2</v>
      </c>
      <c r="I60" s="34" t="str">
        <f>'2024'!D7</f>
        <v>Ohio State</v>
      </c>
      <c r="J60" s="35">
        <f>'2024'!E7</f>
        <v>2</v>
      </c>
      <c r="K60" s="36">
        <f>'2024'!F7</f>
        <v>36689</v>
      </c>
      <c r="L60" s="37">
        <f>'2024'!G7</f>
        <v>25.30958904109589</v>
      </c>
      <c r="M60" s="37" t="str">
        <f>'2024'!H7</f>
        <v>SR</v>
      </c>
      <c r="N60" s="37">
        <f>'2024'!I7</f>
        <v>23.890410958904109</v>
      </c>
      <c r="O60" s="38">
        <f>'2024'!J7</f>
        <v>76</v>
      </c>
      <c r="P60" s="38">
        <f>'2024'!K7</f>
        <v>247</v>
      </c>
      <c r="Q60" s="35">
        <f>'2024'!L7</f>
        <v>4.6500000000000004</v>
      </c>
      <c r="R60" s="39">
        <f>'2024'!M7</f>
        <v>4</v>
      </c>
      <c r="S60" s="40">
        <f>'2024'!N7</f>
        <v>0</v>
      </c>
      <c r="T60" s="41">
        <f>'2024'!O7</f>
        <v>0</v>
      </c>
      <c r="U60" s="41">
        <f>'2024'!P7</f>
        <v>1.6627286251859632E-2</v>
      </c>
      <c r="V60" s="41">
        <f>'2024'!Q7</f>
        <v>0.10469584053224683</v>
      </c>
      <c r="W60" s="41">
        <f>'2024'!R7</f>
        <v>0.12486064659977701</v>
      </c>
      <c r="X60" s="42">
        <f>'2024'!S7</f>
        <v>0.12486064659977701</v>
      </c>
      <c r="Y60" s="43">
        <f>'2024'!T7</f>
        <v>0.12486064659977701</v>
      </c>
      <c r="Z60" s="44" t="str">
        <f>'2024'!U7</f>
        <v>N/A</v>
      </c>
      <c r="AA60" s="45">
        <f>'2024'!V7</f>
        <v>2.04</v>
      </c>
      <c r="AB60" s="45">
        <f>'2024'!W7</f>
        <v>14.048780487804878</v>
      </c>
      <c r="AC60" s="45">
        <f>'2024'!X7</f>
        <v>6.9</v>
      </c>
      <c r="AD60" s="45">
        <f>'2024'!Y7</f>
        <v>8.1999999999999993</v>
      </c>
      <c r="AE60" s="45">
        <f>'2024'!Z7</f>
        <v>0</v>
      </c>
      <c r="AF60" s="45">
        <f>'2024'!AA7</f>
        <v>0</v>
      </c>
      <c r="AG60" s="45">
        <f t="shared" ref="AG60:AG162" si="15">CQ60</f>
        <v>44.4</v>
      </c>
      <c r="AH60" s="46">
        <f>'2023'!AB25</f>
        <v>0</v>
      </c>
      <c r="AI60" s="45">
        <f>'2024'!AC7</f>
        <v>105.66110236105105</v>
      </c>
      <c r="AJ60" s="47">
        <f>'2024'!AD7</f>
        <v>111.09755907478753</v>
      </c>
      <c r="AK60" s="48">
        <f>'2024'!AF7</f>
        <v>0</v>
      </c>
      <c r="AL60" s="49">
        <f>'2024'!AG7</f>
        <v>6</v>
      </c>
      <c r="AM60" s="49">
        <f>'2024'!AH7</f>
        <v>6</v>
      </c>
      <c r="AN60" s="49">
        <f>'2024'!AI7</f>
        <v>4</v>
      </c>
      <c r="AO60" s="49">
        <f>'2024'!AJ7</f>
        <v>5</v>
      </c>
      <c r="AP60" s="49">
        <f>'2024'!AK7</f>
        <v>6</v>
      </c>
      <c r="AQ60" s="49">
        <f>'2024'!AL7</f>
        <v>5</v>
      </c>
      <c r="AR60" s="50">
        <f>'2024'!AM7</f>
        <v>1</v>
      </c>
      <c r="AS60" s="55">
        <f>'2024'!AN7</f>
        <v>0</v>
      </c>
      <c r="AT60" s="56">
        <f>'2024'!AO7</f>
        <v>1</v>
      </c>
      <c r="AU60" s="56">
        <f>'2024'!AP7</f>
        <v>0</v>
      </c>
      <c r="AV60" s="56">
        <f>'2024'!AQ7</f>
        <v>0</v>
      </c>
      <c r="AW60" s="56">
        <f>'2024'!AR7</f>
        <v>0</v>
      </c>
      <c r="AX60" s="56">
        <f>'2024'!AS7</f>
        <v>1</v>
      </c>
      <c r="AY60" s="57">
        <f>'2024'!AT7</f>
        <v>0</v>
      </c>
      <c r="AZ60" s="57">
        <f>'2024'!AU7</f>
        <v>0</v>
      </c>
      <c r="BA60" s="57">
        <f>'2024'!AV7</f>
        <v>0</v>
      </c>
      <c r="BB60" s="57">
        <f>'2024'!AW7</f>
        <v>0</v>
      </c>
      <c r="BC60" s="57">
        <f>'2024'!AX7</f>
        <v>0</v>
      </c>
      <c r="BD60" s="57">
        <f>'2024'!AY7</f>
        <v>0</v>
      </c>
      <c r="BE60" s="58">
        <f>'2024'!AZ7</f>
        <v>0</v>
      </c>
      <c r="BF60" s="55">
        <f>'2024'!BA7</f>
        <v>0</v>
      </c>
      <c r="BG60" s="56">
        <f>'2024'!BB7</f>
        <v>1</v>
      </c>
      <c r="BH60" s="56">
        <f>'2024'!BC7</f>
        <v>0</v>
      </c>
      <c r="BI60" s="56">
        <f>'2024'!BD7</f>
        <v>0</v>
      </c>
      <c r="BJ60" s="56">
        <f>'2024'!BE7</f>
        <v>0</v>
      </c>
      <c r="BK60" s="56">
        <f>'2024'!BF7</f>
        <v>1</v>
      </c>
      <c r="BL60" s="57">
        <f>'2024'!BG7</f>
        <v>0</v>
      </c>
      <c r="BM60" s="57">
        <f>'2024'!BH7</f>
        <v>0</v>
      </c>
      <c r="BN60" s="57">
        <f>'2024'!BI7</f>
        <v>0</v>
      </c>
      <c r="BO60" s="57">
        <f>'2024'!BJ7</f>
        <v>0</v>
      </c>
      <c r="BP60" s="57">
        <f>'2024'!BK7</f>
        <v>0</v>
      </c>
      <c r="BQ60" s="57">
        <f>'2024'!BL7</f>
        <v>0</v>
      </c>
      <c r="BR60" s="58">
        <f>'2024'!BM7</f>
        <v>0</v>
      </c>
      <c r="BS60" s="55">
        <f>'2024'!BN7</f>
        <v>76</v>
      </c>
      <c r="BT60" s="56">
        <f>'2024'!BO7</f>
        <v>4570.7999999999993</v>
      </c>
      <c r="BU60" s="56">
        <f>'2024'!BP7</f>
        <v>8</v>
      </c>
      <c r="BV60" s="56">
        <f>'2024'!BQ7</f>
        <v>5</v>
      </c>
      <c r="BW60" s="56">
        <f>'2024'!BR7</f>
        <v>0</v>
      </c>
      <c r="BX60" s="56">
        <f>'2024'!BS7</f>
        <v>42</v>
      </c>
      <c r="BY60" s="57">
        <f>'2024'!BT7</f>
        <v>0</v>
      </c>
      <c r="BZ60" s="57">
        <f>'2024'!BU7</f>
        <v>0</v>
      </c>
      <c r="CA60" s="57">
        <f>'2024'!BV7</f>
        <v>1.1299999999999999</v>
      </c>
      <c r="CB60" s="57">
        <f>'2024'!BW7</f>
        <v>7.2</v>
      </c>
      <c r="CC60" s="57">
        <f>'2024'!BX7</f>
        <v>10.3</v>
      </c>
      <c r="CD60" s="57">
        <f>'2024'!BY7</f>
        <v>0</v>
      </c>
      <c r="CE60" s="58">
        <f>'2024'!BZ7</f>
        <v>0</v>
      </c>
      <c r="CF60" s="55">
        <f>'2024'!CA7</f>
        <v>406</v>
      </c>
      <c r="CG60" s="56">
        <f>'2024'!CB7</f>
        <v>3877.9</v>
      </c>
      <c r="CH60" s="56">
        <f>'2024'!CC7</f>
        <v>49</v>
      </c>
      <c r="CI60" s="56">
        <f>'2024'!CD7</f>
        <v>36</v>
      </c>
      <c r="CJ60" s="56">
        <f>'2024'!CE7</f>
        <v>5</v>
      </c>
      <c r="CK60" s="56">
        <f>'2024'!CF7</f>
        <v>41.6</v>
      </c>
      <c r="CL60" s="57">
        <f>'2024'!CG7</f>
        <v>0</v>
      </c>
      <c r="CM60" s="57">
        <f>'2024'!CH7</f>
        <v>0</v>
      </c>
      <c r="CN60" s="57">
        <f>'2024'!CI7</f>
        <v>1.31</v>
      </c>
      <c r="CO60" s="57">
        <f>'2024'!CJ7</f>
        <v>5.9</v>
      </c>
      <c r="CP60" s="57">
        <f>'2024'!CK7</f>
        <v>7.8</v>
      </c>
      <c r="CQ60" s="57">
        <f>'2024'!CL7</f>
        <v>44.4</v>
      </c>
      <c r="CR60" s="58">
        <f>'2024'!CM7</f>
        <v>5.3</v>
      </c>
      <c r="CS60" s="55">
        <f>'2024'!CN7</f>
        <v>576</v>
      </c>
      <c r="CT60" s="56">
        <f>'2024'!CO7</f>
        <v>3229.2000000000003</v>
      </c>
      <c r="CU60" s="56">
        <f>'2024'!CP7</f>
        <v>51</v>
      </c>
      <c r="CV60" s="56">
        <f>'2024'!CQ7</f>
        <v>41</v>
      </c>
      <c r="CW60" s="56">
        <f>'2024'!CR7</f>
        <v>5</v>
      </c>
      <c r="CX60" s="56">
        <f>'2024'!CS7</f>
        <v>24</v>
      </c>
      <c r="CY60" s="57">
        <f>'2024'!CT7</f>
        <v>0</v>
      </c>
      <c r="CZ60" s="57">
        <f>'2024'!CU7</f>
        <v>0</v>
      </c>
      <c r="DA60" s="57">
        <f>'2024'!CV7</f>
        <v>2.04</v>
      </c>
      <c r="DB60" s="57">
        <f>'2024'!CW7</f>
        <v>6.9</v>
      </c>
      <c r="DC60" s="57">
        <f>'2024'!CX7</f>
        <v>8.1999999999999993</v>
      </c>
      <c r="DD60" s="57">
        <f>'2024'!CY7</f>
        <v>60</v>
      </c>
      <c r="DE60" s="58">
        <f>'2024'!CZ7</f>
        <v>0</v>
      </c>
    </row>
    <row r="61" spans="1:109" ht="15.75" hidden="1" customHeight="1" x14ac:dyDescent="0.2">
      <c r="A61" s="29">
        <f t="shared" si="12"/>
        <v>59</v>
      </c>
      <c r="B61" s="30">
        <f>'2023'!A10</f>
        <v>8</v>
      </c>
      <c r="C61" s="30">
        <v>2023</v>
      </c>
      <c r="D61" s="31" t="str">
        <f>'2023'!B10</f>
        <v>Will Mallory</v>
      </c>
      <c r="E61" s="32">
        <f>'2023'!C10</f>
        <v>8.0500000000000007</v>
      </c>
      <c r="F61" s="32">
        <f t="shared" si="13"/>
        <v>63.3</v>
      </c>
      <c r="G61" s="32"/>
      <c r="H61" s="33">
        <f t="shared" si="14"/>
        <v>4.0766271268213521E-2</v>
      </c>
      <c r="I61" s="34" t="str">
        <f>'2023'!D10</f>
        <v>Miami</v>
      </c>
      <c r="J61" s="35">
        <f>'2023'!E10</f>
        <v>4</v>
      </c>
      <c r="K61" s="36">
        <f>'2023'!F10</f>
        <v>36313</v>
      </c>
      <c r="L61" s="37">
        <f>'2023'!G10</f>
        <v>26.339726027397262</v>
      </c>
      <c r="M61" s="37" t="str">
        <f>'2023'!H10</f>
        <v>RS SR</v>
      </c>
      <c r="N61" s="37">
        <f>'2023'!I10</f>
        <v>23.917808219178081</v>
      </c>
      <c r="O61" s="35">
        <f>'2023'!J10</f>
        <v>77</v>
      </c>
      <c r="P61" s="35">
        <f>'2023'!K10</f>
        <v>239</v>
      </c>
      <c r="Q61" s="35">
        <f>'2023'!L10</f>
        <v>4.54</v>
      </c>
      <c r="R61" s="59">
        <f>'2023'!M10</f>
        <v>5</v>
      </c>
      <c r="S61" s="40">
        <f>'2023'!N10</f>
        <v>7.3719864514843594E-2</v>
      </c>
      <c r="T61" s="41">
        <f>'2023'!O10</f>
        <v>0.19596040663456396</v>
      </c>
      <c r="U61" s="41">
        <f>'2023'!P10</f>
        <v>0.11864406779661017</v>
      </c>
      <c r="V61" s="41">
        <f>'2023'!Q10</f>
        <v>9.8211253254839814E-2</v>
      </c>
      <c r="W61" s="41">
        <f>'2023'!R10</f>
        <v>0.18898186889818688</v>
      </c>
      <c r="X61" s="42">
        <f>'2023'!S10</f>
        <v>0.19247113776637542</v>
      </c>
      <c r="Y61" s="43">
        <f>'2023'!T10</f>
        <v>0.18284758087805664</v>
      </c>
      <c r="Z61" s="44">
        <f>'2023'!U10</f>
        <v>20.260273972602739</v>
      </c>
      <c r="AA61" s="45">
        <f>'2023'!V10</f>
        <v>1.68</v>
      </c>
      <c r="AB61" s="45">
        <f t="shared" ref="AB61:AB62" si="16">CS61/CV61</f>
        <v>12.904761904761905</v>
      </c>
      <c r="AC61" s="45">
        <f>'2023'!X10</f>
        <v>7.2</v>
      </c>
      <c r="AD61" s="45">
        <f>'2023'!Y10</f>
        <v>6.9</v>
      </c>
      <c r="AE61" s="45">
        <f>'2023'!Z10</f>
        <v>0</v>
      </c>
      <c r="AF61" s="45">
        <f>'2023'!AA10</f>
        <v>0</v>
      </c>
      <c r="AG61" s="45">
        <f t="shared" si="15"/>
        <v>37.5</v>
      </c>
      <c r="AH61" s="46">
        <f>'2023'!AB10</f>
        <v>4.4999999999999998E-2</v>
      </c>
      <c r="AI61" s="45">
        <f>'2023'!AC10</f>
        <v>112.51346127527565</v>
      </c>
      <c r="AJ61" s="47">
        <f>'2023'!AD10</f>
        <v>120.64506571471219</v>
      </c>
      <c r="AK61" s="48">
        <f>'2023'!AE10</f>
        <v>6</v>
      </c>
      <c r="AL61" s="49">
        <f>'2023'!AF10</f>
        <v>6</v>
      </c>
      <c r="AM61" s="49">
        <f>'2023'!AG10</f>
        <v>3</v>
      </c>
      <c r="AN61" s="49">
        <f>'2023'!AH10</f>
        <v>4</v>
      </c>
      <c r="AO61" s="49">
        <f>'2023'!AI10</f>
        <v>5</v>
      </c>
      <c r="AP61" s="49">
        <f>'2023'!AK10</f>
        <v>8</v>
      </c>
      <c r="AQ61" s="49">
        <f>'2023'!AL10</f>
        <v>3</v>
      </c>
      <c r="AR61" s="50">
        <f>'2023'!AM10</f>
        <v>0</v>
      </c>
      <c r="AS61" s="55">
        <f>'2023'!AN10</f>
        <v>37</v>
      </c>
      <c r="AT61" s="56">
        <f>'2023'!AO10</f>
        <v>501.90000000000003</v>
      </c>
      <c r="AU61" s="56">
        <f>'2023'!AP10</f>
        <v>9</v>
      </c>
      <c r="AV61" s="56">
        <f>'2023'!AQ10</f>
        <v>5</v>
      </c>
      <c r="AW61" s="56">
        <f>'2023'!AR10</f>
        <v>1</v>
      </c>
      <c r="AX61" s="56">
        <f>'2023'!AS10</f>
        <v>4.5</v>
      </c>
      <c r="AY61" s="57">
        <f>'2023'!AT10</f>
        <v>0</v>
      </c>
      <c r="AZ61" s="57">
        <f>'2023'!AU10</f>
        <v>0</v>
      </c>
      <c r="BA61" s="57">
        <f>'2023'!AV10</f>
        <v>0.8</v>
      </c>
      <c r="BB61" s="57">
        <f>'2023'!AW10</f>
        <v>6.4</v>
      </c>
      <c r="BC61" s="57">
        <f>'2023'!AX10</f>
        <v>7.7</v>
      </c>
      <c r="BD61" s="57">
        <f>'2023'!AY10</f>
        <v>100</v>
      </c>
      <c r="BE61" s="58">
        <f>'2023'!AZ10</f>
        <v>16.7</v>
      </c>
      <c r="BF61" s="55">
        <f>'2023'!BA10</f>
        <v>293</v>
      </c>
      <c r="BG61" s="56">
        <f>'2023'!BB10</f>
        <v>1495.1999999999998</v>
      </c>
      <c r="BH61" s="56">
        <f>'2023'!BC10</f>
        <v>34</v>
      </c>
      <c r="BI61" s="56">
        <f>'2023'!BD10</f>
        <v>16</v>
      </c>
      <c r="BJ61" s="56">
        <f>'2023'!BE10</f>
        <v>2</v>
      </c>
      <c r="BK61" s="56">
        <f>'2023'!BF10</f>
        <v>12.600000000000001</v>
      </c>
      <c r="BL61" s="57">
        <f>'2023'!BG10</f>
        <v>0</v>
      </c>
      <c r="BM61" s="57">
        <f>'2023'!BH10</f>
        <v>0</v>
      </c>
      <c r="BN61" s="57">
        <f>'2023'!BI10</f>
        <v>1.43</v>
      </c>
      <c r="BO61" s="57">
        <f>'2023'!BJ10</f>
        <v>6.8</v>
      </c>
      <c r="BP61" s="57">
        <f>'2023'!BK10</f>
        <v>11.3</v>
      </c>
      <c r="BQ61" s="57">
        <f>'2023'!BL10</f>
        <v>37.5</v>
      </c>
      <c r="BR61" s="58">
        <f>'2023'!BM10</f>
        <v>27.3</v>
      </c>
      <c r="BS61" s="55">
        <f>'2023'!BN10</f>
        <v>329</v>
      </c>
      <c r="BT61" s="56">
        <f>'2023'!BO10</f>
        <v>2773</v>
      </c>
      <c r="BU61" s="56">
        <f>'2023'!BP10</f>
        <v>30</v>
      </c>
      <c r="BV61" s="56">
        <f>'2023'!BQ10</f>
        <v>22</v>
      </c>
      <c r="BW61" s="56">
        <f>'2023'!BR10</f>
        <v>4</v>
      </c>
      <c r="BX61" s="56">
        <f>'2023'!BS10</f>
        <v>24</v>
      </c>
      <c r="BY61" s="57">
        <f>'2023'!BT10</f>
        <v>0</v>
      </c>
      <c r="BZ61" s="57">
        <f>'2023'!BU10</f>
        <v>0</v>
      </c>
      <c r="CA61" s="57">
        <f>'2023'!BV10</f>
        <v>1.67</v>
      </c>
      <c r="CB61" s="57">
        <f>'2023'!BW10</f>
        <v>8.3000000000000007</v>
      </c>
      <c r="CC61" s="57">
        <f>'2023'!BX10</f>
        <v>9.1</v>
      </c>
      <c r="CD61" s="57">
        <f>'2023'!BY10</f>
        <v>25</v>
      </c>
      <c r="CE61" s="58">
        <f>'2023'!BZ10</f>
        <v>8.3000000000000007</v>
      </c>
      <c r="CF61" s="55">
        <f>'2023'!CA10</f>
        <v>347</v>
      </c>
      <c r="CG61" s="56">
        <f>'2023'!CB10</f>
        <v>3533.2</v>
      </c>
      <c r="CH61" s="56">
        <f>'2023'!CC10</f>
        <v>43</v>
      </c>
      <c r="CI61" s="56">
        <f>'2023'!CD10</f>
        <v>30</v>
      </c>
      <c r="CJ61" s="56">
        <f>'2023'!CE10</f>
        <v>4</v>
      </c>
      <c r="CK61" s="56">
        <f>'2023'!CF10</f>
        <v>27.5</v>
      </c>
      <c r="CL61" s="57">
        <f>'2023'!CG10</f>
        <v>0</v>
      </c>
      <c r="CM61" s="57">
        <f>'2023'!CH10</f>
        <v>0</v>
      </c>
      <c r="CN61" s="57">
        <f>'2023'!CI10</f>
        <v>0.91</v>
      </c>
      <c r="CO61" s="57">
        <f>'2023'!CJ10</f>
        <v>4.9000000000000004</v>
      </c>
      <c r="CP61" s="57">
        <f>'2023'!CK10</f>
        <v>7.9</v>
      </c>
      <c r="CQ61" s="57">
        <f>'2023'!CL10</f>
        <v>37.5</v>
      </c>
      <c r="CR61" s="58">
        <f>'2023'!CM10</f>
        <v>11.8</v>
      </c>
      <c r="CS61" s="55">
        <f>'2023'!CN10</f>
        <v>542</v>
      </c>
      <c r="CT61" s="56">
        <f>'2023'!CO10</f>
        <v>2868</v>
      </c>
      <c r="CU61" s="56">
        <f>'2023'!CP10</f>
        <v>59</v>
      </c>
      <c r="CV61" s="56">
        <f>'2023'!CQ10</f>
        <v>42</v>
      </c>
      <c r="CW61" s="56">
        <f>'2023'!CR10</f>
        <v>3</v>
      </c>
      <c r="CX61" s="56">
        <f>'2023'!CS10</f>
        <v>18</v>
      </c>
      <c r="CY61" s="57">
        <f>'2023'!CT10</f>
        <v>0</v>
      </c>
      <c r="CZ61" s="57">
        <f>'2023'!CU10</f>
        <v>0</v>
      </c>
      <c r="DA61" s="57">
        <f>'2023'!CV10</f>
        <v>1.68</v>
      </c>
      <c r="DB61" s="57">
        <f>'2023'!CW10</f>
        <v>7.2</v>
      </c>
      <c r="DC61" s="57">
        <f>'2023'!CX10</f>
        <v>6.9</v>
      </c>
      <c r="DD61" s="57">
        <f>'2023'!CY10</f>
        <v>38.5</v>
      </c>
      <c r="DE61" s="58">
        <f>'2023'!CZ10</f>
        <v>4.5</v>
      </c>
    </row>
    <row r="62" spans="1:109" ht="15.75" hidden="1" customHeight="1" x14ac:dyDescent="0.2">
      <c r="A62" s="29">
        <f t="shared" si="12"/>
        <v>60</v>
      </c>
      <c r="B62" s="30">
        <f>'2021'!A8</f>
        <v>6</v>
      </c>
      <c r="C62" s="30">
        <v>2021</v>
      </c>
      <c r="D62" s="31" t="str">
        <f>'2021'!B8</f>
        <v>Quintin Morris</v>
      </c>
      <c r="E62" s="32">
        <f>'2021'!C8</f>
        <v>8.0071428571428562</v>
      </c>
      <c r="F62" s="32">
        <f t="shared" si="13"/>
        <v>62.7</v>
      </c>
      <c r="G62" s="32"/>
      <c r="H62" s="33">
        <f t="shared" si="14"/>
        <v>2.4865087064167752E-2</v>
      </c>
      <c r="I62" s="34" t="str">
        <f>'2021'!D8</f>
        <v>Bowling Green</v>
      </c>
      <c r="J62" s="35">
        <f>'2021'!E8</f>
        <v>10</v>
      </c>
      <c r="K62" s="36">
        <f>'2021'!F8</f>
        <v>36181</v>
      </c>
      <c r="L62" s="37">
        <f>'2021'!G8</f>
        <v>26.701369863013699</v>
      </c>
      <c r="M62" s="37" t="str">
        <f>'2021'!H8</f>
        <v>SR</v>
      </c>
      <c r="N62" s="37">
        <f>'2021'!I8</f>
        <v>22.284931506849315</v>
      </c>
      <c r="O62" s="38">
        <f>'2021'!J8</f>
        <v>74</v>
      </c>
      <c r="P62" s="38">
        <f>'2021'!K8</f>
        <v>243</v>
      </c>
      <c r="Q62" s="35">
        <f>'2021'!L8</f>
        <v>4.5999999999999996</v>
      </c>
      <c r="R62" s="39">
        <f>'2021'!M8</f>
        <v>0</v>
      </c>
      <c r="S62" s="40">
        <f>'2021'!N8</f>
        <v>0</v>
      </c>
      <c r="T62" s="41">
        <f>'2021'!O8</f>
        <v>6.1702127659574467E-2</v>
      </c>
      <c r="U62" s="41">
        <f>'2021'!P8</f>
        <v>0.18014243820695436</v>
      </c>
      <c r="V62" s="41">
        <f>'2021'!Q8</f>
        <v>0.33852511125238394</v>
      </c>
      <c r="W62" s="41">
        <f>'2021'!R8</f>
        <v>0.34831460674157305</v>
      </c>
      <c r="X62" s="42">
        <f>'2021'!S8</f>
        <v>0.34831460674157305</v>
      </c>
      <c r="Y62" s="43">
        <f>'2021'!T8</f>
        <v>0.24382022471910111</v>
      </c>
      <c r="Z62" s="44">
        <f>'2021'!U8</f>
        <v>19.624657534246577</v>
      </c>
      <c r="AA62" s="45">
        <f>'2021'!V8</f>
        <v>2.13</v>
      </c>
      <c r="AB62" s="45">
        <f t="shared" si="16"/>
        <v>12.4</v>
      </c>
      <c r="AC62" s="45">
        <f>'2021'!X8</f>
        <v>8.4</v>
      </c>
      <c r="AD62" s="45">
        <f>'2021'!Y8</f>
        <v>8.5</v>
      </c>
      <c r="AE62" s="45">
        <f>'2021'!Z8</f>
        <v>0</v>
      </c>
      <c r="AF62" s="45">
        <f>'2021'!AA8</f>
        <v>0</v>
      </c>
      <c r="AG62" s="45">
        <f t="shared" si="15"/>
        <v>21.4</v>
      </c>
      <c r="AH62" s="46">
        <f>'2021'!AB8</f>
        <v>0.25900000000000001</v>
      </c>
      <c r="AI62" s="45">
        <f>'2021'!AC8</f>
        <v>108.54378021805243</v>
      </c>
      <c r="AJ62" s="47">
        <f>'2021'!AD8</f>
        <v>109.65325133765194</v>
      </c>
      <c r="AK62" s="48">
        <f>'2021'!AE8</f>
        <v>8</v>
      </c>
      <c r="AL62" s="49">
        <f>'2021'!AF8</f>
        <v>8</v>
      </c>
      <c r="AM62" s="49">
        <f>'2021'!AG8</f>
        <v>6</v>
      </c>
      <c r="AN62" s="49">
        <f>'2021'!AH8</f>
        <v>4</v>
      </c>
      <c r="AO62" s="49">
        <f>'2021'!AI8</f>
        <v>7</v>
      </c>
      <c r="AP62" s="49">
        <f>'2021'!AK8</f>
        <v>5</v>
      </c>
      <c r="AQ62" s="49">
        <f>'2021'!AL8</f>
        <v>0</v>
      </c>
      <c r="AR62" s="50">
        <f>'2021'!AM8</f>
        <v>0</v>
      </c>
      <c r="AS62" s="55">
        <f>'2021'!AN8</f>
        <v>0</v>
      </c>
      <c r="AT62" s="56">
        <f>'2021'!AO8</f>
        <v>1</v>
      </c>
      <c r="AU62" s="56">
        <f>'2021'!AP8</f>
        <v>0</v>
      </c>
      <c r="AV62" s="56">
        <f>'2021'!AQ8</f>
        <v>0</v>
      </c>
      <c r="AW62" s="56">
        <f>'2021'!AR8</f>
        <v>0</v>
      </c>
      <c r="AX62" s="56">
        <f>'2021'!AS8</f>
        <v>0</v>
      </c>
      <c r="AY62" s="57">
        <f>'2021'!AT8</f>
        <v>0</v>
      </c>
      <c r="AZ62" s="57">
        <f>'2021'!AU8</f>
        <v>0</v>
      </c>
      <c r="BA62" s="57">
        <f>'2021'!AV8</f>
        <v>0</v>
      </c>
      <c r="BB62" s="57">
        <f>'2021'!AW8</f>
        <v>0</v>
      </c>
      <c r="BC62" s="57">
        <f>'2021'!AX8</f>
        <v>0</v>
      </c>
      <c r="BD62" s="57">
        <f>'2021'!AY8</f>
        <v>0</v>
      </c>
      <c r="BE62" s="58">
        <f>'2021'!AZ8</f>
        <v>0</v>
      </c>
      <c r="BF62" s="55">
        <f>'2021'!BA8</f>
        <v>116</v>
      </c>
      <c r="BG62" s="56">
        <f>'2021'!BB8</f>
        <v>1880</v>
      </c>
      <c r="BH62" s="56">
        <f>'2021'!BC8</f>
        <v>14</v>
      </c>
      <c r="BI62" s="56">
        <f>'2021'!BD8</f>
        <v>8</v>
      </c>
      <c r="BJ62" s="56">
        <f>'2021'!BE8</f>
        <v>2</v>
      </c>
      <c r="BK62" s="56">
        <f>'2021'!BF8</f>
        <v>14.4</v>
      </c>
      <c r="BL62" s="57">
        <f>'2021'!BG8</f>
        <v>0</v>
      </c>
      <c r="BM62" s="57">
        <f>'2021'!BH8</f>
        <v>0</v>
      </c>
      <c r="BN62" s="57">
        <f>'2021'!BI8</f>
        <v>2.27</v>
      </c>
      <c r="BO62" s="57">
        <f>'2021'!BJ8</f>
        <v>8.3000000000000007</v>
      </c>
      <c r="BP62" s="57">
        <f>'2021'!BK8</f>
        <v>10.4</v>
      </c>
      <c r="BQ62" s="57">
        <f>'2021'!BL8</f>
        <v>0</v>
      </c>
      <c r="BR62" s="58">
        <f>'2021'!BM8</f>
        <v>11.1</v>
      </c>
      <c r="BS62" s="55">
        <f>'2021'!BN8</f>
        <v>516</v>
      </c>
      <c r="BT62" s="56">
        <f>'2021'!BO8</f>
        <v>2864.3999999999996</v>
      </c>
      <c r="BU62" s="56">
        <f>'2021'!BP8</f>
        <v>67</v>
      </c>
      <c r="BV62" s="56">
        <f>'2021'!BQ8</f>
        <v>42</v>
      </c>
      <c r="BW62" s="56">
        <f>'2021'!BR8</f>
        <v>7</v>
      </c>
      <c r="BX62" s="56">
        <f>'2021'!BS8</f>
        <v>27.599999999999998</v>
      </c>
      <c r="BY62" s="57">
        <f>'2021'!BT8</f>
        <v>0</v>
      </c>
      <c r="BZ62" s="57">
        <f>'2021'!BU8</f>
        <v>0</v>
      </c>
      <c r="CA62" s="57">
        <f>'2021'!BV8</f>
        <v>1.28</v>
      </c>
      <c r="CB62" s="57">
        <f>'2021'!BW8</f>
        <v>2.7</v>
      </c>
      <c r="CC62" s="57">
        <f>'2021'!BX8</f>
        <v>11.5</v>
      </c>
      <c r="CD62" s="57">
        <f>'2021'!BY8</f>
        <v>50</v>
      </c>
      <c r="CE62" s="58">
        <f>'2021'!BZ8</f>
        <v>8.6999999999999993</v>
      </c>
      <c r="CF62" s="55">
        <f>'2021'!CA8</f>
        <v>639</v>
      </c>
      <c r="CG62" s="56">
        <f>'2021'!CB8</f>
        <v>1887.6000000000001</v>
      </c>
      <c r="CH62" s="56">
        <f>'2021'!CC8</f>
        <v>93</v>
      </c>
      <c r="CI62" s="56">
        <f>'2021'!CD8</f>
        <v>54</v>
      </c>
      <c r="CJ62" s="56">
        <f>'2021'!CE8</f>
        <v>4</v>
      </c>
      <c r="CK62" s="56">
        <f>'2021'!CF8</f>
        <v>9.6000000000000014</v>
      </c>
      <c r="CL62" s="57">
        <f>'2021'!CG8</f>
        <v>0</v>
      </c>
      <c r="CM62" s="57">
        <f>'2021'!CH8</f>
        <v>0</v>
      </c>
      <c r="CN62" s="57">
        <f>'2021'!CI8</f>
        <v>2.13</v>
      </c>
      <c r="CO62" s="57">
        <f>'2021'!CJ8</f>
        <v>7.3</v>
      </c>
      <c r="CP62" s="57">
        <f>'2021'!CK8</f>
        <v>7.2</v>
      </c>
      <c r="CQ62" s="57">
        <f>'2021'!CL8</f>
        <v>21.4</v>
      </c>
      <c r="CR62" s="58">
        <f>'2021'!CM8</f>
        <v>10</v>
      </c>
      <c r="CS62" s="55">
        <f>'2021'!CN8</f>
        <v>248</v>
      </c>
      <c r="CT62" s="56">
        <f>'2021'!CO8</f>
        <v>712</v>
      </c>
      <c r="CU62" s="56">
        <f>'2021'!CP8</f>
        <v>39</v>
      </c>
      <c r="CV62" s="56">
        <f>'2021'!CQ8</f>
        <v>20</v>
      </c>
      <c r="CW62" s="56">
        <f>'2021'!CR8</f>
        <v>0</v>
      </c>
      <c r="CX62" s="56">
        <f>'2021'!CS8</f>
        <v>1</v>
      </c>
      <c r="CY62" s="57">
        <f>'2021'!CT8</f>
        <v>0</v>
      </c>
      <c r="CZ62" s="57">
        <f>'2021'!CU8</f>
        <v>0</v>
      </c>
      <c r="DA62" s="57">
        <f>'2021'!CV8</f>
        <v>1.81</v>
      </c>
      <c r="DB62" s="57">
        <f>'2021'!CW8</f>
        <v>8.4</v>
      </c>
      <c r="DC62" s="57">
        <f>'2021'!CX8</f>
        <v>8.5</v>
      </c>
      <c r="DD62" s="57">
        <f>'2021'!CY8</f>
        <v>0</v>
      </c>
      <c r="DE62" s="58">
        <f>'2021'!CZ8</f>
        <v>25.9</v>
      </c>
    </row>
    <row r="63" spans="1:109" ht="15.75" hidden="1" customHeight="1" x14ac:dyDescent="0.2">
      <c r="A63" s="29">
        <f t="shared" si="12"/>
        <v>61</v>
      </c>
      <c r="B63" s="30">
        <f>'2021'!A9</f>
        <v>7</v>
      </c>
      <c r="C63" s="30">
        <v>2021</v>
      </c>
      <c r="D63" s="31" t="str">
        <f>'2021'!B9</f>
        <v>Zach Davidson</v>
      </c>
      <c r="E63" s="32">
        <f>'2021'!C9</f>
        <v>7.9142857142857137</v>
      </c>
      <c r="F63" s="32">
        <f t="shared" si="13"/>
        <v>62.1</v>
      </c>
      <c r="G63" s="32"/>
      <c r="H63" s="33">
        <f t="shared" si="14"/>
        <v>-9.5874787112633156E-3</v>
      </c>
      <c r="I63" s="34" t="str">
        <f>'2021'!D9</f>
        <v>Central Missouri</v>
      </c>
      <c r="J63" s="35">
        <f>'2021'!E9</f>
        <v>12</v>
      </c>
      <c r="K63" s="36">
        <f>'2021'!F9</f>
        <v>35991</v>
      </c>
      <c r="L63" s="37">
        <f>'2021'!G9</f>
        <v>27.221917808219178</v>
      </c>
      <c r="M63" s="37" t="str">
        <f>'2021'!H9</f>
        <v>RS SR</v>
      </c>
      <c r="N63" s="37">
        <f>'2021'!I9</f>
        <v>22.805479452054794</v>
      </c>
      <c r="O63" s="38">
        <f>'2021'!J9</f>
        <v>78</v>
      </c>
      <c r="P63" s="38">
        <f>'2021'!K9</f>
        <v>245</v>
      </c>
      <c r="Q63" s="35">
        <f>'2021'!L9</f>
        <v>4.58</v>
      </c>
      <c r="R63" s="39">
        <f>'2021'!M9</f>
        <v>5</v>
      </c>
      <c r="S63" s="40">
        <f>'2021'!N9</f>
        <v>0</v>
      </c>
      <c r="T63" s="41">
        <f>'2021'!O9</f>
        <v>0</v>
      </c>
      <c r="U63" s="41">
        <f>'2021'!P9</f>
        <v>7.4640849469081824E-2</v>
      </c>
      <c r="V63" s="41">
        <f>'2021'!Q9</f>
        <v>0.19866666666666666</v>
      </c>
      <c r="W63" s="41">
        <f>'2021'!R9</f>
        <v>0</v>
      </c>
      <c r="X63" s="42">
        <f>'2021'!S9</f>
        <v>9.9333333333333329E-2</v>
      </c>
      <c r="Y63" s="43">
        <f>'2021'!T9</f>
        <v>4.9666666666666665E-2</v>
      </c>
      <c r="Z63" s="44">
        <f>'2021'!U9</f>
        <v>21.142465753424659</v>
      </c>
      <c r="AA63" s="45">
        <f>'2021'!V9</f>
        <v>2.06</v>
      </c>
      <c r="AB63" s="45">
        <f>'2021'!W9</f>
        <v>22.35</v>
      </c>
      <c r="AC63" s="45">
        <f>'2021'!X9</f>
        <v>7.47</v>
      </c>
      <c r="AD63" s="45">
        <f>'2021'!Y9</f>
        <v>0</v>
      </c>
      <c r="AE63" s="45">
        <f>'2021'!Z9</f>
        <v>0</v>
      </c>
      <c r="AF63" s="45">
        <f>'2021'!AA9</f>
        <v>0</v>
      </c>
      <c r="AG63" s="45">
        <f t="shared" si="15"/>
        <v>0</v>
      </c>
      <c r="AH63" s="46">
        <f>'2021'!AB9</f>
        <v>0</v>
      </c>
      <c r="AI63" s="45">
        <f>'2021'!AC9</f>
        <v>111.36126817515485</v>
      </c>
      <c r="AJ63" s="47">
        <f>'2021'!AD9</f>
        <v>121.7432982526139</v>
      </c>
      <c r="AK63" s="48">
        <f>'2021'!AE9</f>
        <v>0</v>
      </c>
      <c r="AL63" s="49">
        <f>'2021'!AF9</f>
        <v>4</v>
      </c>
      <c r="AM63" s="49">
        <f>'2021'!AG9</f>
        <v>6</v>
      </c>
      <c r="AN63" s="49">
        <f>'2021'!AH9</f>
        <v>10</v>
      </c>
      <c r="AO63" s="49">
        <f>'2021'!AI9</f>
        <v>6</v>
      </c>
      <c r="AP63" s="49">
        <f>'2021'!AK9</f>
        <v>8</v>
      </c>
      <c r="AQ63" s="49">
        <f>'2021'!AL9</f>
        <v>3</v>
      </c>
      <c r="AR63" s="50">
        <f>'2021'!AM9</f>
        <v>0</v>
      </c>
      <c r="AS63" s="55">
        <f>'2021'!AN9</f>
        <v>0</v>
      </c>
      <c r="AT63" s="56">
        <f>'2021'!AO9</f>
        <v>1</v>
      </c>
      <c r="AU63" s="56">
        <f>'2021'!AP9</f>
        <v>0</v>
      </c>
      <c r="AV63" s="56">
        <f>'2021'!AQ9</f>
        <v>0</v>
      </c>
      <c r="AW63" s="56">
        <f>'2021'!AR9</f>
        <v>0</v>
      </c>
      <c r="AX63" s="56">
        <f>'2021'!AS9</f>
        <v>0</v>
      </c>
      <c r="AY63" s="57">
        <f>'2021'!AT9</f>
        <v>0</v>
      </c>
      <c r="AZ63" s="57">
        <f>'2021'!AU9</f>
        <v>0</v>
      </c>
      <c r="BA63" s="57">
        <f>'2021'!AV9</f>
        <v>0</v>
      </c>
      <c r="BB63" s="57">
        <f>'2021'!AW9</f>
        <v>0</v>
      </c>
      <c r="BC63" s="57">
        <f>'2021'!AX9</f>
        <v>0</v>
      </c>
      <c r="BD63" s="57">
        <f>'2021'!AY9</f>
        <v>0</v>
      </c>
      <c r="BE63" s="58">
        <f>'2021'!AZ9</f>
        <v>0</v>
      </c>
      <c r="BF63" s="55">
        <f>'2021'!BA9</f>
        <v>0</v>
      </c>
      <c r="BG63" s="56">
        <f>'2021'!BB9</f>
        <v>1</v>
      </c>
      <c r="BH63" s="56">
        <f>'2021'!BC9</f>
        <v>0</v>
      </c>
      <c r="BI63" s="56">
        <f>'2021'!BD9</f>
        <v>0</v>
      </c>
      <c r="BJ63" s="56">
        <f>'2021'!BE9</f>
        <v>0</v>
      </c>
      <c r="BK63" s="56">
        <f>'2021'!BF9</f>
        <v>0</v>
      </c>
      <c r="BL63" s="57">
        <f>'2021'!BG9</f>
        <v>0</v>
      </c>
      <c r="BM63" s="57">
        <f>'2021'!BH9</f>
        <v>0</v>
      </c>
      <c r="BN63" s="57">
        <f>'2021'!BI9</f>
        <v>0</v>
      </c>
      <c r="BO63" s="57">
        <f>'2021'!BJ9</f>
        <v>0</v>
      </c>
      <c r="BP63" s="57">
        <f>'2021'!BK9</f>
        <v>0</v>
      </c>
      <c r="BQ63" s="57">
        <f>'2021'!BL9</f>
        <v>0</v>
      </c>
      <c r="BR63" s="58">
        <f>'2021'!BM9</f>
        <v>0</v>
      </c>
      <c r="BS63" s="55">
        <f>'2021'!BN9</f>
        <v>239</v>
      </c>
      <c r="BT63" s="56">
        <f>'2021'!BO9</f>
        <v>3202</v>
      </c>
      <c r="BU63" s="56">
        <f>'2021'!BP9</f>
        <v>0</v>
      </c>
      <c r="BV63" s="56">
        <f>'2021'!BQ9</f>
        <v>22</v>
      </c>
      <c r="BW63" s="56">
        <f>'2021'!BR9</f>
        <v>3</v>
      </c>
      <c r="BX63" s="56">
        <f>'2021'!BS9</f>
        <v>27</v>
      </c>
      <c r="BY63" s="57">
        <f>'2021'!BT9</f>
        <v>0</v>
      </c>
      <c r="BZ63" s="57">
        <f>'2021'!BU9</f>
        <v>0</v>
      </c>
      <c r="CA63" s="57">
        <f>'2021'!BV9</f>
        <v>0</v>
      </c>
      <c r="CB63" s="57">
        <f>'2021'!BW9</f>
        <v>0</v>
      </c>
      <c r="CC63" s="57">
        <f>'2021'!BX9</f>
        <v>0</v>
      </c>
      <c r="CD63" s="57">
        <f>'2021'!BY9</f>
        <v>0</v>
      </c>
      <c r="CE63" s="58">
        <f>'2021'!BZ9</f>
        <v>0</v>
      </c>
      <c r="CF63" s="55">
        <f>'2021'!CA9</f>
        <v>894</v>
      </c>
      <c r="CG63" s="56">
        <f>'2021'!CB9</f>
        <v>4500</v>
      </c>
      <c r="CH63" s="56">
        <f>'2021'!CC9</f>
        <v>0</v>
      </c>
      <c r="CI63" s="56">
        <f>'2021'!CD9</f>
        <v>40</v>
      </c>
      <c r="CJ63" s="56">
        <f>'2021'!CE9</f>
        <v>15</v>
      </c>
      <c r="CK63" s="56">
        <f>'2021'!CF9</f>
        <v>44</v>
      </c>
      <c r="CL63" s="57">
        <f>'2021'!CG9</f>
        <v>0</v>
      </c>
      <c r="CM63" s="57">
        <f>'2021'!CH9</f>
        <v>0</v>
      </c>
      <c r="CN63" s="57">
        <f>'2021'!CI9</f>
        <v>0</v>
      </c>
      <c r="CO63" s="57">
        <f>'2021'!CJ9</f>
        <v>0</v>
      </c>
      <c r="CP63" s="57">
        <f>'2021'!CK9</f>
        <v>0</v>
      </c>
      <c r="CQ63" s="57">
        <f>'2021'!CL9</f>
        <v>0</v>
      </c>
      <c r="CR63" s="58">
        <f>'2021'!CM9</f>
        <v>0</v>
      </c>
      <c r="CS63" s="55">
        <f>'2021'!CN9</f>
        <v>0</v>
      </c>
      <c r="CT63" s="56">
        <f>'2021'!CO9</f>
        <v>1</v>
      </c>
      <c r="CU63" s="56">
        <f>'2021'!CP9</f>
        <v>0</v>
      </c>
      <c r="CV63" s="56">
        <f>'2021'!CQ9</f>
        <v>0</v>
      </c>
      <c r="CW63" s="56">
        <f>'2021'!CR9</f>
        <v>0</v>
      </c>
      <c r="CX63" s="56">
        <f>'2021'!CS9</f>
        <v>0</v>
      </c>
      <c r="CY63" s="57">
        <f>'2021'!CT9</f>
        <v>0</v>
      </c>
      <c r="CZ63" s="57">
        <f>'2021'!CU9</f>
        <v>0</v>
      </c>
      <c r="DA63" s="57">
        <f>'2021'!CV9</f>
        <v>0</v>
      </c>
      <c r="DB63" s="57">
        <f>'2021'!CW9</f>
        <v>0</v>
      </c>
      <c r="DC63" s="57">
        <f>'2021'!CX9</f>
        <v>0</v>
      </c>
      <c r="DD63" s="57">
        <f>'2021'!CY9</f>
        <v>0</v>
      </c>
      <c r="DE63" s="58">
        <f>'2021'!CZ9</f>
        <v>0</v>
      </c>
    </row>
    <row r="64" spans="1:109" ht="15.75" hidden="1" customHeight="1" x14ac:dyDescent="0.2">
      <c r="A64" s="29">
        <f t="shared" si="12"/>
        <v>62</v>
      </c>
      <c r="B64" s="30">
        <f>'2018'!A8</f>
        <v>6</v>
      </c>
      <c r="C64" s="30">
        <v>2018</v>
      </c>
      <c r="D64" s="31" t="str">
        <f>'2018'!B8</f>
        <v>Jordan Akins</v>
      </c>
      <c r="E64" s="32">
        <f>'2018'!C8</f>
        <v>7.8999999999999995</v>
      </c>
      <c r="F64" s="32">
        <f t="shared" si="13"/>
        <v>61.4</v>
      </c>
      <c r="G64" s="32"/>
      <c r="H64" s="33">
        <f t="shared" si="14"/>
        <v>-1.4887873445945018E-2</v>
      </c>
      <c r="I64" s="34" t="str">
        <f>'2018'!D8</f>
        <v>UCF</v>
      </c>
      <c r="J64" s="35">
        <f>'2018'!E8</f>
        <v>6</v>
      </c>
      <c r="K64" s="36">
        <f>'2018'!F8</f>
        <v>33713</v>
      </c>
      <c r="L64" s="37">
        <f>'2018'!G8</f>
        <v>33.463013698630135</v>
      </c>
      <c r="M64" s="37" t="str">
        <f>'2018'!H8</f>
        <v>SR</v>
      </c>
      <c r="N64" s="37">
        <f>'2018'!I8</f>
        <v>26.035616438356165</v>
      </c>
      <c r="O64" s="38">
        <f>'2018'!J8</f>
        <v>75</v>
      </c>
      <c r="P64" s="38">
        <f>'2018'!K8</f>
        <v>249</v>
      </c>
      <c r="Q64" s="35">
        <f>'2018'!L8</f>
        <v>4.93</v>
      </c>
      <c r="R64" s="39">
        <f>'2018'!M8</f>
        <v>3</v>
      </c>
      <c r="S64" s="40">
        <f>'2018'!N8</f>
        <v>0</v>
      </c>
      <c r="T64" s="41">
        <f>'2018'!O8</f>
        <v>5.737356566085848E-2</v>
      </c>
      <c r="U64" s="41">
        <f>'2018'!P8</f>
        <v>0.27200000000000002</v>
      </c>
      <c r="V64" s="41">
        <f>'2018'!Q8</f>
        <v>0.15043135214809036</v>
      </c>
      <c r="W64" s="41">
        <f>'2018'!R8</f>
        <v>0.1546112115732369</v>
      </c>
      <c r="X64" s="42">
        <f>'2018'!S8</f>
        <v>0.21330560578661845</v>
      </c>
      <c r="Y64" s="43">
        <f>'2018'!T8</f>
        <v>0.18130976491862569</v>
      </c>
      <c r="Z64" s="44">
        <f>'2018'!U8</f>
        <v>23.38082191780822</v>
      </c>
      <c r="AA64" s="45">
        <f>'2018'!V8</f>
        <v>1.93</v>
      </c>
      <c r="AB64" s="45">
        <f t="shared" ref="AB64:AB66" si="17">CS64/CV64</f>
        <v>16.03125</v>
      </c>
      <c r="AC64" s="45">
        <f>'2018'!X8</f>
        <v>7.3</v>
      </c>
      <c r="AD64" s="45">
        <f>'2018'!Y8</f>
        <v>11.9</v>
      </c>
      <c r="AE64" s="45">
        <f>'2018'!Z8</f>
        <v>0</v>
      </c>
      <c r="AF64" s="45">
        <f>'2018'!AA8</f>
        <v>0</v>
      </c>
      <c r="AG64" s="45">
        <f t="shared" si="15"/>
        <v>0</v>
      </c>
      <c r="AH64" s="46">
        <f>'2018'!AB8</f>
        <v>0.03</v>
      </c>
      <c r="AI64" s="45">
        <f>'2018'!AC8</f>
        <v>84.302735224178321</v>
      </c>
      <c r="AJ64" s="47">
        <f>'2018'!AD8</f>
        <v>86.896553570831642</v>
      </c>
      <c r="AK64" s="48">
        <f>'2018'!AE8</f>
        <v>6</v>
      </c>
      <c r="AL64" s="49">
        <f>'2018'!AF8</f>
        <v>1</v>
      </c>
      <c r="AM64" s="49">
        <f>'2018'!AG8</f>
        <v>5</v>
      </c>
      <c r="AN64" s="49">
        <f>'2018'!AH8</f>
        <v>8</v>
      </c>
      <c r="AO64" s="49">
        <f>'2018'!AI8</f>
        <v>5</v>
      </c>
      <c r="AP64" s="49">
        <f>'2018'!AK8</f>
        <v>0</v>
      </c>
      <c r="AQ64" s="49">
        <f>'2018'!AL8</f>
        <v>6</v>
      </c>
      <c r="AR64" s="50">
        <f>'2018'!AM8</f>
        <v>0</v>
      </c>
      <c r="AS64" s="55">
        <f>'2018'!AN8</f>
        <v>0</v>
      </c>
      <c r="AT64" s="56">
        <f>'2018'!AO8</f>
        <v>1</v>
      </c>
      <c r="AU64" s="56">
        <f>'2018'!AP8</f>
        <v>0</v>
      </c>
      <c r="AV64" s="56">
        <f>'2018'!AQ8</f>
        <v>0</v>
      </c>
      <c r="AW64" s="56">
        <f>'2018'!AR8</f>
        <v>0</v>
      </c>
      <c r="AX64" s="56">
        <f>'2018'!AS8</f>
        <v>0</v>
      </c>
      <c r="AY64" s="57">
        <f>'2018'!AT8</f>
        <v>0</v>
      </c>
      <c r="AZ64" s="57">
        <f>'2018'!AU8</f>
        <v>0</v>
      </c>
      <c r="BA64" s="57">
        <f>'2018'!AV8</f>
        <v>0</v>
      </c>
      <c r="BB64" s="57">
        <f>'2018'!AW8</f>
        <v>0</v>
      </c>
      <c r="BC64" s="57">
        <f>'2018'!AX8</f>
        <v>0</v>
      </c>
      <c r="BD64" s="57">
        <f>'2018'!AY8</f>
        <v>0</v>
      </c>
      <c r="BE64" s="58">
        <f>'2018'!AZ8</f>
        <v>0</v>
      </c>
      <c r="BF64" s="55">
        <f>'2018'!BA8</f>
        <v>135</v>
      </c>
      <c r="BG64" s="56">
        <f>'2018'!BB8</f>
        <v>2353</v>
      </c>
      <c r="BH64" s="56">
        <f>'2018'!BC8</f>
        <v>20</v>
      </c>
      <c r="BI64" s="56">
        <f>'2018'!BD8</f>
        <v>12</v>
      </c>
      <c r="BJ64" s="56">
        <f>'2018'!BE8</f>
        <v>0</v>
      </c>
      <c r="BK64" s="56">
        <f>'2018'!BF8</f>
        <v>18</v>
      </c>
      <c r="BL64" s="57">
        <f>'2018'!BG8</f>
        <v>0</v>
      </c>
      <c r="BM64" s="57">
        <f>'2018'!BH8</f>
        <v>0</v>
      </c>
      <c r="BN64" s="57">
        <f>'2018'!BI8</f>
        <v>1.1599999999999999</v>
      </c>
      <c r="BO64" s="57">
        <f>'2018'!BJ8</f>
        <v>8.3000000000000007</v>
      </c>
      <c r="BP64" s="57">
        <f>'2018'!BK8</f>
        <v>4.2</v>
      </c>
      <c r="BQ64" s="57">
        <f>'2018'!BL8</f>
        <v>0</v>
      </c>
      <c r="BR64" s="58">
        <f>'2018'!BM8</f>
        <v>29.4</v>
      </c>
      <c r="BS64" s="55">
        <f>'2018'!BN8</f>
        <v>153</v>
      </c>
      <c r="BT64" s="56">
        <f>'2018'!BO8</f>
        <v>562.5</v>
      </c>
      <c r="BU64" s="56">
        <f>'2018'!BP8</f>
        <v>25</v>
      </c>
      <c r="BV64" s="56">
        <f>'2018'!BQ8</f>
        <v>14</v>
      </c>
      <c r="BW64" s="56">
        <f>'2018'!BR8</f>
        <v>2</v>
      </c>
      <c r="BX64" s="56">
        <f>'2018'!BS8</f>
        <v>3.3000000000000003</v>
      </c>
      <c r="BY64" s="57">
        <f>'2018'!BT8</f>
        <v>0</v>
      </c>
      <c r="BZ64" s="57">
        <f>'2018'!BU8</f>
        <v>0</v>
      </c>
      <c r="CA64" s="57">
        <f>'2018'!BV8</f>
        <v>2.04</v>
      </c>
      <c r="CB64" s="57">
        <f>'2018'!BW8</f>
        <v>4.0999999999999996</v>
      </c>
      <c r="CC64" s="57">
        <f>'2018'!BX8</f>
        <v>9</v>
      </c>
      <c r="CD64" s="57">
        <f>'2018'!BY8</f>
        <v>0</v>
      </c>
      <c r="CE64" s="58">
        <f>'2018'!BZ8</f>
        <v>12.5</v>
      </c>
      <c r="CF64" s="55">
        <f>'2018'!CA8</f>
        <v>347</v>
      </c>
      <c r="CG64" s="56">
        <f>'2018'!CB8</f>
        <v>2306.6999999999998</v>
      </c>
      <c r="CH64" s="56">
        <f>'2018'!CC8</f>
        <v>34</v>
      </c>
      <c r="CI64" s="56">
        <f>'2018'!CD8</f>
        <v>23</v>
      </c>
      <c r="CJ64" s="56">
        <f>'2018'!CE8</f>
        <v>2</v>
      </c>
      <c r="CK64" s="56">
        <f>'2018'!CF8</f>
        <v>12.100000000000001</v>
      </c>
      <c r="CL64" s="57">
        <f>'2018'!CG8</f>
        <v>0</v>
      </c>
      <c r="CM64" s="57">
        <f>'2018'!CH8</f>
        <v>0</v>
      </c>
      <c r="CN64" s="57">
        <f>'2018'!CI8</f>
        <v>1.28</v>
      </c>
      <c r="CO64" s="57">
        <f>'2018'!CJ8</f>
        <v>5.5</v>
      </c>
      <c r="CP64" s="57">
        <f>'2018'!CK8</f>
        <v>10.6</v>
      </c>
      <c r="CQ64" s="57">
        <f>'2018'!CL8</f>
        <v>0</v>
      </c>
      <c r="CR64" s="58">
        <f>'2018'!CM8</f>
        <v>0</v>
      </c>
      <c r="CS64" s="55">
        <f>'2018'!CN8</f>
        <v>513</v>
      </c>
      <c r="CT64" s="56">
        <f>'2018'!CO8</f>
        <v>3318</v>
      </c>
      <c r="CU64" s="56">
        <f>'2018'!CP8</f>
        <v>49</v>
      </c>
      <c r="CV64" s="56">
        <f>'2018'!CQ8</f>
        <v>32</v>
      </c>
      <c r="CW64" s="56">
        <f>'2018'!CR8</f>
        <v>4</v>
      </c>
      <c r="CX64" s="56">
        <f>'2018'!CS8</f>
        <v>29</v>
      </c>
      <c r="CY64" s="57">
        <f>'2018'!CT8</f>
        <v>0</v>
      </c>
      <c r="CZ64" s="57">
        <f>'2018'!CU8</f>
        <v>0</v>
      </c>
      <c r="DA64" s="57">
        <f>'2018'!CV8</f>
        <v>1.93</v>
      </c>
      <c r="DB64" s="57">
        <f>'2018'!CW8</f>
        <v>7.3</v>
      </c>
      <c r="DC64" s="57">
        <f>'2018'!CX8</f>
        <v>11.9</v>
      </c>
      <c r="DD64" s="57">
        <f>'2018'!CY8</f>
        <v>30</v>
      </c>
      <c r="DE64" s="58">
        <f>'2018'!CZ8</f>
        <v>3</v>
      </c>
    </row>
    <row r="65" spans="1:109" ht="15.75" hidden="1" customHeight="1" x14ac:dyDescent="0.2">
      <c r="A65" s="29">
        <f t="shared" si="12"/>
        <v>63</v>
      </c>
      <c r="B65" s="30">
        <f>'2019'!A10</f>
        <v>8</v>
      </c>
      <c r="C65" s="30">
        <v>2019</v>
      </c>
      <c r="D65" s="31" t="str">
        <f>'2019'!B10</f>
        <v>Zach Gentry</v>
      </c>
      <c r="E65" s="32">
        <f>'2019'!C10</f>
        <v>7.8285714285714283</v>
      </c>
      <c r="F65" s="32">
        <f t="shared" si="13"/>
        <v>60.8</v>
      </c>
      <c r="G65" s="32"/>
      <c r="H65" s="33">
        <f t="shared" si="14"/>
        <v>-4.1389847119353534E-2</v>
      </c>
      <c r="I65" s="34" t="str">
        <f>'2019'!D10</f>
        <v>Michigan</v>
      </c>
      <c r="J65" s="35">
        <f>'2019'!E10</f>
        <v>2</v>
      </c>
      <c r="K65" s="36">
        <f>'2019'!F10</f>
        <v>35318</v>
      </c>
      <c r="L65" s="37">
        <f>'2019'!G10</f>
        <v>29.065753424657533</v>
      </c>
      <c r="M65" s="37" t="str">
        <f>'2019'!H10</f>
        <v>SR</v>
      </c>
      <c r="N65" s="37">
        <f>'2019'!I10</f>
        <v>22.635616438356163</v>
      </c>
      <c r="O65" s="38">
        <f>'2019'!J10</f>
        <v>80</v>
      </c>
      <c r="P65" s="38">
        <f>'2019'!K10</f>
        <v>265</v>
      </c>
      <c r="Q65" s="35">
        <f>'2019'!L10</f>
        <v>4.9000000000000004</v>
      </c>
      <c r="R65" s="39">
        <f>'2019'!M10</f>
        <v>5</v>
      </c>
      <c r="S65" s="40">
        <f>'2019'!N10</f>
        <v>0</v>
      </c>
      <c r="T65" s="41">
        <f>'2019'!O10</f>
        <v>0</v>
      </c>
      <c r="U65" s="41">
        <f>'2019'!P10</f>
        <v>0</v>
      </c>
      <c r="V65" s="41">
        <f>'2019'!Q10</f>
        <v>0.19665109034267914</v>
      </c>
      <c r="W65" s="41">
        <f>'2019'!R10</f>
        <v>0.19857827229176328</v>
      </c>
      <c r="X65" s="42">
        <f>'2019'!S10</f>
        <v>0.19857827229176328</v>
      </c>
      <c r="Y65" s="43">
        <f>'2019'!T10</f>
        <v>0.19857827229176328</v>
      </c>
      <c r="Z65" s="44">
        <f>'2019'!U10</f>
        <v>20.986301369863014</v>
      </c>
      <c r="AA65" s="45">
        <f>'2019'!V10</f>
        <v>1.93</v>
      </c>
      <c r="AB65" s="45">
        <f t="shared" si="17"/>
        <v>16.0625</v>
      </c>
      <c r="AC65" s="45">
        <f>'2019'!X10</f>
        <v>7.1</v>
      </c>
      <c r="AD65" s="45">
        <f>'2019'!Y10</f>
        <v>13.3</v>
      </c>
      <c r="AE65" s="45">
        <f>'2019'!Z10</f>
        <v>0</v>
      </c>
      <c r="AF65" s="45">
        <f>'2019'!AA10</f>
        <v>0</v>
      </c>
      <c r="AG65" s="45">
        <f t="shared" si="15"/>
        <v>30</v>
      </c>
      <c r="AH65" s="46">
        <f>'2019'!AB10</f>
        <v>0.13500000000000001</v>
      </c>
      <c r="AI65" s="45">
        <f>'2019'!AC10</f>
        <v>91.937258545438041</v>
      </c>
      <c r="AJ65" s="47">
        <f>'2019'!AD10</f>
        <v>104.39880350998851</v>
      </c>
      <c r="AK65" s="48">
        <f>'2019'!AE10</f>
        <v>6</v>
      </c>
      <c r="AL65" s="49">
        <f>'2019'!AF10</f>
        <v>4</v>
      </c>
      <c r="AM65" s="49">
        <f>'2019'!AG10</f>
        <v>5</v>
      </c>
      <c r="AN65" s="49">
        <f>'2019'!AH10</f>
        <v>8</v>
      </c>
      <c r="AO65" s="49">
        <f>'2019'!AI10</f>
        <v>5</v>
      </c>
      <c r="AP65" s="49">
        <f>'2019'!AK10</f>
        <v>2</v>
      </c>
      <c r="AQ65" s="49">
        <f>'2019'!AL10</f>
        <v>3</v>
      </c>
      <c r="AR65" s="50">
        <f>'2019'!AM10</f>
        <v>0.25</v>
      </c>
      <c r="AS65" s="55">
        <f>'2019'!AN10</f>
        <v>0</v>
      </c>
      <c r="AT65" s="56">
        <f>'2019'!AO10</f>
        <v>1</v>
      </c>
      <c r="AU65" s="56">
        <f>'2019'!AP10</f>
        <v>0</v>
      </c>
      <c r="AV65" s="56">
        <f>'2019'!AQ10</f>
        <v>0</v>
      </c>
      <c r="AW65" s="56">
        <f>'2019'!AR10</f>
        <v>0</v>
      </c>
      <c r="AX65" s="56">
        <f>'2019'!AS10</f>
        <v>0</v>
      </c>
      <c r="AY65" s="57">
        <f>'2019'!AT10</f>
        <v>0</v>
      </c>
      <c r="AZ65" s="57">
        <f>'2019'!AU10</f>
        <v>0</v>
      </c>
      <c r="BA65" s="57">
        <f>'2019'!AV10</f>
        <v>0</v>
      </c>
      <c r="BB65" s="57">
        <f>'2019'!AW10</f>
        <v>0</v>
      </c>
      <c r="BC65" s="57">
        <f>'2019'!AX10</f>
        <v>0</v>
      </c>
      <c r="BD65" s="57">
        <f>'2019'!AY10</f>
        <v>0</v>
      </c>
      <c r="BE65" s="58">
        <f>'2019'!AZ10</f>
        <v>0</v>
      </c>
      <c r="BF65" s="55">
        <f>'2019'!BA10</f>
        <v>0</v>
      </c>
      <c r="BG65" s="56">
        <f>'2019'!BB10</f>
        <v>1</v>
      </c>
      <c r="BH65" s="56">
        <f>'2019'!BC10</f>
        <v>0</v>
      </c>
      <c r="BI65" s="56">
        <f>'2019'!BD10</f>
        <v>0</v>
      </c>
      <c r="BJ65" s="56">
        <f>'2019'!BE10</f>
        <v>0</v>
      </c>
      <c r="BK65" s="56">
        <f>'2019'!BF10</f>
        <v>0</v>
      </c>
      <c r="BL65" s="57">
        <f>'2019'!BG10</f>
        <v>0</v>
      </c>
      <c r="BM65" s="57">
        <f>'2019'!BH10</f>
        <v>0</v>
      </c>
      <c r="BN65" s="57">
        <f>'2019'!BI10</f>
        <v>0</v>
      </c>
      <c r="BO65" s="57">
        <f>'2019'!BJ10</f>
        <v>0</v>
      </c>
      <c r="BP65" s="57">
        <f>'2019'!BK10</f>
        <v>0</v>
      </c>
      <c r="BQ65" s="57">
        <f>'2019'!BL10</f>
        <v>0</v>
      </c>
      <c r="BR65" s="58">
        <f>'2019'!BM10</f>
        <v>0</v>
      </c>
      <c r="BS65" s="55">
        <f>'2019'!BN10</f>
        <v>0</v>
      </c>
      <c r="BT65" s="56">
        <f>'2019'!BO10</f>
        <v>1</v>
      </c>
      <c r="BU65" s="56">
        <f>'2019'!BP10</f>
        <v>0</v>
      </c>
      <c r="BV65" s="56">
        <f>'2019'!BQ10</f>
        <v>0</v>
      </c>
      <c r="BW65" s="56">
        <f>'2019'!BR10</f>
        <v>0</v>
      </c>
      <c r="BX65" s="56">
        <f>'2019'!BS10</f>
        <v>0</v>
      </c>
      <c r="BY65" s="57">
        <f>'2019'!BT10</f>
        <v>0</v>
      </c>
      <c r="BZ65" s="57">
        <f>'2019'!BU10</f>
        <v>0</v>
      </c>
      <c r="CA65" s="57">
        <f>'2019'!BV10</f>
        <v>0</v>
      </c>
      <c r="CB65" s="57">
        <f>'2019'!BW10</f>
        <v>0</v>
      </c>
      <c r="CC65" s="57">
        <f>'2019'!BX10</f>
        <v>0</v>
      </c>
      <c r="CD65" s="57">
        <f>'2019'!BY10</f>
        <v>0</v>
      </c>
      <c r="CE65" s="58">
        <f>'2019'!BZ10</f>
        <v>0</v>
      </c>
      <c r="CF65" s="55">
        <f>'2019'!CA10</f>
        <v>303</v>
      </c>
      <c r="CG65" s="56">
        <f>'2019'!CB10</f>
        <v>1540.8</v>
      </c>
      <c r="CH65" s="56">
        <f>'2019'!CC10</f>
        <v>28</v>
      </c>
      <c r="CI65" s="56">
        <f>'2019'!CD10</f>
        <v>17</v>
      </c>
      <c r="CJ65" s="56">
        <f>'2019'!CE10</f>
        <v>2</v>
      </c>
      <c r="CK65" s="56">
        <f>'2019'!CF10</f>
        <v>6.3</v>
      </c>
      <c r="CL65" s="57">
        <f>'2019'!CG10</f>
        <v>0</v>
      </c>
      <c r="CM65" s="57">
        <f>'2019'!CH10</f>
        <v>0</v>
      </c>
      <c r="CN65" s="57">
        <f>'2019'!CI10</f>
        <v>1.64</v>
      </c>
      <c r="CO65" s="57">
        <f>'2019'!CJ10</f>
        <v>7.1</v>
      </c>
      <c r="CP65" s="57">
        <f>'2019'!CK10</f>
        <v>13.3</v>
      </c>
      <c r="CQ65" s="57">
        <f>'2019'!CL10</f>
        <v>30</v>
      </c>
      <c r="CR65" s="58">
        <f>'2019'!CM10</f>
        <v>15</v>
      </c>
      <c r="CS65" s="55">
        <f>'2019'!CN10</f>
        <v>514</v>
      </c>
      <c r="CT65" s="56">
        <f>'2019'!CO10</f>
        <v>2588.3999999999996</v>
      </c>
      <c r="CU65" s="56">
        <f>'2019'!CP10</f>
        <v>44</v>
      </c>
      <c r="CV65" s="56">
        <f>'2019'!CQ10</f>
        <v>32</v>
      </c>
      <c r="CW65" s="56">
        <f>'2019'!CR10</f>
        <v>2</v>
      </c>
      <c r="CX65" s="56">
        <f>'2019'!CS10</f>
        <v>21.6</v>
      </c>
      <c r="CY65" s="57">
        <f>'2019'!CT10</f>
        <v>0</v>
      </c>
      <c r="CZ65" s="57">
        <f>'2019'!CU10</f>
        <v>0</v>
      </c>
      <c r="DA65" s="57">
        <f>'2019'!CV10</f>
        <v>1.93</v>
      </c>
      <c r="DB65" s="57">
        <f>'2019'!CW10</f>
        <v>5.3</v>
      </c>
      <c r="DC65" s="57">
        <f>'2019'!CX10</f>
        <v>11</v>
      </c>
      <c r="DD65" s="57">
        <f>'2019'!CY10</f>
        <v>61.5</v>
      </c>
      <c r="DE65" s="58">
        <f>'2019'!CZ10</f>
        <v>13.5</v>
      </c>
    </row>
    <row r="66" spans="1:109" ht="15.75" hidden="1" customHeight="1" x14ac:dyDescent="0.2">
      <c r="A66" s="29">
        <f t="shared" si="12"/>
        <v>64</v>
      </c>
      <c r="B66" s="30">
        <f>'2019'!A11</f>
        <v>9</v>
      </c>
      <c r="C66" s="30">
        <v>2019</v>
      </c>
      <c r="D66" s="31" t="str">
        <f>'2019'!B11</f>
        <v>Josh Oliver</v>
      </c>
      <c r="E66" s="32">
        <f>'2019'!C11</f>
        <v>7.7857142857142856</v>
      </c>
      <c r="F66" s="32">
        <f t="shared" si="13"/>
        <v>60.199999999999996</v>
      </c>
      <c r="G66" s="32"/>
      <c r="H66" s="33">
        <f t="shared" si="14"/>
        <v>-5.729103132339864E-2</v>
      </c>
      <c r="I66" s="34" t="str">
        <f>'2019'!D11</f>
        <v>San Jose State</v>
      </c>
      <c r="J66" s="35">
        <f>'2019'!E11</f>
        <v>7</v>
      </c>
      <c r="K66" s="36">
        <f>'2019'!F11</f>
        <v>35510</v>
      </c>
      <c r="L66" s="37">
        <f>'2019'!G11</f>
        <v>28.539726027397261</v>
      </c>
      <c r="M66" s="37" t="str">
        <f>'2019'!H11</f>
        <v>SR</v>
      </c>
      <c r="N66" s="37">
        <f>'2019'!I11</f>
        <v>22.109589041095891</v>
      </c>
      <c r="O66" s="38">
        <f>'2019'!J11</f>
        <v>77</v>
      </c>
      <c r="P66" s="38">
        <f>'2019'!K11</f>
        <v>249</v>
      </c>
      <c r="Q66" s="35">
        <f>'2019'!L11</f>
        <v>4.63</v>
      </c>
      <c r="R66" s="39">
        <f>'2019'!M11</f>
        <v>3</v>
      </c>
      <c r="S66" s="40">
        <f>'2019'!N11</f>
        <v>0</v>
      </c>
      <c r="T66" s="41">
        <f>'2019'!O11</f>
        <v>4.0595399188092018E-2</v>
      </c>
      <c r="U66" s="41">
        <f>'2019'!P11</f>
        <v>2.9266096352994146E-2</v>
      </c>
      <c r="V66" s="41">
        <f>'2019'!Q11</f>
        <v>0.14949494949494949</v>
      </c>
      <c r="W66" s="41">
        <f>'2019'!R11</f>
        <v>0.22645969081384951</v>
      </c>
      <c r="X66" s="42">
        <f>'2019'!S11</f>
        <v>0.22645969081384951</v>
      </c>
      <c r="Y66" s="43">
        <f>'2019'!T11</f>
        <v>0.17210936501852564</v>
      </c>
      <c r="Z66" s="44">
        <f>'2019'!U11</f>
        <v>21.460273972602739</v>
      </c>
      <c r="AA66" s="45">
        <f>'2019'!V11</f>
        <v>1.76</v>
      </c>
      <c r="AB66" s="45">
        <f t="shared" si="17"/>
        <v>12.660714285714286</v>
      </c>
      <c r="AC66" s="45">
        <f>'2019'!X11</f>
        <v>4.7</v>
      </c>
      <c r="AD66" s="45">
        <f>'2019'!Y11</f>
        <v>10.3</v>
      </c>
      <c r="AE66" s="45">
        <f>'2019'!Z11</f>
        <v>0</v>
      </c>
      <c r="AF66" s="45">
        <f>'2019'!AA11</f>
        <v>0</v>
      </c>
      <c r="AG66" s="45">
        <f t="shared" si="15"/>
        <v>12.5</v>
      </c>
      <c r="AH66" s="46">
        <f>'2019'!AB11</f>
        <v>6.7000000000000004E-2</v>
      </c>
      <c r="AI66" s="45">
        <f>'2019'!AC11</f>
        <v>108.36907806622429</v>
      </c>
      <c r="AJ66" s="47">
        <f>'2019'!AD11</f>
        <v>116.20115847965121</v>
      </c>
      <c r="AK66" s="48">
        <f>'2019'!AE11</f>
        <v>5</v>
      </c>
      <c r="AL66" s="49">
        <f>'2019'!AF11</f>
        <v>3</v>
      </c>
      <c r="AM66" s="49">
        <f>'2019'!AG11</f>
        <v>4</v>
      </c>
      <c r="AN66" s="49">
        <f>'2019'!AH11</f>
        <v>4</v>
      </c>
      <c r="AO66" s="49">
        <f>'2019'!AI11</f>
        <v>1</v>
      </c>
      <c r="AP66" s="49">
        <f>'2019'!AK11</f>
        <v>7</v>
      </c>
      <c r="AQ66" s="49">
        <f>'2019'!AL11</f>
        <v>6</v>
      </c>
      <c r="AR66" s="50">
        <f>'2019'!AM11</f>
        <v>0</v>
      </c>
      <c r="AS66" s="55">
        <f>'2019'!AN11</f>
        <v>0</v>
      </c>
      <c r="AT66" s="56">
        <f>'2019'!AO11</f>
        <v>1</v>
      </c>
      <c r="AU66" s="56">
        <f>'2019'!AP11</f>
        <v>0</v>
      </c>
      <c r="AV66" s="56">
        <f>'2019'!AQ11</f>
        <v>0</v>
      </c>
      <c r="AW66" s="56">
        <f>'2019'!AR11</f>
        <v>0</v>
      </c>
      <c r="AX66" s="56">
        <f>'2019'!AS11</f>
        <v>0</v>
      </c>
      <c r="AY66" s="57">
        <f>'2019'!AT11</f>
        <v>0</v>
      </c>
      <c r="AZ66" s="57">
        <f>'2019'!AU11</f>
        <v>0</v>
      </c>
      <c r="BA66" s="57">
        <f>'2019'!AV11</f>
        <v>0</v>
      </c>
      <c r="BB66" s="57">
        <f>'2019'!AW11</f>
        <v>0</v>
      </c>
      <c r="BC66" s="57">
        <f>'2019'!AX11</f>
        <v>0</v>
      </c>
      <c r="BD66" s="57">
        <f>'2019'!AY11</f>
        <v>0</v>
      </c>
      <c r="BE66" s="58">
        <f>'2019'!AZ11</f>
        <v>0</v>
      </c>
      <c r="BF66" s="55">
        <f>'2019'!BA11</f>
        <v>36</v>
      </c>
      <c r="BG66" s="56">
        <f>'2019'!BB11</f>
        <v>886.8</v>
      </c>
      <c r="BH66" s="56">
        <f>'2019'!BC11</f>
        <v>5</v>
      </c>
      <c r="BI66" s="56">
        <f>'2019'!BD11</f>
        <v>4</v>
      </c>
      <c r="BJ66" s="56">
        <f>'2019'!BE11</f>
        <v>1</v>
      </c>
      <c r="BK66" s="56">
        <f>'2019'!BF11</f>
        <v>6.4</v>
      </c>
      <c r="BL66" s="57">
        <f>'2019'!BG11</f>
        <v>0</v>
      </c>
      <c r="BM66" s="57">
        <f>'2019'!BH11</f>
        <v>0</v>
      </c>
      <c r="BN66" s="57">
        <f>'2019'!BI11</f>
        <v>0.65</v>
      </c>
      <c r="BO66" s="57">
        <f>'2019'!BJ11</f>
        <v>4</v>
      </c>
      <c r="BP66" s="57">
        <f>'2019'!BK11</f>
        <v>15</v>
      </c>
      <c r="BQ66" s="57">
        <f>'2019'!BL11</f>
        <v>0</v>
      </c>
      <c r="BR66" s="58">
        <f>'2019'!BM11</f>
        <v>0</v>
      </c>
      <c r="BS66" s="55">
        <f>'2019'!BN11</f>
        <v>26</v>
      </c>
      <c r="BT66" s="56">
        <f>'2019'!BO11</f>
        <v>888.4</v>
      </c>
      <c r="BU66" s="56">
        <f>'2019'!BP11</f>
        <v>6</v>
      </c>
      <c r="BV66" s="56">
        <f>'2019'!BQ11</f>
        <v>3</v>
      </c>
      <c r="BW66" s="56">
        <f>'2019'!BR11</f>
        <v>1</v>
      </c>
      <c r="BX66" s="56">
        <f>'2019'!BS11</f>
        <v>6</v>
      </c>
      <c r="BY66" s="57">
        <f>'2019'!BT11</f>
        <v>0</v>
      </c>
      <c r="BZ66" s="57">
        <f>'2019'!BU11</f>
        <v>0</v>
      </c>
      <c r="CA66" s="57">
        <f>'2019'!BV11</f>
        <v>0.28000000000000003</v>
      </c>
      <c r="CB66" s="57">
        <f>'2019'!BW11</f>
        <v>2.7</v>
      </c>
      <c r="CC66" s="57">
        <f>'2019'!BX11</f>
        <v>9.3000000000000007</v>
      </c>
      <c r="CD66" s="57">
        <f>'2019'!BY11</f>
        <v>0</v>
      </c>
      <c r="CE66" s="58">
        <f>'2019'!BZ11</f>
        <v>0</v>
      </c>
      <c r="CF66" s="55">
        <f>'2019'!CA11</f>
        <v>296</v>
      </c>
      <c r="CG66" s="56">
        <f>'2019'!CB11</f>
        <v>1980</v>
      </c>
      <c r="CH66" s="56">
        <f>'2019'!CC11</f>
        <v>54</v>
      </c>
      <c r="CI66" s="56">
        <f>'2019'!CD11</f>
        <v>35</v>
      </c>
      <c r="CJ66" s="56">
        <f>'2019'!CE11</f>
        <v>1</v>
      </c>
      <c r="CK66" s="56">
        <f>'2019'!CF11</f>
        <v>12</v>
      </c>
      <c r="CL66" s="57">
        <f>'2019'!CG11</f>
        <v>0</v>
      </c>
      <c r="CM66" s="57">
        <f>'2019'!CH11</f>
        <v>0</v>
      </c>
      <c r="CN66" s="57">
        <f>'2019'!CI11</f>
        <v>1.76</v>
      </c>
      <c r="CO66" s="57">
        <f>'2019'!CJ11</f>
        <v>5.2</v>
      </c>
      <c r="CP66" s="57">
        <f>'2019'!CK11</f>
        <v>4.5</v>
      </c>
      <c r="CQ66" s="57">
        <f>'2019'!CL11</f>
        <v>12.5</v>
      </c>
      <c r="CR66" s="58">
        <f>'2019'!CM11</f>
        <v>10.3</v>
      </c>
      <c r="CS66" s="55">
        <f>'2019'!CN11</f>
        <v>709</v>
      </c>
      <c r="CT66" s="56">
        <f>'2019'!CO11</f>
        <v>3130.7999999999997</v>
      </c>
      <c r="CU66" s="56">
        <f>'2019'!CP11</f>
        <v>99</v>
      </c>
      <c r="CV66" s="56">
        <f>'2019'!CQ11</f>
        <v>56</v>
      </c>
      <c r="CW66" s="56">
        <f>'2019'!CR11</f>
        <v>4</v>
      </c>
      <c r="CX66" s="56">
        <f>'2019'!CS11</f>
        <v>21.6</v>
      </c>
      <c r="CY66" s="57">
        <f>'2019'!CT11</f>
        <v>0</v>
      </c>
      <c r="CZ66" s="57">
        <f>'2019'!CU11</f>
        <v>0</v>
      </c>
      <c r="DA66" s="57">
        <f>'2019'!CV11</f>
        <v>1.62</v>
      </c>
      <c r="DB66" s="57">
        <f>'2019'!CW11</f>
        <v>4.7</v>
      </c>
      <c r="DC66" s="57">
        <f>'2019'!CX11</f>
        <v>10.3</v>
      </c>
      <c r="DD66" s="57">
        <f>'2019'!CY11</f>
        <v>61.5</v>
      </c>
      <c r="DE66" s="58">
        <f>'2019'!CZ11</f>
        <v>6.7</v>
      </c>
    </row>
    <row r="67" spans="1:109" ht="15.75" hidden="1" customHeight="1" x14ac:dyDescent="0.2">
      <c r="A67" s="29">
        <f t="shared" si="12"/>
        <v>65</v>
      </c>
      <c r="B67" s="30">
        <f>'2024'!A8</f>
        <v>6</v>
      </c>
      <c r="C67" s="30">
        <v>2024</v>
      </c>
      <c r="D67" s="31" t="str">
        <f>'2024'!B8</f>
        <v>Jaheim Bell</v>
      </c>
      <c r="E67" s="32">
        <f>'2024'!C8</f>
        <v>7.7357142857142858</v>
      </c>
      <c r="F67" s="32">
        <f t="shared" si="13"/>
        <v>59.599999999999994</v>
      </c>
      <c r="G67" s="32"/>
      <c r="H67" s="33">
        <f t="shared" si="14"/>
        <v>-7.5842412894784605E-2</v>
      </c>
      <c r="I67" s="34" t="str">
        <f>'2024'!D8</f>
        <v>Florida State</v>
      </c>
      <c r="J67" s="35">
        <f>'2024'!E8</f>
        <v>4</v>
      </c>
      <c r="K67" s="36">
        <f>'2024'!F8</f>
        <v>37056</v>
      </c>
      <c r="L67" s="37">
        <f>'2024'!G8</f>
        <v>24.304109589041097</v>
      </c>
      <c r="M67" s="37" t="str">
        <f>'2024'!H8</f>
        <v>RS JR</v>
      </c>
      <c r="N67" s="37">
        <f>'2024'!I8</f>
        <v>22.884931506849316</v>
      </c>
      <c r="O67" s="38">
        <f>'2024'!J8</f>
        <v>74</v>
      </c>
      <c r="P67" s="38">
        <f>'2024'!K8</f>
        <v>241</v>
      </c>
      <c r="Q67" s="35">
        <f>'2024'!L8</f>
        <v>4.6100000000000003</v>
      </c>
      <c r="R67" s="39">
        <f>'2024'!M8</f>
        <v>7</v>
      </c>
      <c r="S67" s="40">
        <f>'2024'!N8</f>
        <v>0</v>
      </c>
      <c r="T67" s="41">
        <f>'2024'!O8</f>
        <v>5.1638176638176644E-2</v>
      </c>
      <c r="U67" s="41">
        <f>'2024'!P8</f>
        <v>0.18657287046949075</v>
      </c>
      <c r="V67" s="41">
        <f>'2024'!Q8</f>
        <v>7.5320512820512817E-2</v>
      </c>
      <c r="W67" s="41">
        <f>'2024'!R8</f>
        <v>0.15390734961140687</v>
      </c>
      <c r="X67" s="42">
        <f>'2024'!S8</f>
        <v>0.17024011004044881</v>
      </c>
      <c r="Y67" s="43">
        <f>'2024'!T8</f>
        <v>0.16172810453842637</v>
      </c>
      <c r="Z67" s="44">
        <f>'2024'!U8</f>
        <v>20.241095890410961</v>
      </c>
      <c r="AA67" s="45">
        <f>'2024'!V8</f>
        <v>1.96</v>
      </c>
      <c r="AB67" s="45">
        <f>'2024'!W8</f>
        <v>12.897435897435898</v>
      </c>
      <c r="AC67" s="45">
        <f>'2024'!X8</f>
        <v>8.1</v>
      </c>
      <c r="AD67" s="45">
        <f>'2024'!Y8</f>
        <v>7.9</v>
      </c>
      <c r="AE67" s="45">
        <f>'2024'!Z8</f>
        <v>0</v>
      </c>
      <c r="AF67" s="45">
        <f>'2024'!AA8</f>
        <v>0</v>
      </c>
      <c r="AG67" s="45">
        <f t="shared" si="15"/>
        <v>66.7</v>
      </c>
      <c r="AH67" s="46">
        <f>'2023'!AB27</f>
        <v>0</v>
      </c>
      <c r="AI67" s="45">
        <f>'2024'!AC8</f>
        <v>106.71939061316043</v>
      </c>
      <c r="AJ67" s="47">
        <f>'2024'!AD8</f>
        <v>107.81021388786768</v>
      </c>
      <c r="AK67" s="48">
        <f>'2024'!AF8</f>
        <v>6</v>
      </c>
      <c r="AL67" s="49">
        <f>'2024'!AG8</f>
        <v>5</v>
      </c>
      <c r="AM67" s="49">
        <f>'2024'!AH8</f>
        <v>4</v>
      </c>
      <c r="AN67" s="49">
        <f>'2024'!AI8</f>
        <v>7</v>
      </c>
      <c r="AO67" s="49">
        <f>'2024'!AJ8</f>
        <v>5</v>
      </c>
      <c r="AP67" s="49">
        <f>'2024'!AK8</f>
        <v>5</v>
      </c>
      <c r="AQ67" s="49">
        <f>'2024'!AL8</f>
        <v>1</v>
      </c>
      <c r="AR67" s="50">
        <f>'2024'!AM8</f>
        <v>1</v>
      </c>
      <c r="AS67" s="55">
        <f>'2024'!AN8</f>
        <v>0</v>
      </c>
      <c r="AT67" s="56">
        <f>'2024'!AO8</f>
        <v>1</v>
      </c>
      <c r="AU67" s="56">
        <f>'2024'!AP8</f>
        <v>0</v>
      </c>
      <c r="AV67" s="56">
        <f>'2024'!AQ8</f>
        <v>0</v>
      </c>
      <c r="AW67" s="56">
        <f>'2024'!AR8</f>
        <v>0</v>
      </c>
      <c r="AX67" s="56">
        <f>'2024'!AS8</f>
        <v>1</v>
      </c>
      <c r="AY67" s="57">
        <f>'2024'!AT8</f>
        <v>0</v>
      </c>
      <c r="AZ67" s="57">
        <f>'2024'!AU8</f>
        <v>0</v>
      </c>
      <c r="BA67" s="57">
        <f>'2024'!AV8</f>
        <v>0</v>
      </c>
      <c r="BB67" s="57">
        <f>'2024'!AW8</f>
        <v>0</v>
      </c>
      <c r="BC67" s="57">
        <f>'2024'!AX8</f>
        <v>0</v>
      </c>
      <c r="BD67" s="57">
        <f>'2024'!AY8</f>
        <v>0</v>
      </c>
      <c r="BE67" s="58">
        <f>'2024'!AZ8</f>
        <v>0</v>
      </c>
      <c r="BF67" s="55">
        <f>'2024'!BA8</f>
        <v>29</v>
      </c>
      <c r="BG67" s="56">
        <f>'2024'!BB8</f>
        <v>561.59999999999991</v>
      </c>
      <c r="BH67" s="56">
        <f>'2024'!BC8</f>
        <v>2</v>
      </c>
      <c r="BI67" s="56">
        <f>'2024'!BD8</f>
        <v>1</v>
      </c>
      <c r="BJ67" s="56">
        <f>'2024'!BE8</f>
        <v>0</v>
      </c>
      <c r="BK67" s="56">
        <f>'2024'!BF8</f>
        <v>2.4000000000000004</v>
      </c>
      <c r="BL67" s="57">
        <f>'2024'!BG8</f>
        <v>0</v>
      </c>
      <c r="BM67" s="57">
        <f>'2024'!BH8</f>
        <v>0</v>
      </c>
      <c r="BN67" s="57">
        <f>'2024'!BI8</f>
        <v>2.64</v>
      </c>
      <c r="BO67" s="57">
        <f>'2024'!BJ8</f>
        <v>5</v>
      </c>
      <c r="BP67" s="57">
        <f>'2024'!BK8</f>
        <v>25</v>
      </c>
      <c r="BQ67" s="57">
        <f>'2024'!BL8</f>
        <v>0</v>
      </c>
      <c r="BR67" s="58">
        <f>'2024'!BM8</f>
        <v>0</v>
      </c>
      <c r="BS67" s="55">
        <f>'2024'!BN8</f>
        <v>488</v>
      </c>
      <c r="BT67" s="56">
        <f>'2024'!BO8</f>
        <v>2615.6</v>
      </c>
      <c r="BU67" s="56">
        <f>'2024'!BP8</f>
        <v>41</v>
      </c>
      <c r="BV67" s="56">
        <f>'2024'!BQ8</f>
        <v>30</v>
      </c>
      <c r="BW67" s="56">
        <f>'2024'!BR8</f>
        <v>5</v>
      </c>
      <c r="BX67" s="56">
        <f>'2024'!BS8</f>
        <v>22.099999999999998</v>
      </c>
      <c r="BY67" s="57">
        <f>'2024'!BT8</f>
        <v>0</v>
      </c>
      <c r="BZ67" s="57">
        <f>'2024'!BU8</f>
        <v>0</v>
      </c>
      <c r="CA67" s="57">
        <f>'2024'!BV8</f>
        <v>3.67</v>
      </c>
      <c r="CB67" s="57">
        <f>'2024'!BW8</f>
        <v>11.8</v>
      </c>
      <c r="CC67" s="57">
        <f>'2024'!BX8</f>
        <v>6.8</v>
      </c>
      <c r="CD67" s="57">
        <f>'2024'!BY8</f>
        <v>50</v>
      </c>
      <c r="CE67" s="58">
        <f>'2024'!BZ8</f>
        <v>3.2</v>
      </c>
      <c r="CF67" s="55">
        <f>'2024'!CA8</f>
        <v>235</v>
      </c>
      <c r="CG67" s="56">
        <f>'2024'!CB8</f>
        <v>3120</v>
      </c>
      <c r="CH67" s="56">
        <f>'2024'!CC8</f>
        <v>28</v>
      </c>
      <c r="CI67" s="56">
        <f>'2024'!CD8</f>
        <v>24</v>
      </c>
      <c r="CJ67" s="56">
        <f>'2024'!CE8</f>
        <v>2</v>
      </c>
      <c r="CK67" s="56">
        <f>'2024'!CF8</f>
        <v>21.6</v>
      </c>
      <c r="CL67" s="57">
        <f>'2024'!CG8</f>
        <v>0</v>
      </c>
      <c r="CM67" s="57">
        <f>'2024'!CH8</f>
        <v>0</v>
      </c>
      <c r="CN67" s="57">
        <f>'2024'!CI8</f>
        <v>1.63</v>
      </c>
      <c r="CO67" s="57">
        <f>'2024'!CJ8</f>
        <v>8.1</v>
      </c>
      <c r="CP67" s="57">
        <f>'2024'!CK8</f>
        <v>3.8</v>
      </c>
      <c r="CQ67" s="57">
        <f>'2024'!CL8</f>
        <v>66.7</v>
      </c>
      <c r="CR67" s="58">
        <f>'2024'!CM8</f>
        <v>7.7</v>
      </c>
      <c r="CS67" s="55">
        <f>'2024'!CN8</f>
        <v>503</v>
      </c>
      <c r="CT67" s="56">
        <f>'2024'!CO8</f>
        <v>3268.2000000000003</v>
      </c>
      <c r="CU67" s="56">
        <f>'2024'!CP8</f>
        <v>52</v>
      </c>
      <c r="CV67" s="56">
        <f>'2024'!CQ8</f>
        <v>39</v>
      </c>
      <c r="CW67" s="56">
        <f>'2024'!CR8</f>
        <v>2</v>
      </c>
      <c r="CX67" s="56">
        <f>'2024'!CS8</f>
        <v>23.400000000000002</v>
      </c>
      <c r="CY67" s="57">
        <f>'2024'!CT8</f>
        <v>0</v>
      </c>
      <c r="CZ67" s="57">
        <f>'2024'!CU8</f>
        <v>0</v>
      </c>
      <c r="DA67" s="57">
        <f>'2024'!CV8</f>
        <v>1.96</v>
      </c>
      <c r="DB67" s="57">
        <f>'2024'!CW8</f>
        <v>8.1</v>
      </c>
      <c r="DC67" s="57">
        <f>'2024'!CX8</f>
        <v>7.9</v>
      </c>
      <c r="DD67" s="57">
        <f>'2024'!CY8</f>
        <v>50</v>
      </c>
      <c r="DE67" s="58">
        <f>'2024'!CZ8</f>
        <v>9.3000000000000007</v>
      </c>
    </row>
    <row r="68" spans="1:109" ht="15.75" hidden="1" customHeight="1" x14ac:dyDescent="0.2">
      <c r="A68" s="29">
        <f t="shared" si="12"/>
        <v>66</v>
      </c>
      <c r="B68" s="30">
        <f>'2022'!A9</f>
        <v>7</v>
      </c>
      <c r="C68" s="30">
        <v>2022</v>
      </c>
      <c r="D68" s="31" t="str">
        <f>'2022'!B9</f>
        <v>Chigoziem Okonkwo</v>
      </c>
      <c r="E68" s="32">
        <f>'2022'!C9</f>
        <v>7.7214285714285706</v>
      </c>
      <c r="F68" s="32">
        <f t="shared" si="13"/>
        <v>59</v>
      </c>
      <c r="G68" s="32"/>
      <c r="H68" s="33">
        <f t="shared" si="14"/>
        <v>-8.1142807629466629E-2</v>
      </c>
      <c r="I68" s="34" t="str">
        <f>'2022'!D9</f>
        <v>Maryland</v>
      </c>
      <c r="J68" s="35">
        <f>'2022'!E9</f>
        <v>2</v>
      </c>
      <c r="K68" s="36">
        <f>'2022'!F9</f>
        <v>36411</v>
      </c>
      <c r="L68" s="37">
        <f>'2022'!G9</f>
        <v>26.07123287671233</v>
      </c>
      <c r="M68" s="37" t="str">
        <f>'2022'!H9</f>
        <v>SR</v>
      </c>
      <c r="N68" s="37">
        <f>'2022'!I9</f>
        <v>22.652054794520549</v>
      </c>
      <c r="O68" s="38">
        <f>'2022'!J9</f>
        <v>75</v>
      </c>
      <c r="P68" s="38">
        <f>'2022'!K9</f>
        <v>238</v>
      </c>
      <c r="Q68" s="35">
        <f>'2022'!L9</f>
        <v>4.5199999999999996</v>
      </c>
      <c r="R68" s="39">
        <f>'2022'!M9</f>
        <v>4</v>
      </c>
      <c r="S68" s="40">
        <f>'2022'!N9</f>
        <v>0</v>
      </c>
      <c r="T68" s="41">
        <f>'2022'!O9</f>
        <v>6.1040339702760078E-2</v>
      </c>
      <c r="U68" s="41">
        <f>'2022'!P9</f>
        <v>0.16235632183908047</v>
      </c>
      <c r="V68" s="41">
        <f>'2022'!Q9</f>
        <v>0</v>
      </c>
      <c r="W68" s="41">
        <f>'2022'!R9</f>
        <v>0.11313702712258195</v>
      </c>
      <c r="X68" s="42">
        <f>'2022'!S9</f>
        <v>0.13774667448083122</v>
      </c>
      <c r="Y68" s="43">
        <f>'2022'!T9</f>
        <v>0.13774667448083122</v>
      </c>
      <c r="Z68" s="44">
        <f>'2022'!U9</f>
        <v>19.991780821917807</v>
      </c>
      <c r="AA68" s="45">
        <f>'2022'!V9</f>
        <v>1.45</v>
      </c>
      <c r="AB68" s="45">
        <f t="shared" ref="AB68:AB70" si="18">CS68/CV68</f>
        <v>8.7843137254901968</v>
      </c>
      <c r="AC68" s="45">
        <f>'2022'!X9</f>
        <v>5.2</v>
      </c>
      <c r="AD68" s="45">
        <f>'2022'!Y9</f>
        <v>5</v>
      </c>
      <c r="AE68" s="45">
        <f>'2022'!Z9</f>
        <v>0</v>
      </c>
      <c r="AF68" s="45">
        <f>'2022'!AA9</f>
        <v>0</v>
      </c>
      <c r="AG68" s="45">
        <f t="shared" si="15"/>
        <v>0</v>
      </c>
      <c r="AH68" s="46">
        <f>'2022'!AB9</f>
        <v>8.900000000000001E-2</v>
      </c>
      <c r="AI68" s="45">
        <f>'2022'!AC9</f>
        <v>114.03895092788413</v>
      </c>
      <c r="AJ68" s="47">
        <f>'2022'!AD9</f>
        <v>117.54769026312943</v>
      </c>
      <c r="AK68" s="48">
        <f>'2022'!AE9</f>
        <v>3</v>
      </c>
      <c r="AL68" s="49">
        <f>'2022'!AF9</f>
        <v>7</v>
      </c>
      <c r="AM68" s="49">
        <f>'2022'!AG9</f>
        <v>2</v>
      </c>
      <c r="AN68" s="49">
        <f>'2022'!AH9</f>
        <v>0</v>
      </c>
      <c r="AO68" s="49">
        <f>'2022'!AI9</f>
        <v>2</v>
      </c>
      <c r="AP68" s="49">
        <f>'2022'!AK9</f>
        <v>8</v>
      </c>
      <c r="AQ68" s="49">
        <f>'2022'!AL9</f>
        <v>5</v>
      </c>
      <c r="AR68" s="50">
        <f>'2022'!AM9</f>
        <v>1</v>
      </c>
      <c r="AS68" s="55">
        <f>'2022'!AN9</f>
        <v>0</v>
      </c>
      <c r="AT68" s="56">
        <f>'2022'!AO9</f>
        <v>1</v>
      </c>
      <c r="AU68" s="56">
        <f>'2022'!AP9</f>
        <v>0</v>
      </c>
      <c r="AV68" s="56">
        <f>'2022'!AQ9</f>
        <v>0</v>
      </c>
      <c r="AW68" s="56">
        <f>'2022'!AR9</f>
        <v>0</v>
      </c>
      <c r="AX68" s="56">
        <f>'2022'!AS9</f>
        <v>0</v>
      </c>
      <c r="AY68" s="57">
        <f>'2022'!AT9</f>
        <v>0</v>
      </c>
      <c r="AZ68" s="57">
        <f>'2022'!AU9</f>
        <v>0</v>
      </c>
      <c r="BA68" s="57">
        <f>'2022'!AV9</f>
        <v>0</v>
      </c>
      <c r="BB68" s="57">
        <f>'2022'!AW9</f>
        <v>0</v>
      </c>
      <c r="BC68" s="57">
        <f>'2022'!AX9</f>
        <v>0</v>
      </c>
      <c r="BD68" s="57">
        <f>'2022'!AY9</f>
        <v>0</v>
      </c>
      <c r="BE68" s="58">
        <f>'2022'!AZ9</f>
        <v>0</v>
      </c>
      <c r="BF68" s="55">
        <f>'2022'!BA9</f>
        <v>69</v>
      </c>
      <c r="BG68" s="56">
        <f>'2022'!BB9</f>
        <v>1130.4000000000001</v>
      </c>
      <c r="BH68" s="56">
        <f>'2022'!BC9</f>
        <v>13</v>
      </c>
      <c r="BI68" s="56">
        <f>'2022'!BD9</f>
        <v>6</v>
      </c>
      <c r="BJ68" s="56">
        <f>'2022'!BE9</f>
        <v>1</v>
      </c>
      <c r="BK68" s="56">
        <f>'2022'!BF9</f>
        <v>8</v>
      </c>
      <c r="BL68" s="57">
        <f>'2022'!BG9</f>
        <v>0</v>
      </c>
      <c r="BM68" s="57">
        <f>'2022'!BH9</f>
        <v>0</v>
      </c>
      <c r="BN68" s="57">
        <f>'2022'!BI9</f>
        <v>0.51</v>
      </c>
      <c r="BO68" s="57">
        <f>'2022'!BJ9</f>
        <v>5.8</v>
      </c>
      <c r="BP68" s="57">
        <f>'2022'!BK9</f>
        <v>7.8</v>
      </c>
      <c r="BQ68" s="57">
        <f>'2022'!BL9</f>
        <v>0</v>
      </c>
      <c r="BR68" s="58">
        <f>'2022'!BM9</f>
        <v>0</v>
      </c>
      <c r="BS68" s="55">
        <f>'2022'!BN9</f>
        <v>226</v>
      </c>
      <c r="BT68" s="56">
        <f>'2022'!BO9</f>
        <v>1392</v>
      </c>
      <c r="BU68" s="56">
        <f>'2022'!BP9</f>
        <v>31</v>
      </c>
      <c r="BV68" s="56">
        <f>'2022'!BQ9</f>
        <v>19</v>
      </c>
      <c r="BW68" s="56">
        <f>'2022'!BR9</f>
        <v>2</v>
      </c>
      <c r="BX68" s="56">
        <f>'2022'!BS9</f>
        <v>10.4</v>
      </c>
      <c r="BY68" s="57">
        <f>'2022'!BT9</f>
        <v>0</v>
      </c>
      <c r="BZ68" s="57">
        <f>'2022'!BU9</f>
        <v>0</v>
      </c>
      <c r="CA68" s="57">
        <f>'2022'!BV9</f>
        <v>1</v>
      </c>
      <c r="CB68" s="57">
        <f>'2022'!BW9</f>
        <v>5.6</v>
      </c>
      <c r="CC68" s="57">
        <f>'2022'!BX9</f>
        <v>6.8</v>
      </c>
      <c r="CD68" s="57">
        <f>'2022'!BY9</f>
        <v>50</v>
      </c>
      <c r="CE68" s="58">
        <f>'2022'!BZ9</f>
        <v>5</v>
      </c>
      <c r="CF68" s="55">
        <f>'2022'!CA9</f>
        <v>0</v>
      </c>
      <c r="CG68" s="56">
        <f>'2022'!CB9</f>
        <v>1</v>
      </c>
      <c r="CH68" s="56">
        <f>'2022'!CC9</f>
        <v>0</v>
      </c>
      <c r="CI68" s="56">
        <f>'2022'!CD9</f>
        <v>0</v>
      </c>
      <c r="CJ68" s="56">
        <f>'2022'!CE9</f>
        <v>0</v>
      </c>
      <c r="CK68" s="56">
        <f>'2022'!CF9</f>
        <v>0</v>
      </c>
      <c r="CL68" s="57">
        <f>'2022'!CG9</f>
        <v>0</v>
      </c>
      <c r="CM68" s="57">
        <f>'2022'!CH9</f>
        <v>0</v>
      </c>
      <c r="CN68" s="57">
        <f>'2022'!CI9</f>
        <v>0</v>
      </c>
      <c r="CO68" s="57">
        <f>'2022'!CJ9</f>
        <v>0</v>
      </c>
      <c r="CP68" s="57">
        <f>'2022'!CK9</f>
        <v>0</v>
      </c>
      <c r="CQ68" s="57">
        <f>'2022'!CL9</f>
        <v>0</v>
      </c>
      <c r="CR68" s="58">
        <f>'2022'!CM9</f>
        <v>0</v>
      </c>
      <c r="CS68" s="55">
        <f>'2022'!CN9</f>
        <v>448</v>
      </c>
      <c r="CT68" s="56">
        <f>'2022'!CO9</f>
        <v>3959.8</v>
      </c>
      <c r="CU68" s="56">
        <f>'2022'!CP9</f>
        <v>65</v>
      </c>
      <c r="CV68" s="56">
        <f>'2022'!CQ9</f>
        <v>51</v>
      </c>
      <c r="CW68" s="56">
        <f>'2022'!CR9</f>
        <v>5</v>
      </c>
      <c r="CX68" s="56">
        <f>'2022'!CS9</f>
        <v>27.3</v>
      </c>
      <c r="CY68" s="57">
        <f>'2022'!CT9</f>
        <v>0</v>
      </c>
      <c r="CZ68" s="57">
        <f>'2022'!CU9</f>
        <v>0</v>
      </c>
      <c r="DA68" s="57">
        <f>'2022'!CV9</f>
        <v>1.45</v>
      </c>
      <c r="DB68" s="57">
        <f>'2022'!CW9</f>
        <v>5.2</v>
      </c>
      <c r="DC68" s="57">
        <f>'2022'!CX9</f>
        <v>5</v>
      </c>
      <c r="DD68" s="57">
        <f>'2022'!CY9</f>
        <v>100</v>
      </c>
      <c r="DE68" s="58">
        <f>'2022'!CZ9</f>
        <v>8.9</v>
      </c>
    </row>
    <row r="69" spans="1:109" ht="15.75" hidden="1" customHeight="1" x14ac:dyDescent="0.2">
      <c r="A69" s="29">
        <f t="shared" si="12"/>
        <v>67</v>
      </c>
      <c r="B69" s="30">
        <f>'2022'!A10</f>
        <v>8</v>
      </c>
      <c r="C69" s="30">
        <v>2022</v>
      </c>
      <c r="D69" s="31" t="str">
        <f>'2022'!B10</f>
        <v>Charlie Kolar</v>
      </c>
      <c r="E69" s="32">
        <f>'2022'!C10</f>
        <v>7.7071428571428564</v>
      </c>
      <c r="F69" s="32">
        <f t="shared" si="13"/>
        <v>58.3</v>
      </c>
      <c r="G69" s="32"/>
      <c r="H69" s="33">
        <f t="shared" si="14"/>
        <v>-8.6443202364148333E-2</v>
      </c>
      <c r="I69" s="34" t="str">
        <f>'2022'!D10</f>
        <v>Iowa State</v>
      </c>
      <c r="J69" s="35">
        <f>'2022'!E10</f>
        <v>3</v>
      </c>
      <c r="K69" s="36">
        <f>'2022'!F10</f>
        <v>36201</v>
      </c>
      <c r="L69" s="37">
        <f>'2022'!G10</f>
        <v>26.646575342465752</v>
      </c>
      <c r="M69" s="37" t="str">
        <f>'2022'!H10</f>
        <v>SR</v>
      </c>
      <c r="N69" s="37">
        <f>'2022'!I10</f>
        <v>23.227397260273971</v>
      </c>
      <c r="O69" s="38">
        <f>'2022'!J10</f>
        <v>78</v>
      </c>
      <c r="P69" s="38">
        <f>'2022'!K10</f>
        <v>252</v>
      </c>
      <c r="Q69" s="35">
        <f>'2022'!L10</f>
        <v>4.8899999999999997</v>
      </c>
      <c r="R69" s="39">
        <f>'2022'!M10</f>
        <v>4</v>
      </c>
      <c r="S69" s="40">
        <f>'2022'!N10</f>
        <v>0</v>
      </c>
      <c r="T69" s="41">
        <f>'2022'!O10</f>
        <v>8.1242957955286729E-2</v>
      </c>
      <c r="U69" s="41">
        <f>'2022'!P10</f>
        <v>0.1722305962588648</v>
      </c>
      <c r="V69" s="41">
        <f>'2022'!Q10</f>
        <v>0.22265757450175186</v>
      </c>
      <c r="W69" s="41">
        <f>'2022'!R10</f>
        <v>0.24134445286833456</v>
      </c>
      <c r="X69" s="42">
        <f>'2022'!S10</f>
        <v>0.24134445286833456</v>
      </c>
      <c r="Y69" s="43">
        <f>'2022'!T10</f>
        <v>0.22927723022491783</v>
      </c>
      <c r="Z69" s="44">
        <f>'2022'!U10</f>
        <v>20.567123287671233</v>
      </c>
      <c r="AA69" s="45">
        <f>'2022'!V10</f>
        <v>2.2000000000000002</v>
      </c>
      <c r="AB69" s="45">
        <f t="shared" si="18"/>
        <v>12.126984126984127</v>
      </c>
      <c r="AC69" s="45">
        <f>'2022'!X10</f>
        <v>3.7</v>
      </c>
      <c r="AD69" s="45">
        <f>'2022'!Y10</f>
        <v>12.2</v>
      </c>
      <c r="AE69" s="45">
        <f>'2022'!Z10</f>
        <v>0</v>
      </c>
      <c r="AF69" s="45">
        <f>'2022'!AA10</f>
        <v>0</v>
      </c>
      <c r="AG69" s="45">
        <f t="shared" si="15"/>
        <v>55.6</v>
      </c>
      <c r="AH69" s="46">
        <f>'2022'!AB10</f>
        <v>3.1E-2</v>
      </c>
      <c r="AI69" s="45">
        <f>'2022'!AC10</f>
        <v>88.144475924409832</v>
      </c>
      <c r="AJ69" s="47">
        <f>'2022'!AD10</f>
        <v>96.362042186045258</v>
      </c>
      <c r="AK69" s="48">
        <f>'2022'!AE10</f>
        <v>8</v>
      </c>
      <c r="AL69" s="49">
        <f>'2022'!AF10</f>
        <v>5</v>
      </c>
      <c r="AM69" s="49">
        <f>'2022'!AG10</f>
        <v>7</v>
      </c>
      <c r="AN69" s="49">
        <f>'2022'!AH10</f>
        <v>4</v>
      </c>
      <c r="AO69" s="49">
        <f>'2022'!AI10</f>
        <v>0</v>
      </c>
      <c r="AP69" s="49">
        <f>'2022'!AK10</f>
        <v>1</v>
      </c>
      <c r="AQ69" s="49">
        <f>'2022'!AL10</f>
        <v>5</v>
      </c>
      <c r="AR69" s="50">
        <f>'2022'!AM10</f>
        <v>0</v>
      </c>
      <c r="AS69" s="55">
        <f>'2022'!AN10</f>
        <v>0</v>
      </c>
      <c r="AT69" s="56">
        <f>'2022'!AO10</f>
        <v>1</v>
      </c>
      <c r="AU69" s="56">
        <f>'2022'!AP10</f>
        <v>0</v>
      </c>
      <c r="AV69" s="56">
        <f>'2022'!AQ10</f>
        <v>0</v>
      </c>
      <c r="AW69" s="56">
        <f>'2022'!AR10</f>
        <v>0</v>
      </c>
      <c r="AX69" s="56">
        <f>'2022'!AS10</f>
        <v>0</v>
      </c>
      <c r="AY69" s="57">
        <f>'2022'!AT10</f>
        <v>0</v>
      </c>
      <c r="AZ69" s="57">
        <f>'2022'!AU10</f>
        <v>0</v>
      </c>
      <c r="BA69" s="57">
        <f>'2022'!AV10</f>
        <v>0</v>
      </c>
      <c r="BB69" s="57">
        <f>'2022'!AW10</f>
        <v>0</v>
      </c>
      <c r="BC69" s="57">
        <f>'2022'!AX10</f>
        <v>0</v>
      </c>
      <c r="BD69" s="57">
        <f>'2022'!AY10</f>
        <v>0</v>
      </c>
      <c r="BE69" s="58">
        <f>'2022'!AZ10</f>
        <v>0</v>
      </c>
      <c r="BF69" s="55">
        <f>'2022'!BA10</f>
        <v>137</v>
      </c>
      <c r="BG69" s="56">
        <f>'2022'!BB10</f>
        <v>1686.3</v>
      </c>
      <c r="BH69" s="56">
        <f>'2022'!BC10</f>
        <v>14</v>
      </c>
      <c r="BI69" s="56">
        <f>'2022'!BD10</f>
        <v>11</v>
      </c>
      <c r="BJ69" s="56">
        <f>'2022'!BE10</f>
        <v>3</v>
      </c>
      <c r="BK69" s="56">
        <f>'2022'!BF10</f>
        <v>10.5</v>
      </c>
      <c r="BL69" s="57">
        <f>'2022'!BG10</f>
        <v>0</v>
      </c>
      <c r="BM69" s="57">
        <f>'2022'!BH10</f>
        <v>0</v>
      </c>
      <c r="BN69" s="57">
        <f>'2022'!BI10</f>
        <v>0.83</v>
      </c>
      <c r="BO69" s="57">
        <f>'2022'!BJ10</f>
        <v>4.0999999999999996</v>
      </c>
      <c r="BP69" s="57">
        <f>'2022'!BK10</f>
        <v>9.6</v>
      </c>
      <c r="BQ69" s="57">
        <f>'2022'!BL10</f>
        <v>50</v>
      </c>
      <c r="BR69" s="58">
        <f>'2022'!BM10</f>
        <v>0</v>
      </c>
      <c r="BS69" s="55">
        <f>'2022'!BN10</f>
        <v>697</v>
      </c>
      <c r="BT69" s="56">
        <f>'2022'!BO10</f>
        <v>4046.9</v>
      </c>
      <c r="BU69" s="56">
        <f>'2022'!BP10</f>
        <v>81</v>
      </c>
      <c r="BV69" s="56">
        <f>'2022'!BQ10</f>
        <v>51</v>
      </c>
      <c r="BW69" s="56">
        <f>'2022'!BR10</f>
        <v>7</v>
      </c>
      <c r="BX69" s="56">
        <f>'2022'!BS10</f>
        <v>28.6</v>
      </c>
      <c r="BY69" s="57">
        <f>'2022'!BT10</f>
        <v>0</v>
      </c>
      <c r="BZ69" s="57">
        <f>'2022'!BU10</f>
        <v>0</v>
      </c>
      <c r="CA69" s="57">
        <f>'2022'!BV10</f>
        <v>2.12</v>
      </c>
      <c r="CB69" s="57">
        <f>'2022'!BW10</f>
        <v>3.2</v>
      </c>
      <c r="CC69" s="57">
        <f>'2022'!BX10</f>
        <v>11.4</v>
      </c>
      <c r="CD69" s="57">
        <f>'2022'!BY10</f>
        <v>40.700000000000003</v>
      </c>
      <c r="CE69" s="58">
        <f>'2022'!BZ10</f>
        <v>3.8</v>
      </c>
      <c r="CF69" s="55">
        <f>'2022'!CA10</f>
        <v>591</v>
      </c>
      <c r="CG69" s="56">
        <f>'2022'!CB10</f>
        <v>2654.3</v>
      </c>
      <c r="CH69" s="56">
        <f>'2022'!CC10</f>
        <v>66</v>
      </c>
      <c r="CI69" s="56">
        <f>'2022'!CD10</f>
        <v>44</v>
      </c>
      <c r="CJ69" s="56">
        <f>'2022'!CE10</f>
        <v>7</v>
      </c>
      <c r="CK69" s="56">
        <f>'2022'!CF10</f>
        <v>18.7</v>
      </c>
      <c r="CL69" s="57">
        <f>'2022'!CG10</f>
        <v>0</v>
      </c>
      <c r="CM69" s="57">
        <f>'2022'!CH10</f>
        <v>0</v>
      </c>
      <c r="CN69" s="57">
        <f>'2022'!CI10</f>
        <v>2.2000000000000002</v>
      </c>
      <c r="CO69" s="57">
        <f>'2022'!CJ10</f>
        <v>3.2</v>
      </c>
      <c r="CP69" s="57">
        <f>'2022'!CK10</f>
        <v>12.2</v>
      </c>
      <c r="CQ69" s="57">
        <f>'2022'!CL10</f>
        <v>55.6</v>
      </c>
      <c r="CR69" s="58">
        <f>'2022'!CM10</f>
        <v>2.2000000000000002</v>
      </c>
      <c r="CS69" s="55">
        <f>'2022'!CN10</f>
        <v>764</v>
      </c>
      <c r="CT69" s="56">
        <f>'2022'!CO10</f>
        <v>3165.6000000000004</v>
      </c>
      <c r="CU69" s="56">
        <f>'2022'!CP10</f>
        <v>95</v>
      </c>
      <c r="CV69" s="56">
        <f>'2022'!CQ10</f>
        <v>63</v>
      </c>
      <c r="CW69" s="56">
        <f>'2022'!CR10</f>
        <v>6</v>
      </c>
      <c r="CX69" s="56">
        <f>'2022'!CS10</f>
        <v>20.399999999999999</v>
      </c>
      <c r="CY69" s="57">
        <f>'2022'!CT10</f>
        <v>0</v>
      </c>
      <c r="CZ69" s="57">
        <f>'2022'!CU10</f>
        <v>0</v>
      </c>
      <c r="DA69" s="57">
        <f>'2022'!CV10</f>
        <v>2.08</v>
      </c>
      <c r="DB69" s="57">
        <f>'2022'!CW10</f>
        <v>3.7</v>
      </c>
      <c r="DC69" s="57">
        <f>'2022'!CX10</f>
        <v>10.5</v>
      </c>
      <c r="DD69" s="57">
        <f>'2022'!CY10</f>
        <v>66.7</v>
      </c>
      <c r="DE69" s="58">
        <f>'2022'!CZ10</f>
        <v>3.1</v>
      </c>
    </row>
    <row r="70" spans="1:109" ht="15.75" hidden="1" customHeight="1" x14ac:dyDescent="0.2">
      <c r="A70" s="29">
        <f t="shared" si="12"/>
        <v>68</v>
      </c>
      <c r="B70" s="30">
        <f>'2022'!A11</f>
        <v>9</v>
      </c>
      <c r="C70" s="30">
        <v>2022</v>
      </c>
      <c r="D70" s="31" t="str">
        <f>'2022'!B11</f>
        <v>Cade Otton</v>
      </c>
      <c r="E70" s="32">
        <f>'2022'!C11</f>
        <v>7.6928571428571431</v>
      </c>
      <c r="F70" s="32">
        <f t="shared" si="13"/>
        <v>57.699999999999996</v>
      </c>
      <c r="G70" s="32"/>
      <c r="H70" s="33">
        <f t="shared" si="14"/>
        <v>-9.1743597098829704E-2</v>
      </c>
      <c r="I70" s="34" t="str">
        <f>'2022'!D11</f>
        <v>Washington</v>
      </c>
      <c r="J70" s="35">
        <f>'2022'!E11</f>
        <v>5</v>
      </c>
      <c r="K70" s="36">
        <f>'2022'!F11</f>
        <v>36265</v>
      </c>
      <c r="L70" s="37">
        <f>'2022'!G11</f>
        <v>26.471232876712328</v>
      </c>
      <c r="M70" s="37" t="str">
        <f>'2022'!H11</f>
        <v>RS JR</v>
      </c>
      <c r="N70" s="37">
        <f>'2022'!I11</f>
        <v>23.052054794520547</v>
      </c>
      <c r="O70" s="38">
        <f>'2022'!J11</f>
        <v>77</v>
      </c>
      <c r="P70" s="38">
        <f>'2022'!K11</f>
        <v>247</v>
      </c>
      <c r="Q70" s="35">
        <f>'2022'!L11</f>
        <v>4.78</v>
      </c>
      <c r="R70" s="39">
        <f>'2022'!M11</f>
        <v>4</v>
      </c>
      <c r="S70" s="40">
        <f>'2022'!N11</f>
        <v>0</v>
      </c>
      <c r="T70" s="41">
        <f>'2022'!O11</f>
        <v>9.1233221476510071E-2</v>
      </c>
      <c r="U70" s="41">
        <f>'2022'!P11</f>
        <v>0.12848285650257713</v>
      </c>
      <c r="V70" s="41">
        <f>'2022'!Q11</f>
        <v>0.28476821192052981</v>
      </c>
      <c r="W70" s="41">
        <f>'2022'!R11</f>
        <v>0.1388888888888889</v>
      </c>
      <c r="X70" s="42">
        <f>'2022'!S11</f>
        <v>0.21182855040470935</v>
      </c>
      <c r="Y70" s="43">
        <f>'2022'!T11</f>
        <v>0.20123712288447387</v>
      </c>
      <c r="Z70" s="44">
        <f>'2022'!U11</f>
        <v>21.408219178082192</v>
      </c>
      <c r="AA70" s="45">
        <f>'2022'!V11</f>
        <v>2.72</v>
      </c>
      <c r="AB70" s="45">
        <f t="shared" si="18"/>
        <v>8.9285714285714288</v>
      </c>
      <c r="AC70" s="45">
        <f>'2022'!X11</f>
        <v>5.9</v>
      </c>
      <c r="AD70" s="45">
        <f>'2022'!Y11</f>
        <v>8.5</v>
      </c>
      <c r="AE70" s="45">
        <f>'2022'!Z11</f>
        <v>0</v>
      </c>
      <c r="AF70" s="45">
        <f>'2022'!AA11</f>
        <v>0</v>
      </c>
      <c r="AG70" s="45">
        <f t="shared" si="15"/>
        <v>100</v>
      </c>
      <c r="AH70" s="46">
        <f>'2022'!AB11</f>
        <v>6.7000000000000004E-2</v>
      </c>
      <c r="AI70" s="45">
        <f>'2022'!AC11</f>
        <v>94.627063358938798</v>
      </c>
      <c r="AJ70" s="47">
        <f>'2022'!AD11</f>
        <v>101.4659770300577</v>
      </c>
      <c r="AK70" s="48">
        <f>'2022'!AE11</f>
        <v>7</v>
      </c>
      <c r="AL70" s="49">
        <f>'2022'!AF11</f>
        <v>3</v>
      </c>
      <c r="AM70" s="49">
        <f>'2022'!AG11</f>
        <v>9</v>
      </c>
      <c r="AN70" s="49">
        <f>'2022'!AH11</f>
        <v>0</v>
      </c>
      <c r="AO70" s="49">
        <f>'2022'!AI11</f>
        <v>3</v>
      </c>
      <c r="AP70" s="49">
        <f>'2022'!AK11</f>
        <v>2</v>
      </c>
      <c r="AQ70" s="49">
        <f>'2022'!AL11</f>
        <v>5</v>
      </c>
      <c r="AR70" s="50">
        <f>'2022'!AM11</f>
        <v>0.25</v>
      </c>
      <c r="AS70" s="55">
        <f>'2022'!AN11</f>
        <v>0</v>
      </c>
      <c r="AT70" s="56">
        <f>'2022'!AO11</f>
        <v>1</v>
      </c>
      <c r="AU70" s="56">
        <f>'2022'!AP11</f>
        <v>0</v>
      </c>
      <c r="AV70" s="56">
        <f>'2022'!AQ11</f>
        <v>0</v>
      </c>
      <c r="AW70" s="56">
        <f>'2022'!AR11</f>
        <v>0</v>
      </c>
      <c r="AX70" s="56">
        <f>'2022'!AS11</f>
        <v>0</v>
      </c>
      <c r="AY70" s="57">
        <f>'2022'!AT11</f>
        <v>0</v>
      </c>
      <c r="AZ70" s="57">
        <f>'2022'!AU11</f>
        <v>0</v>
      </c>
      <c r="BA70" s="57">
        <f>'2022'!AV11</f>
        <v>0</v>
      </c>
      <c r="BB70" s="57">
        <f>'2022'!AW11</f>
        <v>0</v>
      </c>
      <c r="BC70" s="57">
        <f>'2022'!AX11</f>
        <v>0</v>
      </c>
      <c r="BD70" s="57">
        <f>'2022'!AY11</f>
        <v>0</v>
      </c>
      <c r="BE70" s="58">
        <f>'2022'!AZ11</f>
        <v>0</v>
      </c>
      <c r="BF70" s="55">
        <f>'2022'!BA11</f>
        <v>174</v>
      </c>
      <c r="BG70" s="56">
        <f>'2022'!BB11</f>
        <v>1907.2</v>
      </c>
      <c r="BH70" s="56">
        <f>'2022'!BC11</f>
        <v>18</v>
      </c>
      <c r="BI70" s="56">
        <f>'2022'!BD11</f>
        <v>13</v>
      </c>
      <c r="BJ70" s="56">
        <f>'2022'!BE11</f>
        <v>3</v>
      </c>
      <c r="BK70" s="56">
        <f>'2022'!BF11</f>
        <v>11.2</v>
      </c>
      <c r="BL70" s="57">
        <f>'2022'!BG11</f>
        <v>0</v>
      </c>
      <c r="BM70" s="57">
        <f>'2022'!BH11</f>
        <v>0</v>
      </c>
      <c r="BN70" s="57">
        <f>'2022'!BI11</f>
        <v>1.41</v>
      </c>
      <c r="BO70" s="57">
        <f>'2022'!BJ11</f>
        <v>7.5</v>
      </c>
      <c r="BP70" s="57">
        <f>'2022'!BK11</f>
        <v>7.8</v>
      </c>
      <c r="BQ70" s="57">
        <f>'2022'!BL11</f>
        <v>50</v>
      </c>
      <c r="BR70" s="58">
        <f>'2022'!BM11</f>
        <v>7.1</v>
      </c>
      <c r="BS70" s="55">
        <f>'2022'!BN11</f>
        <v>344</v>
      </c>
      <c r="BT70" s="56">
        <f>'2022'!BO11</f>
        <v>2677.4</v>
      </c>
      <c r="BU70" s="56">
        <f>'2022'!BP11</f>
        <v>40</v>
      </c>
      <c r="BV70" s="56">
        <f>'2022'!BQ11</f>
        <v>32</v>
      </c>
      <c r="BW70" s="56">
        <f>'2022'!BR11</f>
        <v>2</v>
      </c>
      <c r="BX70" s="56">
        <f>'2022'!BS11</f>
        <v>19.8</v>
      </c>
      <c r="BY70" s="57">
        <f>'2022'!BT11</f>
        <v>0</v>
      </c>
      <c r="BZ70" s="57">
        <f>'2022'!BU11</f>
        <v>0</v>
      </c>
      <c r="CA70" s="57">
        <f>'2022'!BV11</f>
        <v>1.1599999999999999</v>
      </c>
      <c r="CB70" s="57">
        <f>'2022'!BW11</f>
        <v>6.2</v>
      </c>
      <c r="CC70" s="57">
        <f>'2022'!BX11</f>
        <v>6</v>
      </c>
      <c r="CD70" s="57">
        <f>'2022'!BY11</f>
        <v>66.7</v>
      </c>
      <c r="CE70" s="58">
        <f>'2022'!BZ11</f>
        <v>8.6</v>
      </c>
      <c r="CF70" s="55">
        <f>'2022'!CA11</f>
        <v>258</v>
      </c>
      <c r="CG70" s="56">
        <f>'2022'!CB11</f>
        <v>906</v>
      </c>
      <c r="CH70" s="56">
        <f>'2022'!CC11</f>
        <v>20</v>
      </c>
      <c r="CI70" s="56">
        <f>'2022'!CD11</f>
        <v>18</v>
      </c>
      <c r="CJ70" s="56">
        <f>'2022'!CE11</f>
        <v>3</v>
      </c>
      <c r="CK70" s="56">
        <f>'2022'!CF11</f>
        <v>4</v>
      </c>
      <c r="CL70" s="57">
        <f>'2022'!CG11</f>
        <v>0</v>
      </c>
      <c r="CM70" s="57">
        <f>'2022'!CH11</f>
        <v>0</v>
      </c>
      <c r="CN70" s="57">
        <f>'2022'!CI11</f>
        <v>2.72</v>
      </c>
      <c r="CO70" s="57">
        <f>'2022'!CJ11</f>
        <v>5.9</v>
      </c>
      <c r="CP70" s="57">
        <f>'2022'!CK11</f>
        <v>8.5</v>
      </c>
      <c r="CQ70" s="57">
        <f>'2022'!CL11</f>
        <v>100</v>
      </c>
      <c r="CR70" s="58">
        <f>'2022'!CM11</f>
        <v>0</v>
      </c>
      <c r="CS70" s="55">
        <f>'2022'!CN11</f>
        <v>250</v>
      </c>
      <c r="CT70" s="56">
        <f>'2022'!CO11</f>
        <v>1800</v>
      </c>
      <c r="CU70" s="56">
        <f>'2022'!CP11</f>
        <v>43</v>
      </c>
      <c r="CV70" s="56">
        <f>'2022'!CQ11</f>
        <v>28</v>
      </c>
      <c r="CW70" s="56">
        <f>'2022'!CR11</f>
        <v>1</v>
      </c>
      <c r="CX70" s="56">
        <f>'2022'!CS11</f>
        <v>10.4</v>
      </c>
      <c r="CY70" s="57">
        <f>'2022'!CT11</f>
        <v>0</v>
      </c>
      <c r="CZ70" s="57">
        <f>'2022'!CU11</f>
        <v>0</v>
      </c>
      <c r="DA70" s="57">
        <f>'2022'!CV11</f>
        <v>1.06</v>
      </c>
      <c r="DB70" s="57">
        <f>'2022'!CW11</f>
        <v>4.3</v>
      </c>
      <c r="DC70" s="57">
        <f>'2022'!CX11</f>
        <v>6.4</v>
      </c>
      <c r="DD70" s="57">
        <f>'2022'!CY11</f>
        <v>37.5</v>
      </c>
      <c r="DE70" s="58">
        <f>'2022'!CZ11</f>
        <v>6.7</v>
      </c>
    </row>
    <row r="71" spans="1:109" ht="15.75" hidden="1" customHeight="1" x14ac:dyDescent="0.2">
      <c r="A71" s="29">
        <f t="shared" si="12"/>
        <v>69</v>
      </c>
      <c r="B71" s="30">
        <f>'2025'!A9</f>
        <v>7</v>
      </c>
      <c r="C71" s="30">
        <v>2025</v>
      </c>
      <c r="D71" s="31" t="str">
        <f>'2025'!B9</f>
        <v>Gunnar Helm</v>
      </c>
      <c r="E71" s="32">
        <f>'2025'!C9</f>
        <v>7.5785714285714283</v>
      </c>
      <c r="F71" s="32">
        <f t="shared" si="13"/>
        <v>57.099999999999994</v>
      </c>
      <c r="G71" s="32"/>
      <c r="H71" s="33">
        <f t="shared" si="14"/>
        <v>-0.13414675497628367</v>
      </c>
      <c r="I71" s="34" t="str">
        <f>'2025'!D9</f>
        <v>Texas</v>
      </c>
      <c r="J71" s="35">
        <f>'2025'!E9</f>
        <v>1</v>
      </c>
      <c r="K71" s="36">
        <f>'2025'!F9</f>
        <v>37600</v>
      </c>
      <c r="L71" s="37">
        <f>'2025'!G9</f>
        <v>22.813698630136987</v>
      </c>
      <c r="M71" s="37" t="str">
        <f>'2025'!H9</f>
        <v>SR</v>
      </c>
      <c r="N71" s="37">
        <f>'2025'!I9</f>
        <v>22.394520547945206</v>
      </c>
      <c r="O71" s="38">
        <f>'2025'!J9</f>
        <v>77</v>
      </c>
      <c r="P71" s="38">
        <f>'2025'!K9</f>
        <v>241</v>
      </c>
      <c r="Q71" s="35">
        <f>'2025'!L9</f>
        <v>4.76</v>
      </c>
      <c r="R71" s="39">
        <f>'2025'!M9</f>
        <v>4</v>
      </c>
      <c r="S71" s="40">
        <f>'2025'!N9</f>
        <v>0</v>
      </c>
      <c r="T71" s="41">
        <f>'2025'!O9</f>
        <v>0</v>
      </c>
      <c r="U71" s="41">
        <f>'2025'!P9</f>
        <v>1.4038222250582268E-2</v>
      </c>
      <c r="V71" s="41">
        <f>'2025'!Q9</f>
        <v>4.7437861343084441E-2</v>
      </c>
      <c r="W71" s="41">
        <f>'2025'!R9</f>
        <v>0.17623318385650225</v>
      </c>
      <c r="X71" s="42">
        <f>'2025'!S9</f>
        <v>0.17623318385650225</v>
      </c>
      <c r="Y71" s="43">
        <f>'2025'!T9</f>
        <v>0.17623318385650225</v>
      </c>
      <c r="Z71" s="44">
        <f>'2025'!U9</f>
        <v>21.728767123287671</v>
      </c>
      <c r="AA71" s="45">
        <f>'2025'!V9</f>
        <v>1.64</v>
      </c>
      <c r="AB71" s="45">
        <f>'2025'!W9</f>
        <v>13.1</v>
      </c>
      <c r="AC71" s="45">
        <f>'2025'!X9</f>
        <v>7</v>
      </c>
      <c r="AD71" s="45">
        <f>'2025'!Y9</f>
        <v>7.1</v>
      </c>
      <c r="AE71" s="45">
        <f>'2025'!Z9</f>
        <v>0</v>
      </c>
      <c r="AF71" s="45">
        <f>'2025'!AA9</f>
        <v>0</v>
      </c>
      <c r="AG71" s="45">
        <f t="shared" si="15"/>
        <v>0</v>
      </c>
      <c r="AH71" s="46">
        <f>'2025'!AB9</f>
        <v>3.2000000000000001E-2</v>
      </c>
      <c r="AI71" s="45">
        <f>'2025'!AC9</f>
        <v>93.889975851018249</v>
      </c>
      <c r="AJ71" s="47">
        <f>'2025'!AD9</f>
        <v>100.67561852697155</v>
      </c>
      <c r="AK71" s="48">
        <f>'2025'!AE9</f>
        <v>5</v>
      </c>
      <c r="AL71" s="49">
        <f>'2025'!AF9</f>
        <v>2</v>
      </c>
      <c r="AM71" s="49">
        <f>'2025'!AG9</f>
        <v>3</v>
      </c>
      <c r="AN71" s="49">
        <f>'2025'!AH9</f>
        <v>6</v>
      </c>
      <c r="AO71" s="49">
        <f>'2025'!AI9</f>
        <v>4</v>
      </c>
      <c r="AP71" s="49">
        <f>'2025'!AK9</f>
        <v>2</v>
      </c>
      <c r="AQ71" s="49">
        <f>'2025'!AL9</f>
        <v>5</v>
      </c>
      <c r="AR71" s="50">
        <f>'2025'!AM9</f>
        <v>1</v>
      </c>
      <c r="AS71" s="55">
        <f>'2025'!AN9</f>
        <v>0</v>
      </c>
      <c r="AT71" s="56">
        <f>'2025'!AO9</f>
        <v>1</v>
      </c>
      <c r="AU71" s="56">
        <f>'2025'!AP9</f>
        <v>0</v>
      </c>
      <c r="AV71" s="56">
        <f>'2025'!AQ9</f>
        <v>0</v>
      </c>
      <c r="AW71" s="56">
        <f>'2025'!AR9</f>
        <v>0</v>
      </c>
      <c r="AX71" s="56">
        <f>'2025'!AS9</f>
        <v>0</v>
      </c>
      <c r="AY71" s="57">
        <f>'2025'!AT9</f>
        <v>0</v>
      </c>
      <c r="AZ71" s="57">
        <f>'2025'!AU9</f>
        <v>0</v>
      </c>
      <c r="BA71" s="57">
        <f>'2025'!AV9</f>
        <v>0</v>
      </c>
      <c r="BB71" s="57">
        <f>'2025'!AW9</f>
        <v>0</v>
      </c>
      <c r="BC71" s="57">
        <f>'2025'!AX9</f>
        <v>0</v>
      </c>
      <c r="BD71" s="57">
        <f>'2025'!AY9</f>
        <v>0</v>
      </c>
      <c r="BE71" s="58">
        <f>'2025'!AZ9</f>
        <v>0</v>
      </c>
      <c r="BF71" s="55">
        <f>'2025'!BA9</f>
        <v>0</v>
      </c>
      <c r="BG71" s="56">
        <f>'2025'!BB9</f>
        <v>1</v>
      </c>
      <c r="BH71" s="56">
        <f>'2025'!BC9</f>
        <v>0</v>
      </c>
      <c r="BI71" s="56">
        <f>'2025'!BD9</f>
        <v>0</v>
      </c>
      <c r="BJ71" s="56">
        <f>'2025'!BE9</f>
        <v>0</v>
      </c>
      <c r="BK71" s="56">
        <f>'2025'!BF9</f>
        <v>0</v>
      </c>
      <c r="BL71" s="57">
        <f>'2025'!BG9</f>
        <v>0</v>
      </c>
      <c r="BM71" s="57">
        <f>'2025'!BH9</f>
        <v>0</v>
      </c>
      <c r="BN71" s="57">
        <f>'2025'!BI9</f>
        <v>0</v>
      </c>
      <c r="BO71" s="57">
        <f>'2025'!BJ9</f>
        <v>0</v>
      </c>
      <c r="BP71" s="57">
        <f>'2025'!BK9</f>
        <v>0</v>
      </c>
      <c r="BQ71" s="57">
        <f>'2025'!BL9</f>
        <v>0</v>
      </c>
      <c r="BR71" s="58">
        <f>'2025'!BM9</f>
        <v>0</v>
      </c>
      <c r="BS71" s="55">
        <f>'2025'!BN9</f>
        <v>44</v>
      </c>
      <c r="BT71" s="56">
        <f>'2025'!BO9</f>
        <v>3134.2999999999997</v>
      </c>
      <c r="BU71" s="56">
        <f>'2025'!BP9</f>
        <v>5</v>
      </c>
      <c r="BV71" s="56">
        <f>'2025'!BQ9</f>
        <v>5</v>
      </c>
      <c r="BW71" s="56">
        <f>'2025'!BR9</f>
        <v>0</v>
      </c>
      <c r="BX71" s="56">
        <f>'2025'!BS9</f>
        <v>0</v>
      </c>
      <c r="BY71" s="57">
        <f>'2025'!BT9</f>
        <v>0</v>
      </c>
      <c r="BZ71" s="57">
        <f>'2025'!BU9</f>
        <v>0</v>
      </c>
      <c r="CA71" s="57">
        <f>'2025'!BV9</f>
        <v>0.65</v>
      </c>
      <c r="CB71" s="57">
        <f>'2025'!BW9</f>
        <v>4.8</v>
      </c>
      <c r="CC71" s="57">
        <f>'2025'!BX9</f>
        <v>4</v>
      </c>
      <c r="CD71" s="57">
        <f>'2025'!BY9</f>
        <v>0</v>
      </c>
      <c r="CE71" s="58">
        <f>'2025'!BZ9</f>
        <v>0</v>
      </c>
      <c r="CF71" s="55">
        <f>'2025'!CA9</f>
        <v>192</v>
      </c>
      <c r="CG71" s="56">
        <f>'2025'!CB9</f>
        <v>4047.4000000000005</v>
      </c>
      <c r="CH71" s="56">
        <f>'2025'!CC9</f>
        <v>17</v>
      </c>
      <c r="CI71" s="56">
        <f>'2025'!CD9</f>
        <v>14</v>
      </c>
      <c r="CJ71" s="56">
        <f>'2025'!CE9</f>
        <v>2</v>
      </c>
      <c r="CK71" s="56">
        <f>'2025'!CF9</f>
        <v>0</v>
      </c>
      <c r="CL71" s="57">
        <f>'2025'!CG9</f>
        <v>0</v>
      </c>
      <c r="CM71" s="57">
        <f>'2025'!CH9</f>
        <v>0</v>
      </c>
      <c r="CN71" s="57">
        <f>'2025'!CI9</f>
        <v>1</v>
      </c>
      <c r="CO71" s="57">
        <f>'2025'!CJ9</f>
        <v>6.9</v>
      </c>
      <c r="CP71" s="57">
        <f>'2025'!CK9</f>
        <v>7.5</v>
      </c>
      <c r="CQ71" s="57">
        <f>'2025'!CL9</f>
        <v>0</v>
      </c>
      <c r="CR71" s="58">
        <f>'2025'!CM9</f>
        <v>0</v>
      </c>
      <c r="CS71" s="55">
        <f>'2025'!CN9</f>
        <v>786</v>
      </c>
      <c r="CT71" s="56">
        <f>'2025'!CO9</f>
        <v>4460</v>
      </c>
      <c r="CU71" s="56">
        <f>'2025'!CP9</f>
        <v>73</v>
      </c>
      <c r="CV71" s="56">
        <f>'2025'!CQ9</f>
        <v>60</v>
      </c>
      <c r="CW71" s="56">
        <f>'2025'!CR9</f>
        <v>7</v>
      </c>
      <c r="CX71" s="56">
        <f>'2025'!CS9</f>
        <v>33.599999999999994</v>
      </c>
      <c r="CY71" s="57">
        <f>'2025'!CT9</f>
        <v>0</v>
      </c>
      <c r="CZ71" s="57">
        <f>'2025'!CU9</f>
        <v>0</v>
      </c>
      <c r="DA71" s="57">
        <f>'2025'!CV9</f>
        <v>1.64</v>
      </c>
      <c r="DB71" s="57">
        <f>'2025'!CW9</f>
        <v>7</v>
      </c>
      <c r="DC71" s="57">
        <f>'2025'!CX9</f>
        <v>7.1</v>
      </c>
      <c r="DD71" s="57">
        <f>'2025'!CY9</f>
        <v>50</v>
      </c>
      <c r="DE71" s="58">
        <f>'2025'!CZ9</f>
        <v>3.2</v>
      </c>
    </row>
    <row r="72" spans="1:109" ht="15.75" hidden="1" customHeight="1" x14ac:dyDescent="0.2">
      <c r="A72" s="29">
        <f t="shared" si="12"/>
        <v>78</v>
      </c>
      <c r="B72" s="30">
        <f>'2025'!A10</f>
        <v>8</v>
      </c>
      <c r="C72" s="30">
        <v>2025</v>
      </c>
      <c r="D72" s="31" t="str">
        <f>'2025'!B10</f>
        <v>Mason Taylor</v>
      </c>
      <c r="E72" s="32">
        <f>'2025'!C10</f>
        <v>6.8928571428571432</v>
      </c>
      <c r="F72" s="32">
        <f t="shared" si="13"/>
        <v>51.5</v>
      </c>
      <c r="G72" s="32"/>
      <c r="H72" s="33">
        <f t="shared" si="14"/>
        <v>-0.38856570224100606</v>
      </c>
      <c r="I72" s="34" t="str">
        <f>'2025'!D10</f>
        <v>LSU</v>
      </c>
      <c r="J72" s="35">
        <f>'2025'!E10</f>
        <v>1</v>
      </c>
      <c r="K72" s="36">
        <f>'2025'!F10</f>
        <v>38115</v>
      </c>
      <c r="L72" s="37">
        <f>'2025'!G10</f>
        <v>21.402739726027399</v>
      </c>
      <c r="M72" s="37" t="str">
        <f>'2025'!H10</f>
        <v>JR</v>
      </c>
      <c r="N72" s="37">
        <f>'2025'!I10</f>
        <v>20.983561643835618</v>
      </c>
      <c r="O72" s="38">
        <f>'2025'!J10</f>
        <v>77</v>
      </c>
      <c r="P72" s="38">
        <f>'2025'!K10</f>
        <v>251</v>
      </c>
      <c r="Q72" s="35">
        <f>'2025'!L10</f>
        <v>4.6500000000000004</v>
      </c>
      <c r="R72" s="39">
        <f>'2025'!M10</f>
        <v>2</v>
      </c>
      <c r="S72" s="40">
        <f>'2025'!N10</f>
        <v>0</v>
      </c>
      <c r="T72" s="41">
        <f>'2025'!O10</f>
        <v>0</v>
      </c>
      <c r="U72" s="41">
        <f>'2025'!P10</f>
        <v>0.10980849822290593</v>
      </c>
      <c r="V72" s="41">
        <f>'2025'!Q10</f>
        <v>8.5570964886397177E-2</v>
      </c>
      <c r="W72" s="41">
        <f>'2025'!R10</f>
        <v>0.1443527918781726</v>
      </c>
      <c r="X72" s="42">
        <f>'2025'!S10</f>
        <v>0.1443527918781726</v>
      </c>
      <c r="Y72" s="43">
        <f>'2025'!T10</f>
        <v>0.1443527918781726</v>
      </c>
      <c r="Z72" s="44" t="str">
        <f>'2025'!U10</f>
        <v>N/A</v>
      </c>
      <c r="AA72" s="45">
        <f>'2025'!V10</f>
        <v>1.23</v>
      </c>
      <c r="AB72" s="45">
        <f>'2025'!W10</f>
        <v>9.9272727272727277</v>
      </c>
      <c r="AC72" s="45">
        <f>'2025'!X10</f>
        <v>6.2</v>
      </c>
      <c r="AD72" s="45">
        <f>'2025'!Y10</f>
        <v>8.6</v>
      </c>
      <c r="AE72" s="45">
        <f>'2025'!Z10</f>
        <v>0</v>
      </c>
      <c r="AF72" s="45">
        <f>'2025'!AA10</f>
        <v>0</v>
      </c>
      <c r="AG72" s="45">
        <f t="shared" si="15"/>
        <v>0</v>
      </c>
      <c r="AH72" s="46">
        <f>'2025'!AB10</f>
        <v>1.8000000000000002E-2</v>
      </c>
      <c r="AI72" s="45">
        <f>'2025'!AC10</f>
        <v>107.37221333046078</v>
      </c>
      <c r="AJ72" s="47">
        <f>'2025'!AD10</f>
        <v>115.13224805602978</v>
      </c>
      <c r="AK72" s="48">
        <f>'2025'!AE10</f>
        <v>3</v>
      </c>
      <c r="AL72" s="49">
        <f>'2025'!AF10</f>
        <v>0</v>
      </c>
      <c r="AM72" s="49">
        <f>'2025'!AG10</f>
        <v>0</v>
      </c>
      <c r="AN72" s="49">
        <f>'2025'!AH10</f>
        <v>0</v>
      </c>
      <c r="AO72" s="49">
        <f>'2025'!AI10</f>
        <v>3</v>
      </c>
      <c r="AP72" s="49">
        <f>'2025'!AK10</f>
        <v>7</v>
      </c>
      <c r="AQ72" s="49">
        <f>'2025'!AL10</f>
        <v>7</v>
      </c>
      <c r="AR72" s="50">
        <f>'2025'!AM10</f>
        <v>1</v>
      </c>
      <c r="AS72" s="55">
        <f>'2025'!AN10</f>
        <v>0</v>
      </c>
      <c r="AT72" s="56">
        <f>'2025'!AO10</f>
        <v>1</v>
      </c>
      <c r="AU72" s="56">
        <f>'2025'!AP10</f>
        <v>0</v>
      </c>
      <c r="AV72" s="56">
        <f>'2025'!AQ10</f>
        <v>0</v>
      </c>
      <c r="AW72" s="56">
        <f>'2025'!AR10</f>
        <v>0</v>
      </c>
      <c r="AX72" s="56">
        <f>'2025'!AS10</f>
        <v>0</v>
      </c>
      <c r="AY72" s="57">
        <f>'2025'!AT10</f>
        <v>0</v>
      </c>
      <c r="AZ72" s="57">
        <f>'2025'!AU10</f>
        <v>0</v>
      </c>
      <c r="BA72" s="57">
        <f>'2025'!AV10</f>
        <v>0</v>
      </c>
      <c r="BB72" s="57">
        <f>'2025'!AW10</f>
        <v>0</v>
      </c>
      <c r="BC72" s="57">
        <f>'2025'!AX10</f>
        <v>0</v>
      </c>
      <c r="BD72" s="57">
        <f>'2025'!AY10</f>
        <v>0</v>
      </c>
      <c r="BE72" s="58">
        <f>'2025'!AZ10</f>
        <v>0</v>
      </c>
      <c r="BF72" s="55">
        <f>'2025'!BA10</f>
        <v>0</v>
      </c>
      <c r="BG72" s="56">
        <f>'2025'!BB10</f>
        <v>1</v>
      </c>
      <c r="BH72" s="56">
        <f>'2025'!BC10</f>
        <v>0</v>
      </c>
      <c r="BI72" s="56">
        <f>'2025'!BD10</f>
        <v>0</v>
      </c>
      <c r="BJ72" s="56">
        <f>'2025'!BE10</f>
        <v>0</v>
      </c>
      <c r="BK72" s="56">
        <f>'2025'!BF10</f>
        <v>0</v>
      </c>
      <c r="BL72" s="57">
        <f>'2025'!BG10</f>
        <v>0</v>
      </c>
      <c r="BM72" s="57">
        <f>'2025'!BH10</f>
        <v>0</v>
      </c>
      <c r="BN72" s="57">
        <f>'2025'!BI10</f>
        <v>0</v>
      </c>
      <c r="BO72" s="57">
        <f>'2025'!BJ10</f>
        <v>0</v>
      </c>
      <c r="BP72" s="57">
        <f>'2025'!BK10</f>
        <v>0</v>
      </c>
      <c r="BQ72" s="57">
        <f>'2025'!BL10</f>
        <v>0</v>
      </c>
      <c r="BR72" s="58">
        <f>'2025'!BM10</f>
        <v>0</v>
      </c>
      <c r="BS72" s="55">
        <f>'2025'!BN10</f>
        <v>414</v>
      </c>
      <c r="BT72" s="56">
        <f>'2025'!BO10</f>
        <v>3770.2000000000003</v>
      </c>
      <c r="BU72" s="56">
        <f>'2025'!BP10</f>
        <v>55</v>
      </c>
      <c r="BV72" s="56">
        <f>'2025'!BQ10</f>
        <v>38</v>
      </c>
      <c r="BW72" s="56">
        <f>'2025'!BR10</f>
        <v>3</v>
      </c>
      <c r="BX72" s="56">
        <f>'2025'!BS10</f>
        <v>0</v>
      </c>
      <c r="BY72" s="57">
        <f>'2025'!BT10</f>
        <v>0</v>
      </c>
      <c r="BZ72" s="57">
        <f>'2025'!BU10</f>
        <v>0</v>
      </c>
      <c r="CA72" s="57">
        <f>'2025'!BV10</f>
        <v>1</v>
      </c>
      <c r="CB72" s="57">
        <f>'2025'!BW10</f>
        <v>5.7</v>
      </c>
      <c r="CC72" s="57">
        <f>'2025'!BX10</f>
        <v>6.5</v>
      </c>
      <c r="CD72" s="57">
        <f>'2025'!BY10</f>
        <v>66.7</v>
      </c>
      <c r="CE72" s="58">
        <f>'2025'!BZ10</f>
        <v>7.3</v>
      </c>
      <c r="CF72" s="55">
        <f>'2025'!CA10</f>
        <v>348</v>
      </c>
      <c r="CG72" s="56">
        <f>'2025'!CB10</f>
        <v>4066.7999999999997</v>
      </c>
      <c r="CH72" s="56">
        <f>'2025'!CC10</f>
        <v>47</v>
      </c>
      <c r="CI72" s="56">
        <f>'2025'!CD10</f>
        <v>36</v>
      </c>
      <c r="CJ72" s="56">
        <f>'2025'!CE10</f>
        <v>1</v>
      </c>
      <c r="CK72" s="56">
        <f>'2025'!CF10</f>
        <v>0</v>
      </c>
      <c r="CL72" s="57">
        <f>'2025'!CG10</f>
        <v>0</v>
      </c>
      <c r="CM72" s="57">
        <f>'2025'!CH10</f>
        <v>0</v>
      </c>
      <c r="CN72" s="57">
        <f>'2025'!CI10</f>
        <v>1.03</v>
      </c>
      <c r="CO72" s="57">
        <f>'2025'!CJ10</f>
        <v>6.2</v>
      </c>
      <c r="CP72" s="57">
        <f>'2025'!CK10</f>
        <v>4.9000000000000004</v>
      </c>
      <c r="CQ72" s="57">
        <f>'2025'!CL10</f>
        <v>0</v>
      </c>
      <c r="CR72" s="58">
        <f>'2025'!CM10</f>
        <v>7.7</v>
      </c>
      <c r="CS72" s="55">
        <f>'2025'!CN10</f>
        <v>546</v>
      </c>
      <c r="CT72" s="56">
        <f>'2025'!CO10</f>
        <v>3782.3999999999996</v>
      </c>
      <c r="CU72" s="56">
        <f>'2025'!CP10</f>
        <v>79</v>
      </c>
      <c r="CV72" s="56">
        <f>'2025'!CQ10</f>
        <v>55</v>
      </c>
      <c r="CW72" s="56">
        <f>'2025'!CR10</f>
        <v>2</v>
      </c>
      <c r="CX72" s="56">
        <f>'2025'!CS10</f>
        <v>26.400000000000002</v>
      </c>
      <c r="CY72" s="57">
        <f>'2025'!CT10</f>
        <v>0</v>
      </c>
      <c r="CZ72" s="57">
        <f>'2025'!CU10</f>
        <v>0</v>
      </c>
      <c r="DA72" s="57">
        <f>'2025'!CV10</f>
        <v>1.23</v>
      </c>
      <c r="DB72" s="57">
        <f>'2025'!CW10</f>
        <v>4.5999999999999996</v>
      </c>
      <c r="DC72" s="57">
        <f>'2025'!CX10</f>
        <v>8.6</v>
      </c>
      <c r="DD72" s="57">
        <f>'2025'!CY10</f>
        <v>50</v>
      </c>
      <c r="DE72" s="58">
        <f>'2025'!CZ10</f>
        <v>1.8</v>
      </c>
    </row>
    <row r="73" spans="1:109" ht="15.75" hidden="1" customHeight="1" x14ac:dyDescent="0.2">
      <c r="A73" s="29">
        <f t="shared" si="12"/>
        <v>70</v>
      </c>
      <c r="B73" s="30">
        <f>'2021'!A10</f>
        <v>8</v>
      </c>
      <c r="C73" s="30">
        <v>2021</v>
      </c>
      <c r="D73" s="31" t="str">
        <f>'2021'!B10</f>
        <v>Tre' McKitty</v>
      </c>
      <c r="E73" s="32">
        <f>'2021'!C10</f>
        <v>7.5571428571428569</v>
      </c>
      <c r="F73" s="32">
        <f t="shared" si="13"/>
        <v>56.499999999999993</v>
      </c>
      <c r="G73" s="32"/>
      <c r="H73" s="33">
        <f t="shared" si="14"/>
        <v>-0.14209734707830621</v>
      </c>
      <c r="I73" s="34" t="str">
        <f>'2021'!D10</f>
        <v>Georgia</v>
      </c>
      <c r="J73" s="35">
        <f>'2021'!E10</f>
        <v>1</v>
      </c>
      <c r="K73" s="36">
        <f>'2021'!F10</f>
        <v>36172</v>
      </c>
      <c r="L73" s="37">
        <f>'2021'!G10</f>
        <v>26.726027397260275</v>
      </c>
      <c r="M73" s="37" t="str">
        <f>'2021'!H10</f>
        <v>SR</v>
      </c>
      <c r="N73" s="37">
        <f>'2021'!I10</f>
        <v>22.30958904109589</v>
      </c>
      <c r="O73" s="38">
        <f>'2021'!J10</f>
        <v>76</v>
      </c>
      <c r="P73" s="38">
        <f>'2021'!K10</f>
        <v>247</v>
      </c>
      <c r="Q73" s="35">
        <f>'2021'!L10</f>
        <v>4.71</v>
      </c>
      <c r="R73" s="39">
        <f>'2021'!M10</f>
        <v>3</v>
      </c>
      <c r="S73" s="40">
        <f>'2021'!N10</f>
        <v>0</v>
      </c>
      <c r="T73" s="41">
        <f>'2021'!O10</f>
        <v>0.11722731906218145</v>
      </c>
      <c r="U73" s="41">
        <f>'2021'!P10</f>
        <v>9.3645484949832769E-2</v>
      </c>
      <c r="V73" s="41">
        <f>'2021'!Q10</f>
        <v>0.10006643414715163</v>
      </c>
      <c r="W73" s="41">
        <f>'2021'!R10</f>
        <v>0.10804321728691477</v>
      </c>
      <c r="X73" s="42">
        <f>'2021'!S10</f>
        <v>0.11263526817454811</v>
      </c>
      <c r="Y73" s="43">
        <f>'2021'!T10</f>
        <v>0.11263526817454811</v>
      </c>
      <c r="Z73" s="44" t="str">
        <f>'2021'!U10</f>
        <v>N/A</v>
      </c>
      <c r="AA73" s="45">
        <f>'2021'!V10</f>
        <v>1.33</v>
      </c>
      <c r="AB73" s="45">
        <f t="shared" ref="AB73:AB80" si="19">CS73/CV73</f>
        <v>18</v>
      </c>
      <c r="AC73" s="45">
        <f>'2021'!X10</f>
        <v>9.5</v>
      </c>
      <c r="AD73" s="45">
        <f>'2021'!Y10</f>
        <v>9.1999999999999993</v>
      </c>
      <c r="AE73" s="45">
        <f>'2021'!Z10</f>
        <v>0</v>
      </c>
      <c r="AF73" s="45">
        <f>'2021'!AA10</f>
        <v>0</v>
      </c>
      <c r="AG73" s="45">
        <f t="shared" si="15"/>
        <v>33.299999999999997</v>
      </c>
      <c r="AH73" s="46">
        <f>'2021'!AB10</f>
        <v>0.14300000000000002</v>
      </c>
      <c r="AI73" s="45">
        <f>'2021'!AC10</f>
        <v>100.37910530057702</v>
      </c>
      <c r="AJ73" s="47">
        <f>'2021'!AD10</f>
        <v>105.5437936176217</v>
      </c>
      <c r="AK73" s="48">
        <f>'2021'!AE10</f>
        <v>2</v>
      </c>
      <c r="AL73" s="49">
        <f>'2021'!AF10</f>
        <v>0</v>
      </c>
      <c r="AM73" s="49">
        <f>'2021'!AG10</f>
        <v>1</v>
      </c>
      <c r="AN73" s="49">
        <f>'2021'!AH10</f>
        <v>10</v>
      </c>
      <c r="AO73" s="49">
        <f>'2021'!AI10</f>
        <v>8</v>
      </c>
      <c r="AP73" s="49">
        <f>'2021'!AK10</f>
        <v>4</v>
      </c>
      <c r="AQ73" s="49">
        <f>'2021'!AL10</f>
        <v>6</v>
      </c>
      <c r="AR73" s="50">
        <f>'2021'!AM10</f>
        <v>0</v>
      </c>
      <c r="AS73" s="55">
        <f>'2021'!AN10</f>
        <v>0</v>
      </c>
      <c r="AT73" s="56">
        <f>'2021'!AO10</f>
        <v>1</v>
      </c>
      <c r="AU73" s="56">
        <f>'2021'!AP10</f>
        <v>0</v>
      </c>
      <c r="AV73" s="56">
        <f>'2021'!AQ10</f>
        <v>0</v>
      </c>
      <c r="AW73" s="56">
        <f>'2021'!AR10</f>
        <v>0</v>
      </c>
      <c r="AX73" s="56">
        <f>'2021'!AS10</f>
        <v>0</v>
      </c>
      <c r="AY73" s="57">
        <f>'2021'!AT10</f>
        <v>0</v>
      </c>
      <c r="AZ73" s="57">
        <f>'2021'!AU10</f>
        <v>0</v>
      </c>
      <c r="BA73" s="57">
        <f>'2021'!AV10</f>
        <v>0</v>
      </c>
      <c r="BB73" s="57">
        <f>'2021'!AW10</f>
        <v>0</v>
      </c>
      <c r="BC73" s="57">
        <f>'2021'!AX10</f>
        <v>0</v>
      </c>
      <c r="BD73" s="57">
        <f>'2021'!AY10</f>
        <v>0</v>
      </c>
      <c r="BE73" s="58">
        <f>'2021'!AZ10</f>
        <v>0</v>
      </c>
      <c r="BF73" s="55">
        <f>'2021'!BA10</f>
        <v>23</v>
      </c>
      <c r="BG73" s="56">
        <f>'2021'!BB10</f>
        <v>196.2</v>
      </c>
      <c r="BH73" s="56">
        <f>'2021'!BC10</f>
        <v>1</v>
      </c>
      <c r="BI73" s="56">
        <f>'2021'!BD10</f>
        <v>1</v>
      </c>
      <c r="BJ73" s="56">
        <f>'2021'!BE10</f>
        <v>0</v>
      </c>
      <c r="BK73" s="56">
        <f>'2021'!BF10</f>
        <v>1.6</v>
      </c>
      <c r="BL73" s="57">
        <f>'2021'!BG10</f>
        <v>0</v>
      </c>
      <c r="BM73" s="57">
        <f>'2021'!BH10</f>
        <v>0</v>
      </c>
      <c r="BN73" s="57">
        <f>'2021'!BI10</f>
        <v>0.96</v>
      </c>
      <c r="BO73" s="57">
        <f>'2021'!BJ10</f>
        <v>7</v>
      </c>
      <c r="BP73" s="57">
        <f>'2021'!BK10</f>
        <v>16</v>
      </c>
      <c r="BQ73" s="57">
        <f>'2021'!BL10</f>
        <v>0</v>
      </c>
      <c r="BR73" s="58">
        <f>'2021'!BM10</f>
        <v>0</v>
      </c>
      <c r="BS73" s="55">
        <f>'2021'!BN10</f>
        <v>252</v>
      </c>
      <c r="BT73" s="56">
        <f>'2021'!BO10</f>
        <v>2691</v>
      </c>
      <c r="BU73" s="56">
        <f>'2021'!BP10</f>
        <v>46</v>
      </c>
      <c r="BV73" s="56">
        <f>'2021'!BQ10</f>
        <v>26</v>
      </c>
      <c r="BW73" s="56">
        <f>'2021'!BR10</f>
        <v>2</v>
      </c>
      <c r="BX73" s="56">
        <f>'2021'!BS10</f>
        <v>17</v>
      </c>
      <c r="BY73" s="57">
        <f>'2021'!BT10</f>
        <v>0</v>
      </c>
      <c r="BZ73" s="57">
        <f>'2021'!BU10</f>
        <v>0</v>
      </c>
      <c r="CA73" s="57">
        <f>'2021'!BV10</f>
        <v>0.79</v>
      </c>
      <c r="CB73" s="57">
        <f>'2021'!BW10</f>
        <v>4.8</v>
      </c>
      <c r="CC73" s="57">
        <f>'2021'!BX10</f>
        <v>7.5</v>
      </c>
      <c r="CD73" s="57">
        <f>'2021'!BY10</f>
        <v>44.4</v>
      </c>
      <c r="CE73" s="58">
        <f>'2021'!BZ10</f>
        <v>13.3</v>
      </c>
      <c r="CF73" s="55">
        <f>'2021'!CA10</f>
        <v>241</v>
      </c>
      <c r="CG73" s="56">
        <f>'2021'!CB10</f>
        <v>2408.4</v>
      </c>
      <c r="CH73" s="56">
        <f>'2021'!CC10</f>
        <v>28</v>
      </c>
      <c r="CI73" s="56">
        <f>'2021'!CD10</f>
        <v>23</v>
      </c>
      <c r="CJ73" s="56">
        <f>'2021'!CE10</f>
        <v>0</v>
      </c>
      <c r="CK73" s="56">
        <f>'2021'!CF10</f>
        <v>16.2</v>
      </c>
      <c r="CL73" s="57">
        <f>'2021'!CG10</f>
        <v>0</v>
      </c>
      <c r="CM73" s="57">
        <f>'2021'!CH10</f>
        <v>0</v>
      </c>
      <c r="CN73" s="57">
        <f>'2021'!CI10</f>
        <v>1.33</v>
      </c>
      <c r="CO73" s="57">
        <f>'2021'!CJ10</f>
        <v>6.7</v>
      </c>
      <c r="CP73" s="57">
        <f>'2021'!CK10</f>
        <v>4.5</v>
      </c>
      <c r="CQ73" s="57">
        <f>'2021'!CL10</f>
        <v>33.299999999999997</v>
      </c>
      <c r="CR73" s="58">
        <f>'2021'!CM10</f>
        <v>4.2</v>
      </c>
      <c r="CS73" s="55">
        <f>'2021'!CN10</f>
        <v>108</v>
      </c>
      <c r="CT73" s="56">
        <f>'2021'!CO10</f>
        <v>999.6</v>
      </c>
      <c r="CU73" s="56">
        <f>'2021'!CP10</f>
        <v>9</v>
      </c>
      <c r="CV73" s="56">
        <f>'2021'!CQ10</f>
        <v>6</v>
      </c>
      <c r="CW73" s="56">
        <f>'2021'!CR10</f>
        <v>1</v>
      </c>
      <c r="CX73" s="56">
        <f>'2021'!CS10</f>
        <v>7.6</v>
      </c>
      <c r="CY73" s="57">
        <f>'2021'!CT10</f>
        <v>0</v>
      </c>
      <c r="CZ73" s="57">
        <f>'2021'!CU10</f>
        <v>0</v>
      </c>
      <c r="DA73" s="57">
        <f>'2021'!CV10</f>
        <v>1.32</v>
      </c>
      <c r="DB73" s="57">
        <f>'2021'!CW10</f>
        <v>9.5</v>
      </c>
      <c r="DC73" s="57">
        <f>'2021'!CX10</f>
        <v>9.1999999999999993</v>
      </c>
      <c r="DD73" s="57">
        <f>'2021'!CY10</f>
        <v>0</v>
      </c>
      <c r="DE73" s="58">
        <f>'2021'!CZ10</f>
        <v>14.3</v>
      </c>
    </row>
    <row r="74" spans="1:109" ht="15.75" hidden="1" customHeight="1" x14ac:dyDescent="0.2">
      <c r="A74" s="29">
        <f t="shared" si="12"/>
        <v>71</v>
      </c>
      <c r="B74" s="30">
        <f>'2022'!A12</f>
        <v>10</v>
      </c>
      <c r="C74" s="30">
        <v>2022</v>
      </c>
      <c r="D74" s="31" t="str">
        <f>'2022'!B12</f>
        <v>James Mitchell</v>
      </c>
      <c r="E74" s="32">
        <f>'2022'!C12</f>
        <v>7.5142857142857142</v>
      </c>
      <c r="F74" s="32">
        <f t="shared" si="13"/>
        <v>55.900000000000006</v>
      </c>
      <c r="G74" s="32"/>
      <c r="H74" s="33">
        <f t="shared" si="14"/>
        <v>-0.15799853128235133</v>
      </c>
      <c r="I74" s="34" t="str">
        <f>'2022'!D12</f>
        <v>Virginia Tech</v>
      </c>
      <c r="J74" s="35">
        <f>'2022'!E12</f>
        <v>4</v>
      </c>
      <c r="K74" s="36">
        <f>'2022'!F12</f>
        <v>36383</v>
      </c>
      <c r="L74" s="37">
        <f>'2022'!G12</f>
        <v>26.147945205479452</v>
      </c>
      <c r="M74" s="37" t="str">
        <f>'2022'!H12</f>
        <v>RS JR</v>
      </c>
      <c r="N74" s="37">
        <f>'2022'!I12</f>
        <v>22.728767123287671</v>
      </c>
      <c r="O74" s="38">
        <f>'2022'!J12</f>
        <v>76</v>
      </c>
      <c r="P74" s="38">
        <f>'2022'!K12</f>
        <v>249</v>
      </c>
      <c r="Q74" s="35">
        <f>'2022'!L12</f>
        <v>4.7699999999999996</v>
      </c>
      <c r="R74" s="39">
        <f>'2022'!M12</f>
        <v>5</v>
      </c>
      <c r="S74" s="40">
        <f>'2022'!N12</f>
        <v>0</v>
      </c>
      <c r="T74" s="41">
        <f>'2022'!O12</f>
        <v>0</v>
      </c>
      <c r="U74" s="41">
        <f>'2022'!P12</f>
        <v>0.15694969783922438</v>
      </c>
      <c r="V74" s="41">
        <f>'2022'!Q12</f>
        <v>0.22986595768250806</v>
      </c>
      <c r="W74" s="41">
        <f>'2022'!R12</f>
        <v>0.11904761904761904</v>
      </c>
      <c r="X74" s="42">
        <f>'2022'!S12</f>
        <v>0.17445678836506356</v>
      </c>
      <c r="Y74" s="43">
        <f>'2022'!T12</f>
        <v>0.16573394894681037</v>
      </c>
      <c r="Z74" s="44">
        <f>'2022'!U12</f>
        <v>20.068493150684933</v>
      </c>
      <c r="AA74" s="45">
        <f>'2022'!V12</f>
        <v>3.03</v>
      </c>
      <c r="AB74" s="45">
        <f t="shared" si="19"/>
        <v>8.4</v>
      </c>
      <c r="AC74" s="45">
        <f>'2022'!X12</f>
        <v>10.1</v>
      </c>
      <c r="AD74" s="45">
        <f>'2022'!Y12</f>
        <v>11.5</v>
      </c>
      <c r="AE74" s="45">
        <f>'2022'!Z12</f>
        <v>0</v>
      </c>
      <c r="AF74" s="45">
        <f>'2022'!AA12</f>
        <v>0</v>
      </c>
      <c r="AG74" s="45">
        <f t="shared" si="15"/>
        <v>46.2</v>
      </c>
      <c r="AH74" s="46">
        <f>'2022'!AB12</f>
        <v>0</v>
      </c>
      <c r="AI74" s="45">
        <f>'2022'!AC12</f>
        <v>96.195737062651276</v>
      </c>
      <c r="AJ74" s="47">
        <f>'2022'!AD12</f>
        <v>101.14518344264526</v>
      </c>
      <c r="AK74" s="48">
        <f>'2022'!AE12</f>
        <v>4</v>
      </c>
      <c r="AL74" s="49">
        <f>'2022'!AF12</f>
        <v>7</v>
      </c>
      <c r="AM74" s="49">
        <f>'2022'!AG12</f>
        <v>9</v>
      </c>
      <c r="AN74" s="49">
        <f>'2022'!AH12</f>
        <v>0</v>
      </c>
      <c r="AO74" s="49">
        <f>'2022'!AI12</f>
        <v>9</v>
      </c>
      <c r="AP74" s="49">
        <f>'2022'!AK12</f>
        <v>2</v>
      </c>
      <c r="AQ74" s="49">
        <f>'2022'!AL12</f>
        <v>3</v>
      </c>
      <c r="AR74" s="50">
        <f>'2022'!AM12</f>
        <v>0</v>
      </c>
      <c r="AS74" s="55">
        <f>'2022'!AN12</f>
        <v>0</v>
      </c>
      <c r="AT74" s="56">
        <f>'2022'!AO12</f>
        <v>1</v>
      </c>
      <c r="AU74" s="56">
        <f>'2022'!AP12</f>
        <v>0</v>
      </c>
      <c r="AV74" s="56">
        <f>'2022'!AQ12</f>
        <v>0</v>
      </c>
      <c r="AW74" s="56">
        <f>'2022'!AR12</f>
        <v>0</v>
      </c>
      <c r="AX74" s="56">
        <f>'2022'!AS12</f>
        <v>0</v>
      </c>
      <c r="AY74" s="57">
        <f>'2022'!AT12</f>
        <v>0</v>
      </c>
      <c r="AZ74" s="57">
        <f>'2022'!AU12</f>
        <v>0</v>
      </c>
      <c r="BA74" s="57">
        <f>'2022'!AV12</f>
        <v>0</v>
      </c>
      <c r="BB74" s="57">
        <f>'2022'!AW12</f>
        <v>0</v>
      </c>
      <c r="BC74" s="57">
        <f>'2022'!AX12</f>
        <v>0</v>
      </c>
      <c r="BD74" s="57">
        <f>'2022'!AY12</f>
        <v>0</v>
      </c>
      <c r="BE74" s="58">
        <f>'2022'!AZ12</f>
        <v>0</v>
      </c>
      <c r="BF74" s="55">
        <f>'2022'!BA12</f>
        <v>0</v>
      </c>
      <c r="BG74" s="56">
        <f>'2022'!BB12</f>
        <v>1</v>
      </c>
      <c r="BH74" s="56">
        <f>'2022'!BC12</f>
        <v>1</v>
      </c>
      <c r="BI74" s="56">
        <f>'2022'!BD12</f>
        <v>0</v>
      </c>
      <c r="BJ74" s="56">
        <f>'2022'!BE12</f>
        <v>0</v>
      </c>
      <c r="BK74" s="56">
        <f>'2022'!BF12</f>
        <v>0</v>
      </c>
      <c r="BL74" s="57">
        <f>'2022'!BG12</f>
        <v>0</v>
      </c>
      <c r="BM74" s="57">
        <f>'2022'!BH12</f>
        <v>0</v>
      </c>
      <c r="BN74" s="57">
        <f>'2022'!BI12</f>
        <v>0</v>
      </c>
      <c r="BO74" s="57">
        <f>'2022'!BJ12</f>
        <v>0</v>
      </c>
      <c r="BP74" s="57">
        <f>'2022'!BK12</f>
        <v>15</v>
      </c>
      <c r="BQ74" s="57">
        <f>'2022'!BL12</f>
        <v>0</v>
      </c>
      <c r="BR74" s="58">
        <f>'2022'!BM12</f>
        <v>0</v>
      </c>
      <c r="BS74" s="55">
        <f>'2022'!BN12</f>
        <v>361</v>
      </c>
      <c r="BT74" s="56">
        <f>'2022'!BO12</f>
        <v>2300.1</v>
      </c>
      <c r="BU74" s="56">
        <f>'2022'!BP12</f>
        <v>28</v>
      </c>
      <c r="BV74" s="56">
        <f>'2022'!BQ12</f>
        <v>21</v>
      </c>
      <c r="BW74" s="56">
        <f>'2022'!BR12</f>
        <v>2</v>
      </c>
      <c r="BX74" s="56">
        <f>'2022'!BS12</f>
        <v>18.7</v>
      </c>
      <c r="BY74" s="57">
        <f>'2022'!BT12</f>
        <v>0</v>
      </c>
      <c r="BZ74" s="57">
        <f>'2022'!BU12</f>
        <v>0</v>
      </c>
      <c r="CA74" s="57">
        <f>'2022'!BV12</f>
        <v>1.59</v>
      </c>
      <c r="CB74" s="57">
        <f>'2022'!BW12</f>
        <v>11.8</v>
      </c>
      <c r="CC74" s="57">
        <f>'2022'!BX12</f>
        <v>7</v>
      </c>
      <c r="CD74" s="57">
        <f>'2022'!BY12</f>
        <v>71.400000000000006</v>
      </c>
      <c r="CE74" s="58">
        <f>'2022'!BZ12</f>
        <v>4.5</v>
      </c>
      <c r="CF74" s="55">
        <f>'2022'!CA12</f>
        <v>415</v>
      </c>
      <c r="CG74" s="56">
        <f>'2022'!CB12</f>
        <v>1805.3999999999999</v>
      </c>
      <c r="CH74" s="56">
        <f>'2022'!CC12</f>
        <v>40</v>
      </c>
      <c r="CI74" s="56">
        <f>'2022'!CD12</f>
        <v>24</v>
      </c>
      <c r="CJ74" s="56">
        <f>'2022'!CE12</f>
        <v>4</v>
      </c>
      <c r="CK74" s="56">
        <f>'2022'!CF12</f>
        <v>10.799999999999999</v>
      </c>
      <c r="CL74" s="57">
        <f>'2022'!CG12</f>
        <v>0</v>
      </c>
      <c r="CM74" s="57">
        <f>'2022'!CH12</f>
        <v>0</v>
      </c>
      <c r="CN74" s="57">
        <f>'2022'!CI12</f>
        <v>3.03</v>
      </c>
      <c r="CO74" s="57">
        <f>'2022'!CJ12</f>
        <v>10.1</v>
      </c>
      <c r="CP74" s="57">
        <f>'2022'!CK12</f>
        <v>11.5</v>
      </c>
      <c r="CQ74" s="57">
        <f>'2022'!CL12</f>
        <v>46.2</v>
      </c>
      <c r="CR74" s="58">
        <f>'2022'!CM12</f>
        <v>7.7</v>
      </c>
      <c r="CS74" s="55">
        <f>'2022'!CN12</f>
        <v>42</v>
      </c>
      <c r="CT74" s="56">
        <f>'2022'!CO12</f>
        <v>352.8</v>
      </c>
      <c r="CU74" s="56">
        <f>'2022'!CP12</f>
        <v>7</v>
      </c>
      <c r="CV74" s="56">
        <f>'2022'!CQ12</f>
        <v>5</v>
      </c>
      <c r="CW74" s="56">
        <f>'2022'!CR12</f>
        <v>1</v>
      </c>
      <c r="CX74" s="56">
        <f>'2022'!CS12</f>
        <v>2.6</v>
      </c>
      <c r="CY74" s="57">
        <f>'2022'!CT12</f>
        <v>0</v>
      </c>
      <c r="CZ74" s="57">
        <f>'2022'!CU12</f>
        <v>0</v>
      </c>
      <c r="DA74" s="57">
        <f>'2022'!CV12</f>
        <v>1.62</v>
      </c>
      <c r="DB74" s="57">
        <f>'2022'!CW12</f>
        <v>7</v>
      </c>
      <c r="DC74" s="57">
        <f>'2022'!CX12</f>
        <v>5</v>
      </c>
      <c r="DD74" s="57">
        <f>'2022'!CY12</f>
        <v>0</v>
      </c>
      <c r="DE74" s="58">
        <f>'2022'!CZ12</f>
        <v>0</v>
      </c>
    </row>
    <row r="75" spans="1:109" ht="15.75" hidden="1" customHeight="1" x14ac:dyDescent="0.2">
      <c r="A75" s="29">
        <f t="shared" si="12"/>
        <v>72</v>
      </c>
      <c r="B75" s="30">
        <f>'2017'!A13</f>
        <v>10</v>
      </c>
      <c r="C75" s="30">
        <v>2017</v>
      </c>
      <c r="D75" s="31" t="str">
        <f>'2017'!B13</f>
        <v>Scott Orndoff</v>
      </c>
      <c r="E75" s="32">
        <f>'2017'!C13</f>
        <v>7.3714285714285719</v>
      </c>
      <c r="F75" s="32">
        <f t="shared" si="13"/>
        <v>54.6</v>
      </c>
      <c r="G75" s="32"/>
      <c r="H75" s="33">
        <f t="shared" si="14"/>
        <v>-0.21100247862916835</v>
      </c>
      <c r="I75" s="34" t="str">
        <f>'2017'!D13</f>
        <v>Pittsburgh</v>
      </c>
      <c r="J75" s="35">
        <f>'2017'!E13</f>
        <v>4</v>
      </c>
      <c r="K75" s="36">
        <f>'2017'!F13</f>
        <v>34319</v>
      </c>
      <c r="L75" s="37">
        <f>'2017'!G13</f>
        <v>31.802739726027397</v>
      </c>
      <c r="M75" s="37" t="str">
        <f>'2017'!H13</f>
        <v>SR</v>
      </c>
      <c r="N75" s="37">
        <f>'2017'!I13</f>
        <v>23.378082191780823</v>
      </c>
      <c r="O75" s="38">
        <f>'2017'!J13</f>
        <v>77</v>
      </c>
      <c r="P75" s="38">
        <f>'2017'!K13</f>
        <v>253</v>
      </c>
      <c r="Q75" s="37">
        <f>'2017'!L13</f>
        <v>4.84</v>
      </c>
      <c r="R75" s="39">
        <f>'2017'!M13</f>
        <v>0</v>
      </c>
      <c r="S75" s="40">
        <f>'2017'!N13</f>
        <v>0</v>
      </c>
      <c r="T75" s="41">
        <f>'2017'!O13</f>
        <v>0</v>
      </c>
      <c r="U75" s="41">
        <f>'2017'!P13</f>
        <v>3.2275416890801503E-2</v>
      </c>
      <c r="V75" s="41">
        <f>'2017'!Q13</f>
        <v>0.1163788991700849</v>
      </c>
      <c r="W75" s="41">
        <f>'2017'!R13</f>
        <v>0.21763644564727111</v>
      </c>
      <c r="X75" s="42">
        <f>'2017'!S13</f>
        <v>0.21763644564727111</v>
      </c>
      <c r="Y75" s="43">
        <f>'2017'!T13</f>
        <v>0.20675462336490755</v>
      </c>
      <c r="Z75" s="44">
        <f>'2017'!U13</f>
        <v>22.736986301369864</v>
      </c>
      <c r="AA75" s="45">
        <f>'2017'!V13</f>
        <v>2.39</v>
      </c>
      <c r="AB75" s="45">
        <f t="shared" si="19"/>
        <v>16.542857142857144</v>
      </c>
      <c r="AC75" s="45">
        <f>'2017'!X13</f>
        <v>9.1999999999999993</v>
      </c>
      <c r="AD75" s="45">
        <f>'2017'!Y13</f>
        <v>13.4</v>
      </c>
      <c r="AE75" s="45">
        <f>'2017'!Z13</f>
        <v>0</v>
      </c>
      <c r="AF75" s="45">
        <f>'2017'!AA13</f>
        <v>0</v>
      </c>
      <c r="AG75" s="45">
        <f t="shared" si="15"/>
        <v>0</v>
      </c>
      <c r="AH75" s="46">
        <f>'2017'!AB13</f>
        <v>0.125</v>
      </c>
      <c r="AI75" s="45">
        <f>'2017'!AC13</f>
        <v>92.208099369580125</v>
      </c>
      <c r="AJ75" s="47">
        <f>'2017'!AD13</f>
        <v>98.87218899660904</v>
      </c>
      <c r="AK75" s="48">
        <f>'2017'!AE13</f>
        <v>7</v>
      </c>
      <c r="AL75" s="49">
        <f>'2017'!AF13</f>
        <v>1</v>
      </c>
      <c r="AM75" s="49">
        <f>'2017'!AG13</f>
        <v>8</v>
      </c>
      <c r="AN75" s="49">
        <f>'2017'!AH13</f>
        <v>9</v>
      </c>
      <c r="AO75" s="49">
        <f>'2017'!AI13</f>
        <v>8</v>
      </c>
      <c r="AP75" s="49">
        <f>'2017'!AK13</f>
        <v>2</v>
      </c>
      <c r="AQ75" s="49">
        <f>'2017'!AL13</f>
        <v>0</v>
      </c>
      <c r="AR75" s="50">
        <f>'2017'!AM13</f>
        <v>0</v>
      </c>
      <c r="AS75" s="55">
        <f>'2017'!AN13</f>
        <v>0</v>
      </c>
      <c r="AT75" s="56">
        <f>'2017'!AO13</f>
        <v>1</v>
      </c>
      <c r="AU75" s="56">
        <f>'2017'!AP13</f>
        <v>0</v>
      </c>
      <c r="AV75" s="56">
        <f>'2017'!AQ13</f>
        <v>0</v>
      </c>
      <c r="AW75" s="56">
        <f>'2017'!AR13</f>
        <v>0</v>
      </c>
      <c r="AX75" s="56">
        <f>'2017'!AS13</f>
        <v>0</v>
      </c>
      <c r="AY75" s="57">
        <f>'2017'!AT13</f>
        <v>0</v>
      </c>
      <c r="AZ75" s="57">
        <f>'2017'!AU13</f>
        <v>0</v>
      </c>
      <c r="BA75" s="57">
        <f>'2017'!AV13</f>
        <v>0</v>
      </c>
      <c r="BB75" s="57">
        <f>'2017'!AW13</f>
        <v>0</v>
      </c>
      <c r="BC75" s="57">
        <f>'2017'!AX13</f>
        <v>0</v>
      </c>
      <c r="BD75" s="57">
        <f>'2017'!AY13</f>
        <v>0</v>
      </c>
      <c r="BE75" s="58">
        <f>'2017'!AZ13</f>
        <v>0</v>
      </c>
      <c r="BF75" s="55">
        <f>'2017'!BA13</f>
        <v>0</v>
      </c>
      <c r="BG75" s="56">
        <f>'2017'!BB13</f>
        <v>1</v>
      </c>
      <c r="BH75" s="56">
        <f>'2017'!BC13</f>
        <v>0</v>
      </c>
      <c r="BI75" s="56">
        <f>'2017'!BD13</f>
        <v>0</v>
      </c>
      <c r="BJ75" s="56">
        <f>'2017'!BE13</f>
        <v>0</v>
      </c>
      <c r="BK75" s="56">
        <f>'2017'!BF13</f>
        <v>0</v>
      </c>
      <c r="BL75" s="57">
        <f>'2017'!BG13</f>
        <v>0</v>
      </c>
      <c r="BM75" s="57">
        <f>'2017'!BH13</f>
        <v>0</v>
      </c>
      <c r="BN75" s="57">
        <f>'2017'!BI13</f>
        <v>0</v>
      </c>
      <c r="BO75" s="57">
        <f>'2017'!BJ13</f>
        <v>0</v>
      </c>
      <c r="BP75" s="57">
        <f>'2017'!BK13</f>
        <v>0</v>
      </c>
      <c r="BQ75" s="57">
        <f>'2017'!BL13</f>
        <v>0</v>
      </c>
      <c r="BR75" s="58">
        <f>'2017'!BM13</f>
        <v>0</v>
      </c>
      <c r="BS75" s="55">
        <f>'2017'!BN13</f>
        <v>24</v>
      </c>
      <c r="BT75" s="56">
        <f>'2017'!BO13</f>
        <v>743.6</v>
      </c>
      <c r="BU75" s="56">
        <f>'2017'!BP13</f>
        <v>6</v>
      </c>
      <c r="BV75" s="56">
        <f>'2017'!BQ13</f>
        <v>4</v>
      </c>
      <c r="BW75" s="56">
        <f>'2017'!BR13</f>
        <v>1</v>
      </c>
      <c r="BX75" s="56">
        <f>'2017'!BS13</f>
        <v>5.2</v>
      </c>
      <c r="BY75" s="57">
        <f>'2017'!BT13</f>
        <v>0</v>
      </c>
      <c r="BZ75" s="57">
        <f>'2017'!BU13</f>
        <v>0</v>
      </c>
      <c r="CA75" s="57">
        <f>'2017'!BV13</f>
        <v>0.41</v>
      </c>
      <c r="CB75" s="57">
        <f>'2017'!BW13</f>
        <v>3</v>
      </c>
      <c r="CC75" s="57">
        <f>'2017'!BX13</f>
        <v>6.5</v>
      </c>
      <c r="CD75" s="57">
        <f>'2017'!BY13</f>
        <v>0</v>
      </c>
      <c r="CE75" s="58">
        <f>'2017'!BZ13</f>
        <v>0</v>
      </c>
      <c r="CF75" s="55">
        <f>'2017'!CA13</f>
        <v>244</v>
      </c>
      <c r="CG75" s="56">
        <f>'2017'!CB13</f>
        <v>2096.6</v>
      </c>
      <c r="CH75" s="56">
        <f>'2017'!CC13</f>
        <v>20</v>
      </c>
      <c r="CI75" s="56">
        <f>'2017'!CD13</f>
        <v>13</v>
      </c>
      <c r="CJ75" s="56">
        <f>'2017'!CE13</f>
        <v>5</v>
      </c>
      <c r="CK75" s="56">
        <f>'2017'!CF13</f>
        <v>17.600000000000001</v>
      </c>
      <c r="CL75" s="57">
        <f>'2017'!CG13</f>
        <v>0</v>
      </c>
      <c r="CM75" s="57">
        <f>'2017'!CH13</f>
        <v>0</v>
      </c>
      <c r="CN75" s="57">
        <f>'2017'!CI13</f>
        <v>2.39</v>
      </c>
      <c r="CO75" s="57">
        <f>'2017'!CJ13</f>
        <v>6.2</v>
      </c>
      <c r="CP75" s="57">
        <f>'2017'!CK13</f>
        <v>13.4</v>
      </c>
      <c r="CQ75" s="57">
        <f>'2017'!CL13</f>
        <v>0</v>
      </c>
      <c r="CR75" s="58">
        <f>'2017'!CM13</f>
        <v>7.1</v>
      </c>
      <c r="CS75" s="55">
        <f>'2017'!CN13</f>
        <v>579</v>
      </c>
      <c r="CT75" s="56">
        <f>'2017'!CO13</f>
        <v>2660.3999999999996</v>
      </c>
      <c r="CU75" s="56">
        <f>'2017'!CP13</f>
        <v>56</v>
      </c>
      <c r="CV75" s="56">
        <f>'2017'!CQ13</f>
        <v>35</v>
      </c>
      <c r="CW75" s="56">
        <f>'2017'!CR13</f>
        <v>5</v>
      </c>
      <c r="CX75" s="56">
        <f>'2017'!CS13</f>
        <v>26.400000000000002</v>
      </c>
      <c r="CY75" s="57">
        <f>'2017'!CT13</f>
        <v>0</v>
      </c>
      <c r="CZ75" s="57">
        <f>'2017'!CU13</f>
        <v>0</v>
      </c>
      <c r="DA75" s="57">
        <f>'2017'!CV13</f>
        <v>2.11</v>
      </c>
      <c r="DB75" s="57">
        <f>'2017'!CW13</f>
        <v>9.1999999999999993</v>
      </c>
      <c r="DC75" s="57">
        <f>'2017'!CX13</f>
        <v>8.8000000000000007</v>
      </c>
      <c r="DD75" s="57">
        <f>'2017'!CY13</f>
        <v>0</v>
      </c>
      <c r="DE75" s="58">
        <f>'2017'!CZ13</f>
        <v>12.5</v>
      </c>
    </row>
    <row r="76" spans="1:109" ht="15.75" hidden="1" customHeight="1" x14ac:dyDescent="0.2">
      <c r="A76" s="29">
        <f t="shared" si="12"/>
        <v>72</v>
      </c>
      <c r="B76" s="30">
        <f>'2017'!A12</f>
        <v>10</v>
      </c>
      <c r="C76" s="30">
        <v>2017</v>
      </c>
      <c r="D76" s="31" t="str">
        <f>'2017'!B12</f>
        <v>Jordan Leggett</v>
      </c>
      <c r="E76" s="32">
        <f>'2017'!C12</f>
        <v>7.3714285714285719</v>
      </c>
      <c r="F76" s="32">
        <f t="shared" si="13"/>
        <v>54.6</v>
      </c>
      <c r="G76" s="32"/>
      <c r="H76" s="33">
        <f t="shared" si="14"/>
        <v>-0.21100247862916835</v>
      </c>
      <c r="I76" s="34" t="str">
        <f>'2017'!D12</f>
        <v>Clemson</v>
      </c>
      <c r="J76" s="35">
        <f>'2017'!E12</f>
        <v>4</v>
      </c>
      <c r="K76" s="36">
        <f>'2017'!F12</f>
        <v>34730</v>
      </c>
      <c r="L76" s="37">
        <f>'2017'!G12</f>
        <v>30.676712328767124</v>
      </c>
      <c r="M76" s="37" t="str">
        <f>'2017'!H12</f>
        <v>SR</v>
      </c>
      <c r="N76" s="37">
        <f>'2017'!I12</f>
        <v>22.252054794520546</v>
      </c>
      <c r="O76" s="38">
        <f>'2017'!J12</f>
        <v>78</v>
      </c>
      <c r="P76" s="38">
        <f>'2017'!K12</f>
        <v>258</v>
      </c>
      <c r="Q76" s="37">
        <f>'2017'!L12</f>
        <v>4.71</v>
      </c>
      <c r="R76" s="39">
        <f>'2017'!M12</f>
        <v>5</v>
      </c>
      <c r="S76" s="40">
        <f>'2017'!N12</f>
        <v>0</v>
      </c>
      <c r="T76" s="41">
        <f>'2017'!O12</f>
        <v>7.5481408414461548E-2</v>
      </c>
      <c r="U76" s="41">
        <f>'2017'!P12</f>
        <v>6.8330362448009496E-2</v>
      </c>
      <c r="V76" s="41">
        <f>'2017'!Q12</f>
        <v>0.12013246545620647</v>
      </c>
      <c r="W76" s="41">
        <f>'2017'!R12</f>
        <v>0.16955790540696203</v>
      </c>
      <c r="X76" s="42">
        <f>'2017'!S12</f>
        <v>0.16955790540696203</v>
      </c>
      <c r="Y76" s="43">
        <f>'2017'!T12</f>
        <v>0.16108001013661391</v>
      </c>
      <c r="Z76" s="44">
        <f>'2017'!U12</f>
        <v>21.610958904109587</v>
      </c>
      <c r="AA76" s="45">
        <f>'2017'!V12</f>
        <v>1.54</v>
      </c>
      <c r="AB76" s="45">
        <f t="shared" si="19"/>
        <v>16</v>
      </c>
      <c r="AC76" s="45">
        <f>'2017'!X12</f>
        <v>7.4</v>
      </c>
      <c r="AD76" s="45">
        <f>'2017'!Y12</f>
        <v>10.8</v>
      </c>
      <c r="AE76" s="45">
        <f>'2017'!Z12</f>
        <v>0</v>
      </c>
      <c r="AF76" s="45">
        <f>'2017'!AA12</f>
        <v>0</v>
      </c>
      <c r="AG76" s="45">
        <f t="shared" si="15"/>
        <v>0</v>
      </c>
      <c r="AH76" s="46">
        <f>'2017'!AB12</f>
        <v>0</v>
      </c>
      <c r="AI76" s="45">
        <f>'2017'!AC12</f>
        <v>104.84942982813308</v>
      </c>
      <c r="AJ76" s="47">
        <f>'2017'!AD12</f>
        <v>114.62437179779511</v>
      </c>
      <c r="AK76" s="48">
        <f>'2017'!AE12</f>
        <v>4</v>
      </c>
      <c r="AL76" s="49">
        <f>'2017'!AF12</f>
        <v>2</v>
      </c>
      <c r="AM76" s="49">
        <f>'2017'!AG12</f>
        <v>2</v>
      </c>
      <c r="AN76" s="49">
        <f>'2017'!AH12</f>
        <v>8</v>
      </c>
      <c r="AO76" s="49">
        <f>'2017'!AI12</f>
        <v>5</v>
      </c>
      <c r="AP76" s="49">
        <f>'2017'!AK12</f>
        <v>7</v>
      </c>
      <c r="AQ76" s="49">
        <f>'2017'!AL12</f>
        <v>3</v>
      </c>
      <c r="AR76" s="50">
        <f>'2017'!AM12</f>
        <v>0.25</v>
      </c>
      <c r="AS76" s="55">
        <f>'2017'!AN12</f>
        <v>0</v>
      </c>
      <c r="AT76" s="56">
        <f>'2017'!AO12</f>
        <v>1</v>
      </c>
      <c r="AU76" s="56">
        <f>'2017'!AP12</f>
        <v>0</v>
      </c>
      <c r="AV76" s="56">
        <f>'2017'!AQ12</f>
        <v>0</v>
      </c>
      <c r="AW76" s="56">
        <f>'2017'!AR12</f>
        <v>0</v>
      </c>
      <c r="AX76" s="56">
        <f>'2017'!AS12</f>
        <v>0</v>
      </c>
      <c r="AY76" s="57">
        <f>'2017'!AT12</f>
        <v>0</v>
      </c>
      <c r="AZ76" s="57">
        <f>'2017'!AU12</f>
        <v>0</v>
      </c>
      <c r="BA76" s="57">
        <f>'2017'!AV12</f>
        <v>0</v>
      </c>
      <c r="BB76" s="57">
        <f>'2017'!AW12</f>
        <v>0</v>
      </c>
      <c r="BC76" s="57">
        <f>'2017'!AX12</f>
        <v>0</v>
      </c>
      <c r="BD76" s="57">
        <f>'2017'!AY12</f>
        <v>0</v>
      </c>
      <c r="BE76" s="58">
        <f>'2017'!AZ12</f>
        <v>0</v>
      </c>
      <c r="BF76" s="55">
        <f>'2017'!BA12</f>
        <v>176</v>
      </c>
      <c r="BG76" s="56">
        <f>'2017'!BB12</f>
        <v>2331.7000000000003</v>
      </c>
      <c r="BH76" s="56">
        <f>'2017'!BC12</f>
        <v>0</v>
      </c>
      <c r="BI76" s="56">
        <f>'2017'!BD12</f>
        <v>12</v>
      </c>
      <c r="BJ76" s="56">
        <f>'2017'!BE12</f>
        <v>2</v>
      </c>
      <c r="BK76" s="56">
        <f>'2017'!BF12</f>
        <v>21</v>
      </c>
      <c r="BL76" s="57">
        <f>'2017'!BG12</f>
        <v>0</v>
      </c>
      <c r="BM76" s="57">
        <f>'2017'!BH12</f>
        <v>0</v>
      </c>
      <c r="BN76" s="57">
        <f>'2017'!BI12</f>
        <v>0</v>
      </c>
      <c r="BO76" s="57">
        <f>'2017'!BJ12</f>
        <v>0</v>
      </c>
      <c r="BP76" s="57">
        <f>'2017'!BK12</f>
        <v>0</v>
      </c>
      <c r="BQ76" s="57">
        <f>'2017'!BL12</f>
        <v>0</v>
      </c>
      <c r="BR76" s="58">
        <f>'2017'!BM12</f>
        <v>0</v>
      </c>
      <c r="BS76" s="55">
        <f>'2017'!BN12</f>
        <v>161</v>
      </c>
      <c r="BT76" s="56">
        <f>'2017'!BO12</f>
        <v>2356.2000000000003</v>
      </c>
      <c r="BU76" s="56">
        <f>'2017'!BP12</f>
        <v>24</v>
      </c>
      <c r="BV76" s="56">
        <f>'2017'!BQ12</f>
        <v>14</v>
      </c>
      <c r="BW76" s="56">
        <f>'2017'!BR12</f>
        <v>1</v>
      </c>
      <c r="BX76" s="56">
        <f>'2017'!BS12</f>
        <v>16.2</v>
      </c>
      <c r="BY76" s="57">
        <f>'2017'!BT12</f>
        <v>0</v>
      </c>
      <c r="BZ76" s="57">
        <f>'2017'!BU12</f>
        <v>0</v>
      </c>
      <c r="CA76" s="57">
        <f>'2017'!BV12</f>
        <v>0.93</v>
      </c>
      <c r="CB76" s="57">
        <f>'2017'!BW12</f>
        <v>2.8</v>
      </c>
      <c r="CC76" s="57">
        <f>'2017'!BX12</f>
        <v>9.8000000000000007</v>
      </c>
      <c r="CD76" s="57">
        <f>'2017'!BY12</f>
        <v>0</v>
      </c>
      <c r="CE76" s="58">
        <f>'2017'!BZ12</f>
        <v>12.5</v>
      </c>
      <c r="CF76" s="55">
        <f>'2017'!CA12</f>
        <v>526</v>
      </c>
      <c r="CG76" s="56">
        <f>'2017'!CB12</f>
        <v>4378.5</v>
      </c>
      <c r="CH76" s="56">
        <f>'2017'!CC12</f>
        <v>59</v>
      </c>
      <c r="CI76" s="56">
        <f>'2017'!CD12</f>
        <v>40</v>
      </c>
      <c r="CJ76" s="56">
        <f>'2017'!CE12</f>
        <v>8</v>
      </c>
      <c r="CK76" s="56">
        <f>'2017'!CF12</f>
        <v>34.5</v>
      </c>
      <c r="CL76" s="57">
        <f>'2017'!CG12</f>
        <v>0</v>
      </c>
      <c r="CM76" s="57">
        <f>'2017'!CH12</f>
        <v>0</v>
      </c>
      <c r="CN76" s="57">
        <f>'2017'!CI12</f>
        <v>1.31</v>
      </c>
      <c r="CO76" s="57">
        <f>'2017'!CJ12</f>
        <v>4.3</v>
      </c>
      <c r="CP76" s="57">
        <f>'2017'!CK12</f>
        <v>10.8</v>
      </c>
      <c r="CQ76" s="57">
        <f>'2017'!CL12</f>
        <v>0</v>
      </c>
      <c r="CR76" s="58">
        <f>'2017'!CM12</f>
        <v>9.1</v>
      </c>
      <c r="CS76" s="55">
        <f>'2017'!CN12</f>
        <v>736</v>
      </c>
      <c r="CT76" s="56">
        <f>'2017'!CO12</f>
        <v>4340.7</v>
      </c>
      <c r="CU76" s="56">
        <f>'2017'!CP12</f>
        <v>67</v>
      </c>
      <c r="CV76" s="56">
        <f>'2017'!CQ12</f>
        <v>46</v>
      </c>
      <c r="CW76" s="56">
        <f>'2017'!CR12</f>
        <v>7</v>
      </c>
      <c r="CX76" s="56">
        <f>'2017'!CS12</f>
        <v>39</v>
      </c>
      <c r="CY76" s="57">
        <f>'2017'!CT12</f>
        <v>0</v>
      </c>
      <c r="CZ76" s="57">
        <f>'2017'!CU12</f>
        <v>0</v>
      </c>
      <c r="DA76" s="57">
        <f>'2017'!CV12</f>
        <v>1.54</v>
      </c>
      <c r="DB76" s="57">
        <f>'2017'!CW12</f>
        <v>7.4</v>
      </c>
      <c r="DC76" s="57">
        <f>'2017'!CX12</f>
        <v>10.5</v>
      </c>
      <c r="DD76" s="57">
        <f>'2017'!CY12</f>
        <v>0</v>
      </c>
      <c r="DE76" s="58">
        <f>'2017'!CZ12</f>
        <v>6.1</v>
      </c>
    </row>
    <row r="77" spans="1:109" ht="15.75" hidden="1" customHeight="1" x14ac:dyDescent="0.2">
      <c r="A77" s="29">
        <f t="shared" si="12"/>
        <v>74</v>
      </c>
      <c r="B77" s="30">
        <f>'2019'!A12</f>
        <v>10</v>
      </c>
      <c r="C77" s="30">
        <v>2019</v>
      </c>
      <c r="D77" s="31" t="str">
        <f>'2019'!B12</f>
        <v>Kaden Smith</v>
      </c>
      <c r="E77" s="32">
        <f>'2019'!C12</f>
        <v>7.2214285714285724</v>
      </c>
      <c r="F77" s="32">
        <f t="shared" si="13"/>
        <v>54</v>
      </c>
      <c r="G77" s="32"/>
      <c r="H77" s="33">
        <f t="shared" si="14"/>
        <v>-0.26665662334332624</v>
      </c>
      <c r="I77" s="34" t="str">
        <f>'2019'!D12</f>
        <v>Stanford</v>
      </c>
      <c r="J77" s="35">
        <f>'2019'!E12</f>
        <v>5</v>
      </c>
      <c r="K77" s="36">
        <f>'2019'!F12</f>
        <v>35544</v>
      </c>
      <c r="L77" s="37">
        <f>'2019'!G12</f>
        <v>28.446575342465753</v>
      </c>
      <c r="M77" s="37" t="str">
        <f>'2019'!H12</f>
        <v>JR</v>
      </c>
      <c r="N77" s="37">
        <f>'2019'!I12</f>
        <v>22.016438356164382</v>
      </c>
      <c r="O77" s="38">
        <f>'2019'!J12</f>
        <v>77</v>
      </c>
      <c r="P77" s="38">
        <f>'2019'!K12</f>
        <v>255</v>
      </c>
      <c r="Q77" s="35">
        <f>'2019'!L12</f>
        <v>4.92</v>
      </c>
      <c r="R77" s="39">
        <f>'2019'!M12</f>
        <v>6</v>
      </c>
      <c r="S77" s="40">
        <f>'2019'!N12</f>
        <v>0</v>
      </c>
      <c r="T77" s="41">
        <f>'2019'!O12</f>
        <v>0</v>
      </c>
      <c r="U77" s="41">
        <f>'2019'!P12</f>
        <v>0</v>
      </c>
      <c r="V77" s="41">
        <f>'2019'!Q12</f>
        <v>0.20202020202020199</v>
      </c>
      <c r="W77" s="41">
        <f>'2019'!R12</f>
        <v>0.25835062451686397</v>
      </c>
      <c r="X77" s="42">
        <f>'2019'!S12</f>
        <v>0.25835062451686397</v>
      </c>
      <c r="Y77" s="43">
        <f>'2019'!T12</f>
        <v>0.24543309329102075</v>
      </c>
      <c r="Z77" s="44">
        <f>'2019'!U12</f>
        <v>20.367123287671234</v>
      </c>
      <c r="AA77" s="45">
        <f>'2019'!V12</f>
        <v>2.65</v>
      </c>
      <c r="AB77" s="45">
        <f t="shared" si="19"/>
        <v>13.51063829787234</v>
      </c>
      <c r="AC77" s="45">
        <f>'2019'!X12</f>
        <v>4.3</v>
      </c>
      <c r="AD77" s="45">
        <f>'2019'!Y12</f>
        <v>15.5</v>
      </c>
      <c r="AE77" s="45">
        <f>'2019'!Z12</f>
        <v>0</v>
      </c>
      <c r="AF77" s="45">
        <f>'2019'!AA12</f>
        <v>0</v>
      </c>
      <c r="AG77" s="45">
        <f t="shared" si="15"/>
        <v>46.7</v>
      </c>
      <c r="AH77" s="46">
        <f>'2019'!AB12</f>
        <v>7.8E-2</v>
      </c>
      <c r="AI77" s="45">
        <f>'2019'!AC12</f>
        <v>87.03817275207426</v>
      </c>
      <c r="AJ77" s="47">
        <f>'2019'!AD12</f>
        <v>93.328619992156987</v>
      </c>
      <c r="AK77" s="48">
        <f>'2019'!AE12</f>
        <v>8</v>
      </c>
      <c r="AL77" s="49">
        <f>'2019'!AF12</f>
        <v>6</v>
      </c>
      <c r="AM77" s="49">
        <f>'2019'!AG12</f>
        <v>8</v>
      </c>
      <c r="AN77" s="49">
        <f>'2019'!AH12</f>
        <v>6</v>
      </c>
      <c r="AO77" s="49">
        <f>'2019'!AI12</f>
        <v>0</v>
      </c>
      <c r="AP77" s="49">
        <f>'2019'!AK12</f>
        <v>0</v>
      </c>
      <c r="AQ77" s="49">
        <f>'2019'!AL12</f>
        <v>2</v>
      </c>
      <c r="AR77" s="50">
        <f>'2019'!AM12</f>
        <v>0.25</v>
      </c>
      <c r="AS77" s="55">
        <f>'2019'!AN12</f>
        <v>0</v>
      </c>
      <c r="AT77" s="56">
        <f>'2019'!AO12</f>
        <v>1</v>
      </c>
      <c r="AU77" s="56">
        <f>'2019'!AP12</f>
        <v>0</v>
      </c>
      <c r="AV77" s="56">
        <f>'2019'!AQ12</f>
        <v>0</v>
      </c>
      <c r="AW77" s="56">
        <f>'2019'!AR12</f>
        <v>0</v>
      </c>
      <c r="AX77" s="56">
        <f>'2019'!AS12</f>
        <v>0</v>
      </c>
      <c r="AY77" s="57">
        <f>'2019'!AT12</f>
        <v>0</v>
      </c>
      <c r="AZ77" s="57">
        <f>'2019'!AU12</f>
        <v>0</v>
      </c>
      <c r="BA77" s="57">
        <f>'2019'!AV12</f>
        <v>0</v>
      </c>
      <c r="BB77" s="57">
        <f>'2019'!AW12</f>
        <v>0</v>
      </c>
      <c r="BC77" s="57">
        <f>'2019'!AX12</f>
        <v>0</v>
      </c>
      <c r="BD77" s="57">
        <f>'2019'!AY12</f>
        <v>0</v>
      </c>
      <c r="BE77" s="58">
        <f>'2019'!AZ12</f>
        <v>0</v>
      </c>
      <c r="BF77" s="55">
        <f>'2019'!BA12</f>
        <v>0</v>
      </c>
      <c r="BG77" s="56">
        <f>'2019'!BB12</f>
        <v>1</v>
      </c>
      <c r="BH77" s="56">
        <f>'2019'!BC12</f>
        <v>0</v>
      </c>
      <c r="BI77" s="56">
        <f>'2019'!BD12</f>
        <v>0</v>
      </c>
      <c r="BJ77" s="56">
        <f>'2019'!BE12</f>
        <v>0</v>
      </c>
      <c r="BK77" s="56">
        <f>'2019'!BF12</f>
        <v>0</v>
      </c>
      <c r="BL77" s="57">
        <f>'2019'!BG12</f>
        <v>0</v>
      </c>
      <c r="BM77" s="57">
        <f>'2019'!BH12</f>
        <v>0</v>
      </c>
      <c r="BN77" s="57">
        <f>'2019'!BI12</f>
        <v>0</v>
      </c>
      <c r="BO77" s="57">
        <f>'2019'!BJ12</f>
        <v>0</v>
      </c>
      <c r="BP77" s="57">
        <f>'2019'!BK12</f>
        <v>0</v>
      </c>
      <c r="BQ77" s="57">
        <f>'2019'!BL12</f>
        <v>0</v>
      </c>
      <c r="BR77" s="58">
        <f>'2019'!BM12</f>
        <v>0</v>
      </c>
      <c r="BS77" s="55">
        <f>'2019'!BN12</f>
        <v>0</v>
      </c>
      <c r="BT77" s="56">
        <f>'2019'!BO12</f>
        <v>1</v>
      </c>
      <c r="BU77" s="56">
        <f>'2019'!BP12</f>
        <v>0</v>
      </c>
      <c r="BV77" s="56">
        <f>'2019'!BQ12</f>
        <v>0</v>
      </c>
      <c r="BW77" s="56">
        <f>'2019'!BR12</f>
        <v>0</v>
      </c>
      <c r="BX77" s="56">
        <f>'2019'!BS12</f>
        <v>0</v>
      </c>
      <c r="BY77" s="57">
        <f>'2019'!BT12</f>
        <v>0</v>
      </c>
      <c r="BZ77" s="57">
        <f>'2019'!BU12</f>
        <v>0</v>
      </c>
      <c r="CA77" s="57">
        <f>'2019'!BV12</f>
        <v>0</v>
      </c>
      <c r="CB77" s="57">
        <f>'2019'!BW12</f>
        <v>0</v>
      </c>
      <c r="CC77" s="57">
        <f>'2019'!BX12</f>
        <v>0</v>
      </c>
      <c r="CD77" s="57">
        <f>'2019'!BY12</f>
        <v>0</v>
      </c>
      <c r="CE77" s="58">
        <f>'2019'!BZ12</f>
        <v>0</v>
      </c>
      <c r="CF77" s="55">
        <f>'2019'!CA12</f>
        <v>414</v>
      </c>
      <c r="CG77" s="56">
        <f>'2019'!CB12</f>
        <v>2049.3000000000002</v>
      </c>
      <c r="CH77" s="56">
        <f>'2019'!CC12</f>
        <v>40</v>
      </c>
      <c r="CI77" s="56">
        <f>'2019'!CD12</f>
        <v>23</v>
      </c>
      <c r="CJ77" s="56">
        <f>'2019'!CE12</f>
        <v>5</v>
      </c>
      <c r="CK77" s="56">
        <f>'2019'!CF12</f>
        <v>17.600000000000001</v>
      </c>
      <c r="CL77" s="57">
        <f>'2019'!CG12</f>
        <v>0</v>
      </c>
      <c r="CM77" s="57">
        <f>'2019'!CH12</f>
        <v>0</v>
      </c>
      <c r="CN77" s="57">
        <f>'2019'!CI12</f>
        <v>2.65</v>
      </c>
      <c r="CO77" s="57">
        <f>'2019'!CJ12</f>
        <v>4.3</v>
      </c>
      <c r="CP77" s="57">
        <f>'2019'!CK12</f>
        <v>15.5</v>
      </c>
      <c r="CQ77" s="57">
        <f>'2019'!CL12</f>
        <v>46.7</v>
      </c>
      <c r="CR77" s="58">
        <f>'2019'!CM12</f>
        <v>11.5</v>
      </c>
      <c r="CS77" s="55">
        <f>'2019'!CN12</f>
        <v>635</v>
      </c>
      <c r="CT77" s="56">
        <f>'2019'!CO12</f>
        <v>2457.9</v>
      </c>
      <c r="CU77" s="56">
        <f>'2019'!CP12</f>
        <v>65</v>
      </c>
      <c r="CV77" s="56">
        <f>'2019'!CQ12</f>
        <v>47</v>
      </c>
      <c r="CW77" s="56">
        <f>'2019'!CR12</f>
        <v>2</v>
      </c>
      <c r="CX77" s="56">
        <f>'2019'!CS12</f>
        <v>19.8</v>
      </c>
      <c r="CY77" s="57">
        <f>'2019'!CT12</f>
        <v>0</v>
      </c>
      <c r="CZ77" s="57">
        <f>'2019'!CU12</f>
        <v>0</v>
      </c>
      <c r="DA77" s="57">
        <f>'2019'!CV12</f>
        <v>1.99</v>
      </c>
      <c r="DB77" s="57">
        <f>'2019'!CW12</f>
        <v>3.2</v>
      </c>
      <c r="DC77" s="57">
        <f>'2019'!CX12</f>
        <v>11</v>
      </c>
      <c r="DD77" s="57">
        <f>'2019'!CY12</f>
        <v>65</v>
      </c>
      <c r="DE77" s="58">
        <f>'2019'!CZ12</f>
        <v>7.8</v>
      </c>
    </row>
    <row r="78" spans="1:109" ht="15.75" hidden="1" customHeight="1" x14ac:dyDescent="0.2">
      <c r="A78" s="29">
        <f t="shared" si="12"/>
        <v>75</v>
      </c>
      <c r="B78" s="30">
        <f>'2017'!A14</f>
        <v>12</v>
      </c>
      <c r="C78" s="30">
        <v>2017</v>
      </c>
      <c r="D78" s="31" t="str">
        <f>'2017'!B14</f>
        <v>Darrell Daniels</v>
      </c>
      <c r="E78" s="32">
        <f>'2017'!C14</f>
        <v>7.0928571428571425</v>
      </c>
      <c r="F78" s="32">
        <f t="shared" si="13"/>
        <v>53.400000000000006</v>
      </c>
      <c r="G78" s="32"/>
      <c r="H78" s="33">
        <f t="shared" si="14"/>
        <v>-0.31436017595546223</v>
      </c>
      <c r="I78" s="34" t="str">
        <f>'2017'!D14</f>
        <v>Washington</v>
      </c>
      <c r="J78" s="35">
        <f>'2017'!E14</f>
        <v>5</v>
      </c>
      <c r="K78" s="36">
        <f>'2017'!F14</f>
        <v>34660</v>
      </c>
      <c r="L78" s="37">
        <f>'2017'!G14</f>
        <v>30.86849315068493</v>
      </c>
      <c r="M78" s="37" t="str">
        <f>'2017'!H14</f>
        <v>SR</v>
      </c>
      <c r="N78" s="37">
        <f>'2017'!I14</f>
        <v>22.443835616438356</v>
      </c>
      <c r="O78" s="38">
        <f>'2017'!J14</f>
        <v>75</v>
      </c>
      <c r="P78" s="38">
        <f>'2017'!K14</f>
        <v>247</v>
      </c>
      <c r="Q78" s="37">
        <f>'2017'!L14</f>
        <v>4.55</v>
      </c>
      <c r="R78" s="39">
        <f>'2017'!M14</f>
        <v>0</v>
      </c>
      <c r="S78" s="40">
        <f>'2017'!N14</f>
        <v>0</v>
      </c>
      <c r="T78" s="41">
        <f>'2017'!O14</f>
        <v>0</v>
      </c>
      <c r="U78" s="41">
        <f>'2017'!P14</f>
        <v>0.14242878560719641</v>
      </c>
      <c r="V78" s="41">
        <f>'2017'!Q14</f>
        <v>0.10451505016722408</v>
      </c>
      <c r="W78" s="41">
        <f>'2017'!R14</f>
        <v>0.11862442040185471</v>
      </c>
      <c r="X78" s="42">
        <f>'2017'!S14</f>
        <v>0.13052660300452557</v>
      </c>
      <c r="Y78" s="43">
        <f>'2017'!T14</f>
        <v>0.12400027285429928</v>
      </c>
      <c r="Z78" s="44" t="str">
        <f>'2017'!U14</f>
        <v>N/A</v>
      </c>
      <c r="AA78" s="45">
        <f>'2017'!V14</f>
        <v>2.14</v>
      </c>
      <c r="AB78" s="45">
        <f t="shared" si="19"/>
        <v>18.058823529411764</v>
      </c>
      <c r="AC78" s="45">
        <f>'2017'!X14</f>
        <v>8.9</v>
      </c>
      <c r="AD78" s="45">
        <f>'2017'!Y14</f>
        <v>13.8</v>
      </c>
      <c r="AE78" s="45">
        <f>'2017'!Z14</f>
        <v>0</v>
      </c>
      <c r="AF78" s="45">
        <f>'2017'!AA14</f>
        <v>0</v>
      </c>
      <c r="AG78" s="45">
        <f t="shared" si="15"/>
        <v>0</v>
      </c>
      <c r="AH78" s="46">
        <f>'2017'!AB14</f>
        <v>5.5999999999999994E-2</v>
      </c>
      <c r="AI78" s="45">
        <f>'2017'!AC14</f>
        <v>115.26072905823456</v>
      </c>
      <c r="AJ78" s="47">
        <f>'2017'!AD14</f>
        <v>118.80705994399854</v>
      </c>
      <c r="AK78" s="48">
        <f>'2017'!AE14</f>
        <v>2</v>
      </c>
      <c r="AL78" s="49">
        <f>'2017'!AF14</f>
        <v>0</v>
      </c>
      <c r="AM78" s="49">
        <f>'2017'!AG14</f>
        <v>6</v>
      </c>
      <c r="AN78" s="49">
        <f>'2017'!AH14</f>
        <v>10</v>
      </c>
      <c r="AO78" s="49">
        <f>'2017'!AI14</f>
        <v>8</v>
      </c>
      <c r="AP78" s="49">
        <f>'2017'!AK14</f>
        <v>8</v>
      </c>
      <c r="AQ78" s="49">
        <f>'2017'!AL14</f>
        <v>0</v>
      </c>
      <c r="AR78" s="50">
        <f>'2017'!AM14</f>
        <v>0.25</v>
      </c>
      <c r="AS78" s="55">
        <f>'2017'!AN14</f>
        <v>0</v>
      </c>
      <c r="AT78" s="56">
        <f>'2017'!AO14</f>
        <v>1</v>
      </c>
      <c r="AU78" s="56">
        <f>'2017'!AP14</f>
        <v>0</v>
      </c>
      <c r="AV78" s="56">
        <f>'2017'!AQ14</f>
        <v>0</v>
      </c>
      <c r="AW78" s="56">
        <f>'2017'!AR14</f>
        <v>0</v>
      </c>
      <c r="AX78" s="56">
        <f>'2017'!AS14</f>
        <v>0</v>
      </c>
      <c r="AY78" s="57">
        <f>'2017'!AT14</f>
        <v>0</v>
      </c>
      <c r="AZ78" s="57">
        <f>'2017'!AU14</f>
        <v>0</v>
      </c>
      <c r="BA78" s="57">
        <f>'2017'!AV14</f>
        <v>0</v>
      </c>
      <c r="BB78" s="57">
        <f>'2017'!AW14</f>
        <v>0</v>
      </c>
      <c r="BC78" s="57">
        <f>'2017'!AX14</f>
        <v>0</v>
      </c>
      <c r="BD78" s="57">
        <f>'2017'!AY14</f>
        <v>0</v>
      </c>
      <c r="BE78" s="58">
        <f>'2017'!AZ14</f>
        <v>0</v>
      </c>
      <c r="BF78" s="55">
        <f>'2017'!BA14</f>
        <v>0</v>
      </c>
      <c r="BG78" s="56">
        <f>'2017'!BB14</f>
        <v>1</v>
      </c>
      <c r="BH78" s="56">
        <f>'2017'!BC14</f>
        <v>0</v>
      </c>
      <c r="BI78" s="56">
        <f>'2017'!BD14</f>
        <v>0</v>
      </c>
      <c r="BJ78" s="56">
        <f>'2017'!BE14</f>
        <v>0</v>
      </c>
      <c r="BK78" s="56">
        <f>'2017'!BF14</f>
        <v>0</v>
      </c>
      <c r="BL78" s="57">
        <f>'2017'!BG14</f>
        <v>0</v>
      </c>
      <c r="BM78" s="57">
        <f>'2017'!BH14</f>
        <v>0</v>
      </c>
      <c r="BN78" s="57">
        <f>'2017'!BI14</f>
        <v>0</v>
      </c>
      <c r="BO78" s="57">
        <f>'2017'!BJ14</f>
        <v>0</v>
      </c>
      <c r="BP78" s="57">
        <f>'2017'!BK14</f>
        <v>0</v>
      </c>
      <c r="BQ78" s="57">
        <f>'2017'!BL14</f>
        <v>0</v>
      </c>
      <c r="BR78" s="58">
        <f>'2017'!BM14</f>
        <v>0</v>
      </c>
      <c r="BS78" s="55">
        <f>'2017'!BN14</f>
        <v>171</v>
      </c>
      <c r="BT78" s="56">
        <f>'2017'!BO14</f>
        <v>1200.5999999999999</v>
      </c>
      <c r="BU78" s="56">
        <f>'2017'!BP14</f>
        <v>16</v>
      </c>
      <c r="BV78" s="56">
        <f>'2017'!BQ14</f>
        <v>11</v>
      </c>
      <c r="BW78" s="56">
        <f>'2017'!BR14</f>
        <v>1</v>
      </c>
      <c r="BX78" s="56">
        <f>'2017'!BS14</f>
        <v>8.3999999999999986</v>
      </c>
      <c r="BY78" s="57">
        <f>'2017'!BT14</f>
        <v>0</v>
      </c>
      <c r="BZ78" s="57">
        <f>'2017'!BU14</f>
        <v>0</v>
      </c>
      <c r="CA78" s="57">
        <f>'2017'!BV14</f>
        <v>1.19</v>
      </c>
      <c r="CB78" s="57">
        <f>'2017'!BW14</f>
        <v>8.9</v>
      </c>
      <c r="CC78" s="57">
        <f>'2017'!BX14</f>
        <v>9.6999999999999993</v>
      </c>
      <c r="CD78" s="57">
        <f>'2017'!BY14</f>
        <v>0</v>
      </c>
      <c r="CE78" s="58">
        <f>'2017'!BZ14</f>
        <v>0</v>
      </c>
      <c r="CF78" s="55">
        <f>'2017'!CA14</f>
        <v>250</v>
      </c>
      <c r="CG78" s="56">
        <f>'2017'!CB14</f>
        <v>2392</v>
      </c>
      <c r="CH78" s="56">
        <f>'2017'!CC14</f>
        <v>22</v>
      </c>
      <c r="CI78" s="56">
        <f>'2017'!CD14</f>
        <v>19</v>
      </c>
      <c r="CJ78" s="56">
        <f>'2017'!CE14</f>
        <v>1</v>
      </c>
      <c r="CK78" s="56">
        <f>'2017'!CF14</f>
        <v>13</v>
      </c>
      <c r="CL78" s="57">
        <f>'2017'!CG14</f>
        <v>0</v>
      </c>
      <c r="CM78" s="57">
        <f>'2017'!CH14</f>
        <v>0</v>
      </c>
      <c r="CN78" s="57">
        <f>'2017'!CI14</f>
        <v>2.14</v>
      </c>
      <c r="CO78" s="57">
        <f>'2017'!CJ14</f>
        <v>6</v>
      </c>
      <c r="CP78" s="57">
        <f>'2017'!CK14</f>
        <v>8</v>
      </c>
      <c r="CQ78" s="57">
        <f>'2017'!CL14</f>
        <v>0</v>
      </c>
      <c r="CR78" s="58">
        <f>'2017'!CM14</f>
        <v>5</v>
      </c>
      <c r="CS78" s="55">
        <f>'2017'!CN14</f>
        <v>307</v>
      </c>
      <c r="CT78" s="56">
        <f>'2017'!CO14</f>
        <v>2588</v>
      </c>
      <c r="CU78" s="56">
        <f>'2017'!CP14</f>
        <v>27</v>
      </c>
      <c r="CV78" s="56">
        <f>'2017'!CQ14</f>
        <v>17</v>
      </c>
      <c r="CW78" s="56">
        <f>'2017'!CR14</f>
        <v>3</v>
      </c>
      <c r="CX78" s="56">
        <f>'2017'!CS14</f>
        <v>34</v>
      </c>
      <c r="CY78" s="57">
        <f>'2017'!CT14</f>
        <v>0</v>
      </c>
      <c r="CZ78" s="57">
        <f>'2017'!CU14</f>
        <v>0</v>
      </c>
      <c r="DA78" s="57">
        <f>'2017'!CV14</f>
        <v>1.25</v>
      </c>
      <c r="DB78" s="57">
        <f>'2017'!CW14</f>
        <v>8.9</v>
      </c>
      <c r="DC78" s="57">
        <f>'2017'!CX14</f>
        <v>13.8</v>
      </c>
      <c r="DD78" s="57">
        <f>'2017'!CY14</f>
        <v>0</v>
      </c>
      <c r="DE78" s="58">
        <f>'2017'!CZ14</f>
        <v>5.6</v>
      </c>
    </row>
    <row r="79" spans="1:109" ht="15.75" hidden="1" customHeight="1" x14ac:dyDescent="0.2">
      <c r="A79" s="29">
        <f t="shared" si="12"/>
        <v>76</v>
      </c>
      <c r="B79" s="30">
        <f>'2020'!A11</f>
        <v>9</v>
      </c>
      <c r="C79" s="30">
        <v>2020</v>
      </c>
      <c r="D79" s="31" t="str">
        <f>'2020'!B11</f>
        <v>Colby Parkinson</v>
      </c>
      <c r="E79" s="32">
        <f>'2020'!C11</f>
        <v>7.0642857142857149</v>
      </c>
      <c r="F79" s="32">
        <f t="shared" si="13"/>
        <v>52.7</v>
      </c>
      <c r="G79" s="32"/>
      <c r="H79" s="33">
        <f t="shared" si="14"/>
        <v>-0.32496096542482528</v>
      </c>
      <c r="I79" s="34" t="str">
        <f>'2020'!D11</f>
        <v>Stanford</v>
      </c>
      <c r="J79" s="35">
        <f>'2020'!E11</f>
        <v>5</v>
      </c>
      <c r="K79" s="36">
        <f>'2020'!F11</f>
        <v>36168</v>
      </c>
      <c r="L79" s="37">
        <f>'2020'!G11</f>
        <v>26.736986301369864</v>
      </c>
      <c r="M79" s="37" t="str">
        <f>'2020'!H11</f>
        <v>JR</v>
      </c>
      <c r="N79" s="37">
        <f>'2020'!I11</f>
        <v>21.304109589041097</v>
      </c>
      <c r="O79" s="38">
        <f>'2020'!J11</f>
        <v>79</v>
      </c>
      <c r="P79" s="38">
        <f>'2020'!K11</f>
        <v>252</v>
      </c>
      <c r="Q79" s="35">
        <f>'2020'!L11</f>
        <v>4.7699999999999996</v>
      </c>
      <c r="R79" s="39">
        <f>'2020'!M11</f>
        <v>4</v>
      </c>
      <c r="S79" s="40">
        <f>'2020'!N11</f>
        <v>0</v>
      </c>
      <c r="T79" s="41">
        <f>'2020'!O11</f>
        <v>0</v>
      </c>
      <c r="U79" s="41">
        <f>'2020'!P11</f>
        <v>8.6777598854893528E-2</v>
      </c>
      <c r="V79" s="41">
        <f>'2020'!Q11</f>
        <v>0.13660817395713037</v>
      </c>
      <c r="W79" s="41">
        <f>'2020'!R11</f>
        <v>0.1870553861788618</v>
      </c>
      <c r="X79" s="42">
        <f>'2020'!S11</f>
        <v>0.1870553861788618</v>
      </c>
      <c r="Y79" s="43">
        <f>'2020'!T11</f>
        <v>0.1777026168699187</v>
      </c>
      <c r="Z79" s="44">
        <f>'2020'!U11</f>
        <v>20.671232876712327</v>
      </c>
      <c r="AA79" s="45">
        <f>'2020'!V11</f>
        <v>1.44</v>
      </c>
      <c r="AB79" s="45">
        <f t="shared" si="19"/>
        <v>12.270833333333334</v>
      </c>
      <c r="AC79" s="45">
        <f>'2020'!X11</f>
        <v>5.3</v>
      </c>
      <c r="AD79" s="45">
        <f>'2020'!Y11</f>
        <v>13.7</v>
      </c>
      <c r="AE79" s="45">
        <f>'2020'!Z11</f>
        <v>0</v>
      </c>
      <c r="AF79" s="45">
        <f>'2020'!AA11</f>
        <v>0</v>
      </c>
      <c r="AG79" s="45">
        <f t="shared" si="15"/>
        <v>42.9</v>
      </c>
      <c r="AH79" s="46">
        <f>'2020'!AB11</f>
        <v>0</v>
      </c>
      <c r="AI79" s="45">
        <f>'2020'!AC11</f>
        <v>97.354721846538638</v>
      </c>
      <c r="AJ79" s="47">
        <f>'2020'!AD11</f>
        <v>108.48423944204589</v>
      </c>
      <c r="AK79" s="48">
        <f>'2020'!AE11</f>
        <v>5</v>
      </c>
      <c r="AL79" s="49">
        <f>'2020'!AF11</f>
        <v>5</v>
      </c>
      <c r="AM79" s="49">
        <f>'2020'!AG11</f>
        <v>2</v>
      </c>
      <c r="AN79" s="49">
        <f>'2020'!AH11</f>
        <v>4</v>
      </c>
      <c r="AO79" s="49">
        <f>'2020'!AI11</f>
        <v>2</v>
      </c>
      <c r="AP79" s="49">
        <f>'2020'!AK11</f>
        <v>5</v>
      </c>
      <c r="AQ79" s="49">
        <f>'2020'!AL11</f>
        <v>5</v>
      </c>
      <c r="AR79" s="50">
        <f>'2020'!AM11</f>
        <v>0</v>
      </c>
      <c r="AS79" s="55">
        <f>'2020'!AN11</f>
        <v>0</v>
      </c>
      <c r="AT79" s="56">
        <f>'2020'!AO11</f>
        <v>1</v>
      </c>
      <c r="AU79" s="56">
        <f>'2020'!AP11</f>
        <v>0</v>
      </c>
      <c r="AV79" s="56">
        <f>'2020'!AQ11</f>
        <v>0</v>
      </c>
      <c r="AW79" s="56">
        <f>'2020'!AR11</f>
        <v>0</v>
      </c>
      <c r="AX79" s="56">
        <f>'2020'!AS11</f>
        <v>0</v>
      </c>
      <c r="AY79" s="57">
        <f>'2020'!AT11</f>
        <v>0</v>
      </c>
      <c r="AZ79" s="57">
        <f>'2020'!AU11</f>
        <v>0</v>
      </c>
      <c r="BA79" s="57">
        <f>'2020'!AV11</f>
        <v>0</v>
      </c>
      <c r="BB79" s="57">
        <f>'2020'!AW11</f>
        <v>0</v>
      </c>
      <c r="BC79" s="57">
        <f>'2020'!AX11</f>
        <v>0</v>
      </c>
      <c r="BD79" s="57">
        <f>'2020'!AY11</f>
        <v>0</v>
      </c>
      <c r="BE79" s="58">
        <f>'2020'!AZ11</f>
        <v>0</v>
      </c>
      <c r="BF79" s="55">
        <f>'2020'!BA11</f>
        <v>0</v>
      </c>
      <c r="BG79" s="56">
        <f>'2020'!BB11</f>
        <v>1</v>
      </c>
      <c r="BH79" s="56">
        <f>'2020'!BC11</f>
        <v>0</v>
      </c>
      <c r="BI79" s="56">
        <f>'2020'!BD11</f>
        <v>0</v>
      </c>
      <c r="BJ79" s="56">
        <f>'2020'!BE11</f>
        <v>0</v>
      </c>
      <c r="BK79" s="56">
        <f>'2020'!BF11</f>
        <v>0</v>
      </c>
      <c r="BL79" s="57">
        <f>'2020'!BG11</f>
        <v>0</v>
      </c>
      <c r="BM79" s="57">
        <f>'2020'!BH11</f>
        <v>0</v>
      </c>
      <c r="BN79" s="57">
        <f>'2020'!BI11</f>
        <v>0</v>
      </c>
      <c r="BO79" s="57">
        <f>'2020'!BJ11</f>
        <v>0</v>
      </c>
      <c r="BP79" s="57">
        <f>'2020'!BK11</f>
        <v>0</v>
      </c>
      <c r="BQ79" s="57">
        <f>'2020'!BL11</f>
        <v>0</v>
      </c>
      <c r="BR79" s="58">
        <f>'2020'!BM11</f>
        <v>0</v>
      </c>
      <c r="BS79" s="55">
        <f>'2020'!BN11</f>
        <v>97</v>
      </c>
      <c r="BT79" s="56">
        <f>'2020'!BO11</f>
        <v>1117.8000000000002</v>
      </c>
      <c r="BU79" s="56">
        <f>'2020'!BP11</f>
        <v>24</v>
      </c>
      <c r="BV79" s="56">
        <f>'2020'!BQ11</f>
        <v>10</v>
      </c>
      <c r="BW79" s="56">
        <f>'2020'!BR11</f>
        <v>4</v>
      </c>
      <c r="BX79" s="56">
        <f>'2020'!BS11</f>
        <v>9.6000000000000014</v>
      </c>
      <c r="BY79" s="57">
        <f>'2020'!BT11</f>
        <v>0</v>
      </c>
      <c r="BZ79" s="57">
        <f>'2020'!BU11</f>
        <v>0</v>
      </c>
      <c r="CA79" s="57">
        <f>'2020'!BV11</f>
        <v>0.95</v>
      </c>
      <c r="CB79" s="57">
        <f>'2020'!BW11</f>
        <v>1.5</v>
      </c>
      <c r="CC79" s="57">
        <f>'2020'!BX11</f>
        <v>12.3</v>
      </c>
      <c r="CD79" s="57">
        <f>'2020'!BY11</f>
        <v>33.299999999999997</v>
      </c>
      <c r="CE79" s="58">
        <f>'2020'!BZ11</f>
        <v>9.1</v>
      </c>
      <c r="CF79" s="55">
        <f>'2020'!CA11</f>
        <v>485</v>
      </c>
      <c r="CG79" s="56">
        <f>'2020'!CB11</f>
        <v>3550.3</v>
      </c>
      <c r="CH79" s="56">
        <f>'2020'!CC11</f>
        <v>53</v>
      </c>
      <c r="CI79" s="56">
        <f>'2020'!CD11</f>
        <v>29</v>
      </c>
      <c r="CJ79" s="56">
        <f>'2020'!CE11</f>
        <v>7</v>
      </c>
      <c r="CK79" s="56">
        <f>'2020'!CF11</f>
        <v>28.6</v>
      </c>
      <c r="CL79" s="57">
        <f>'2020'!CG11</f>
        <v>0</v>
      </c>
      <c r="CM79" s="57">
        <f>'2020'!CH11</f>
        <v>0</v>
      </c>
      <c r="CN79" s="57">
        <f>'2020'!CI11</f>
        <v>1.44</v>
      </c>
      <c r="CO79" s="57">
        <f>'2020'!CJ11</f>
        <v>5.3</v>
      </c>
      <c r="CP79" s="57">
        <f>'2020'!CK11</f>
        <v>13.7</v>
      </c>
      <c r="CQ79" s="57">
        <f>'2020'!CL11</f>
        <v>42.9</v>
      </c>
      <c r="CR79" s="58">
        <f>'2020'!CM11</f>
        <v>6.5</v>
      </c>
      <c r="CS79" s="55">
        <f>'2020'!CN11</f>
        <v>589</v>
      </c>
      <c r="CT79" s="56">
        <f>'2020'!CO11</f>
        <v>3148.7999999999997</v>
      </c>
      <c r="CU79" s="56">
        <f>'2020'!CP11</f>
        <v>88</v>
      </c>
      <c r="CV79" s="56">
        <f>'2020'!CQ11</f>
        <v>48</v>
      </c>
      <c r="CW79" s="56">
        <f>'2020'!CR11</f>
        <v>1</v>
      </c>
      <c r="CX79" s="56">
        <f>'2020'!CS11</f>
        <v>18</v>
      </c>
      <c r="CY79" s="57">
        <f>'2020'!CT11</f>
        <v>0</v>
      </c>
      <c r="CZ79" s="57">
        <f>'2020'!CU11</f>
        <v>0</v>
      </c>
      <c r="DA79" s="57">
        <f>'2020'!CV11</f>
        <v>1.4</v>
      </c>
      <c r="DB79" s="57">
        <f>'2020'!CW11</f>
        <v>3.6</v>
      </c>
      <c r="DC79" s="57">
        <f>'2020'!CX11</f>
        <v>12.3</v>
      </c>
      <c r="DD79" s="57">
        <f>'2020'!CY11</f>
        <v>42.4</v>
      </c>
      <c r="DE79" s="58">
        <f>'2020'!CZ11</f>
        <v>0</v>
      </c>
    </row>
    <row r="80" spans="1:109" ht="15.75" hidden="1" customHeight="1" x14ac:dyDescent="0.2">
      <c r="A80" s="29">
        <f t="shared" si="12"/>
        <v>77</v>
      </c>
      <c r="B80" s="30">
        <f>'2019'!A13</f>
        <v>11</v>
      </c>
      <c r="C80" s="30">
        <v>2019</v>
      </c>
      <c r="D80" s="31" t="str">
        <f>'2019'!B13</f>
        <v>Foster Moreau</v>
      </c>
      <c r="E80" s="32">
        <f>'2019'!C13</f>
        <v>6.9357142857142851</v>
      </c>
      <c r="F80" s="32">
        <f t="shared" si="13"/>
        <v>52.1</v>
      </c>
      <c r="G80" s="32"/>
      <c r="H80" s="33">
        <f t="shared" si="14"/>
        <v>-0.37266451803696127</v>
      </c>
      <c r="I80" s="34" t="str">
        <f>'2019'!D13</f>
        <v>LSU</v>
      </c>
      <c r="J80" s="35">
        <f>'2019'!E13</f>
        <v>1</v>
      </c>
      <c r="K80" s="36">
        <f>'2019'!F13</f>
        <v>35556</v>
      </c>
      <c r="L80" s="37">
        <f>'2019'!G13</f>
        <v>28.413698630136988</v>
      </c>
      <c r="M80" s="37" t="str">
        <f>'2019'!H13</f>
        <v>SR</v>
      </c>
      <c r="N80" s="37">
        <f>'2019'!I13</f>
        <v>21.983561643835618</v>
      </c>
      <c r="O80" s="38">
        <f>'2019'!J13</f>
        <v>76</v>
      </c>
      <c r="P80" s="38">
        <f>'2019'!K13</f>
        <v>253</v>
      </c>
      <c r="Q80" s="35">
        <f>'2019'!L13</f>
        <v>4.66</v>
      </c>
      <c r="R80" s="39">
        <f>'2019'!M13</f>
        <v>4</v>
      </c>
      <c r="S80" s="40">
        <f>'2019'!N13</f>
        <v>0</v>
      </c>
      <c r="T80" s="41">
        <f>'2019'!O13</f>
        <v>0</v>
      </c>
      <c r="U80" s="41">
        <f>'2019'!P13</f>
        <v>5.9367250319380775E-2</v>
      </c>
      <c r="V80" s="41">
        <f>'2019'!Q13</f>
        <v>0.11384111384111384</v>
      </c>
      <c r="W80" s="41">
        <f>'2019'!R13</f>
        <v>0.11903719912472648</v>
      </c>
      <c r="X80" s="42">
        <f>'2019'!S13</f>
        <v>0.11903719912472648</v>
      </c>
      <c r="Y80" s="43">
        <f>'2019'!T13</f>
        <v>0.11903719912472648</v>
      </c>
      <c r="Z80" s="44" t="str">
        <f>'2019'!U13</f>
        <v>N/A</v>
      </c>
      <c r="AA80" s="45">
        <f>'2019'!V13</f>
        <v>1.39</v>
      </c>
      <c r="AB80" s="45">
        <f t="shared" si="19"/>
        <v>12.363636363636363</v>
      </c>
      <c r="AC80" s="45">
        <f>'2019'!X13</f>
        <v>8.4</v>
      </c>
      <c r="AD80" s="45">
        <f>'2019'!Y13</f>
        <v>6.8</v>
      </c>
      <c r="AE80" s="45">
        <f>'2019'!Z13</f>
        <v>0</v>
      </c>
      <c r="AF80" s="45">
        <f>'2019'!AA13</f>
        <v>0</v>
      </c>
      <c r="AG80" s="45">
        <f t="shared" si="15"/>
        <v>16.7</v>
      </c>
      <c r="AH80" s="46">
        <f>'2019'!AB13</f>
        <v>4.2999999999999997E-2</v>
      </c>
      <c r="AI80" s="45">
        <f>'2019'!AC13</f>
        <v>107.30176113886883</v>
      </c>
      <c r="AJ80" s="47">
        <f>'2019'!AD13</f>
        <v>112.82263274349997</v>
      </c>
      <c r="AK80" s="48">
        <f>'2019'!AE13</f>
        <v>2</v>
      </c>
      <c r="AL80" s="49">
        <f>'2019'!AF13</f>
        <v>0</v>
      </c>
      <c r="AM80" s="49">
        <f>'2019'!AG13</f>
        <v>1</v>
      </c>
      <c r="AN80" s="49">
        <f>'2019'!AH13</f>
        <v>4</v>
      </c>
      <c r="AO80" s="49">
        <f>'2019'!AI13</f>
        <v>7</v>
      </c>
      <c r="AP80" s="49">
        <f>'2019'!AK13</f>
        <v>7</v>
      </c>
      <c r="AQ80" s="49">
        <f>'2019'!AL13</f>
        <v>5</v>
      </c>
      <c r="AR80" s="50">
        <f>'2019'!AM13</f>
        <v>0.5</v>
      </c>
      <c r="AS80" s="55">
        <f>'2019'!AN13</f>
        <v>0</v>
      </c>
      <c r="AT80" s="56">
        <f>'2019'!AO13</f>
        <v>1</v>
      </c>
      <c r="AU80" s="56">
        <f>'2019'!AP13</f>
        <v>0</v>
      </c>
      <c r="AV80" s="56">
        <f>'2019'!AQ13</f>
        <v>0</v>
      </c>
      <c r="AW80" s="56">
        <f>'2019'!AR13</f>
        <v>0</v>
      </c>
      <c r="AX80" s="56">
        <f>'2019'!AS13</f>
        <v>0</v>
      </c>
      <c r="AY80" s="57">
        <f>'2019'!AT13</f>
        <v>0</v>
      </c>
      <c r="AZ80" s="57">
        <f>'2019'!AU13</f>
        <v>0</v>
      </c>
      <c r="BA80" s="57">
        <f>'2019'!AV13</f>
        <v>0</v>
      </c>
      <c r="BB80" s="57">
        <f>'2019'!AW13</f>
        <v>0</v>
      </c>
      <c r="BC80" s="57">
        <f>'2019'!AX13</f>
        <v>0</v>
      </c>
      <c r="BD80" s="57">
        <f>'2019'!AY13</f>
        <v>0</v>
      </c>
      <c r="BE80" s="58">
        <f>'2019'!AZ13</f>
        <v>0</v>
      </c>
      <c r="BF80" s="55">
        <f>'2019'!BA13</f>
        <v>0</v>
      </c>
      <c r="BG80" s="56">
        <f>'2019'!BB13</f>
        <v>1</v>
      </c>
      <c r="BH80" s="56">
        <f>'2019'!BC13</f>
        <v>1</v>
      </c>
      <c r="BI80" s="56">
        <f>'2019'!BD13</f>
        <v>0</v>
      </c>
      <c r="BJ80" s="56">
        <f>'2019'!BE13</f>
        <v>0</v>
      </c>
      <c r="BK80" s="56">
        <f>'2019'!BF13</f>
        <v>0</v>
      </c>
      <c r="BL80" s="57">
        <f>'2019'!BG13</f>
        <v>0</v>
      </c>
      <c r="BM80" s="57">
        <f>'2019'!BH13</f>
        <v>0</v>
      </c>
      <c r="BN80" s="57">
        <f>'2019'!BI13</f>
        <v>0</v>
      </c>
      <c r="BO80" s="57">
        <f>'2019'!BJ13</f>
        <v>0</v>
      </c>
      <c r="BP80" s="57">
        <f>'2019'!BK13</f>
        <v>17</v>
      </c>
      <c r="BQ80" s="57">
        <f>'2019'!BL13</f>
        <v>0</v>
      </c>
      <c r="BR80" s="58">
        <f>'2019'!BM13</f>
        <v>0</v>
      </c>
      <c r="BS80" s="55">
        <f>'2019'!BN13</f>
        <v>79</v>
      </c>
      <c r="BT80" s="56">
        <f>'2019'!BO13</f>
        <v>1330.7</v>
      </c>
      <c r="BU80" s="56">
        <f>'2019'!BP13</f>
        <v>7</v>
      </c>
      <c r="BV80" s="56">
        <f>'2019'!BQ13</f>
        <v>6</v>
      </c>
      <c r="BW80" s="56">
        <f>'2019'!BR13</f>
        <v>1</v>
      </c>
      <c r="BX80" s="56">
        <f>'2019'!BS13</f>
        <v>7</v>
      </c>
      <c r="BY80" s="57">
        <f>'2019'!BT13</f>
        <v>0</v>
      </c>
      <c r="BZ80" s="57">
        <f>'2019'!BU13</f>
        <v>0</v>
      </c>
      <c r="CA80" s="57">
        <f>'2019'!BV13</f>
        <v>1.98</v>
      </c>
      <c r="CB80" s="57">
        <f>'2019'!BW13</f>
        <v>9.3000000000000007</v>
      </c>
      <c r="CC80" s="57">
        <f>'2019'!BX13</f>
        <v>4.5999999999999996</v>
      </c>
      <c r="CD80" s="57">
        <f>'2019'!BY13</f>
        <v>0</v>
      </c>
      <c r="CE80" s="58">
        <f>'2019'!BZ13</f>
        <v>0</v>
      </c>
      <c r="CF80" s="55">
        <f>'2019'!CA13</f>
        <v>278</v>
      </c>
      <c r="CG80" s="56">
        <f>'2019'!CB13</f>
        <v>2442</v>
      </c>
      <c r="CH80" s="56">
        <f>'2019'!CC13</f>
        <v>36</v>
      </c>
      <c r="CI80" s="56">
        <f>'2019'!CD13</f>
        <v>24</v>
      </c>
      <c r="CJ80" s="56">
        <f>'2019'!CE13</f>
        <v>3</v>
      </c>
      <c r="CK80" s="56">
        <f>'2019'!CF13</f>
        <v>15.600000000000001</v>
      </c>
      <c r="CL80" s="57">
        <f>'2019'!CG13</f>
        <v>0</v>
      </c>
      <c r="CM80" s="57">
        <f>'2019'!CH13</f>
        <v>0</v>
      </c>
      <c r="CN80" s="57">
        <f>'2019'!CI13</f>
        <v>1.29</v>
      </c>
      <c r="CO80" s="57">
        <f>'2019'!CJ13</f>
        <v>8.4</v>
      </c>
      <c r="CP80" s="57">
        <f>'2019'!CK13</f>
        <v>5</v>
      </c>
      <c r="CQ80" s="57">
        <f>'2019'!CL13</f>
        <v>16.7</v>
      </c>
      <c r="CR80" s="58">
        <f>'2019'!CM13</f>
        <v>17.2</v>
      </c>
      <c r="CS80" s="55">
        <f>'2019'!CN13</f>
        <v>272</v>
      </c>
      <c r="CT80" s="56">
        <f>'2019'!CO13</f>
        <v>2285</v>
      </c>
      <c r="CU80" s="56">
        <f>'2019'!CP13</f>
        <v>27</v>
      </c>
      <c r="CV80" s="56">
        <f>'2019'!CQ13</f>
        <v>22</v>
      </c>
      <c r="CW80" s="56">
        <f>'2019'!CR13</f>
        <v>2</v>
      </c>
      <c r="CX80" s="56">
        <f>'2019'!CS13</f>
        <v>13</v>
      </c>
      <c r="CY80" s="57">
        <f>'2019'!CT13</f>
        <v>0</v>
      </c>
      <c r="CZ80" s="57">
        <f>'2019'!CU13</f>
        <v>0</v>
      </c>
      <c r="DA80" s="57">
        <f>'2019'!CV13</f>
        <v>1.39</v>
      </c>
      <c r="DB80" s="57">
        <f>'2019'!CW13</f>
        <v>5.9</v>
      </c>
      <c r="DC80" s="57">
        <f>'2019'!CX13</f>
        <v>6.8</v>
      </c>
      <c r="DD80" s="57">
        <f>'2019'!CY13</f>
        <v>66.7</v>
      </c>
      <c r="DE80" s="58">
        <f>'2019'!CZ13</f>
        <v>4.3</v>
      </c>
    </row>
    <row r="81" spans="1:109" ht="15.75" hidden="1" customHeight="1" x14ac:dyDescent="0.2">
      <c r="A81" s="29">
        <f t="shared" si="12"/>
        <v>79</v>
      </c>
      <c r="B81" s="30">
        <f>'2025'!A11</f>
        <v>9</v>
      </c>
      <c r="C81" s="30">
        <v>2025</v>
      </c>
      <c r="D81" s="31" t="str">
        <f>'2025'!B11</f>
        <v>Mitchell Evans</v>
      </c>
      <c r="E81" s="32">
        <f>'2025'!C11</f>
        <v>6.8642857142857139</v>
      </c>
      <c r="F81" s="32">
        <f t="shared" si="13"/>
        <v>50.9</v>
      </c>
      <c r="G81" s="32"/>
      <c r="H81" s="33">
        <f t="shared" si="14"/>
        <v>-0.39916649171036978</v>
      </c>
      <c r="I81" s="34" t="str">
        <f>'2025'!D11</f>
        <v>Notre Dame</v>
      </c>
      <c r="J81" s="35">
        <f>'2025'!E11</f>
        <v>2</v>
      </c>
      <c r="K81" s="36">
        <f>'2025'!F11</f>
        <v>37698</v>
      </c>
      <c r="L81" s="37">
        <f>'2025'!G11</f>
        <v>22.545205479452054</v>
      </c>
      <c r="M81" s="37" t="str">
        <f>'2025'!H11</f>
        <v>SR</v>
      </c>
      <c r="N81" s="37">
        <f>'2025'!I11</f>
        <v>22.126027397260273</v>
      </c>
      <c r="O81" s="38">
        <f>'2025'!J11</f>
        <v>77</v>
      </c>
      <c r="P81" s="38">
        <f>'2025'!K11</f>
        <v>258</v>
      </c>
      <c r="Q81" s="35">
        <f>'2025'!L11</f>
        <v>4.74</v>
      </c>
      <c r="R81" s="39">
        <f>'2025'!M11</f>
        <v>5</v>
      </c>
      <c r="S81" s="40">
        <f>'2025'!N11</f>
        <v>0</v>
      </c>
      <c r="T81" s="41">
        <f>'2025'!O11</f>
        <v>5.7181756296800544E-3</v>
      </c>
      <c r="U81" s="41">
        <f>'2025'!P11</f>
        <v>2.3539352969579912E-2</v>
      </c>
      <c r="V81" s="41">
        <f>'2025'!Q11</f>
        <v>0.21399594320486814</v>
      </c>
      <c r="W81" s="41">
        <f>'2025'!R11</f>
        <v>0.13186119873817034</v>
      </c>
      <c r="X81" s="42">
        <f>'2025'!S11</f>
        <v>0.17292857097151926</v>
      </c>
      <c r="Y81" s="43">
        <f>'2025'!T11</f>
        <v>0.17292857097151926</v>
      </c>
      <c r="Z81" s="44">
        <f>'2025'!U11</f>
        <v>20.460273972602739</v>
      </c>
      <c r="AA81" s="45">
        <f>'2025'!V11</f>
        <v>2.1800000000000002</v>
      </c>
      <c r="AB81" s="45">
        <f>'2025'!W11</f>
        <v>9.720930232558139</v>
      </c>
      <c r="AC81" s="45">
        <f>'2025'!X11</f>
        <v>5.9</v>
      </c>
      <c r="AD81" s="45">
        <f>'2025'!Y11</f>
        <v>6.7</v>
      </c>
      <c r="AE81" s="45">
        <f>'2025'!Z11</f>
        <v>0</v>
      </c>
      <c r="AF81" s="45">
        <f>'2025'!AA11</f>
        <v>0</v>
      </c>
      <c r="AG81" s="45">
        <f t="shared" si="15"/>
        <v>55.6</v>
      </c>
      <c r="AH81" s="46">
        <f>'2025'!AB11</f>
        <v>6.5000000000000002E-2</v>
      </c>
      <c r="AI81" s="45">
        <f>'2025'!AC11</f>
        <v>102.22010787298443</v>
      </c>
      <c r="AJ81" s="47">
        <f>'2025'!AD11</f>
        <v>109.6077881874847</v>
      </c>
      <c r="AK81" s="48">
        <f>'2025'!AE11</f>
        <v>5</v>
      </c>
      <c r="AL81" s="49">
        <f>'2025'!AF11</f>
        <v>5</v>
      </c>
      <c r="AM81" s="49">
        <f>'2025'!AG11</f>
        <v>7</v>
      </c>
      <c r="AN81" s="49">
        <f>'2025'!AH11</f>
        <v>0</v>
      </c>
      <c r="AO81" s="49">
        <f>'2025'!AI11</f>
        <v>3</v>
      </c>
      <c r="AP81" s="49">
        <f>'2025'!AK11</f>
        <v>5</v>
      </c>
      <c r="AQ81" s="49">
        <f>'2025'!AL11</f>
        <v>3</v>
      </c>
      <c r="AR81" s="50">
        <f>'2025'!AM11</f>
        <v>0.5</v>
      </c>
      <c r="AS81" s="55">
        <f>'2025'!AN11</f>
        <v>0</v>
      </c>
      <c r="AT81" s="56">
        <f>'2025'!AO11</f>
        <v>1</v>
      </c>
      <c r="AU81" s="56">
        <f>'2025'!AP11</f>
        <v>0</v>
      </c>
      <c r="AV81" s="56">
        <f>'2025'!AQ11</f>
        <v>0</v>
      </c>
      <c r="AW81" s="56">
        <f>'2025'!AR11</f>
        <v>0</v>
      </c>
      <c r="AX81" s="56">
        <f>'2025'!AS11</f>
        <v>0</v>
      </c>
      <c r="AY81" s="57">
        <f>'2025'!AT11</f>
        <v>0</v>
      </c>
      <c r="AZ81" s="57">
        <f>'2025'!AU11</f>
        <v>0</v>
      </c>
      <c r="BA81" s="57">
        <f>'2025'!AV11</f>
        <v>0</v>
      </c>
      <c r="BB81" s="57">
        <f>'2025'!AW11</f>
        <v>0</v>
      </c>
      <c r="BC81" s="57">
        <f>'2025'!AX11</f>
        <v>0</v>
      </c>
      <c r="BD81" s="57">
        <f>'2025'!AY11</f>
        <v>0</v>
      </c>
      <c r="BE81" s="58">
        <f>'2025'!AZ11</f>
        <v>0</v>
      </c>
      <c r="BF81" s="55">
        <f>'2025'!BA11</f>
        <v>21</v>
      </c>
      <c r="BG81" s="56">
        <f>'2025'!BB11</f>
        <v>3672.5</v>
      </c>
      <c r="BH81" s="56">
        <f>'2025'!BC11</f>
        <v>2</v>
      </c>
      <c r="BI81" s="56">
        <f>'2025'!BD11</f>
        <v>2</v>
      </c>
      <c r="BJ81" s="56">
        <f>'2025'!BE11</f>
        <v>0</v>
      </c>
      <c r="BK81" s="56">
        <f>'2025'!BF11</f>
        <v>0</v>
      </c>
      <c r="BL81" s="57">
        <f>'2025'!BG11</f>
        <v>0</v>
      </c>
      <c r="BM81" s="57">
        <f>'2025'!BH11</f>
        <v>0</v>
      </c>
      <c r="BN81" s="57">
        <f>'2025'!BI11</f>
        <v>0.81</v>
      </c>
      <c r="BO81" s="57">
        <f>'2025'!BJ11</f>
        <v>4</v>
      </c>
      <c r="BP81" s="57">
        <f>'2025'!BK11</f>
        <v>6.5</v>
      </c>
      <c r="BQ81" s="57">
        <f>'2025'!BL11</f>
        <v>100</v>
      </c>
      <c r="BR81" s="58">
        <f>'2025'!BM11</f>
        <v>0</v>
      </c>
      <c r="BS81" s="55">
        <f>'2025'!BN11</f>
        <v>39</v>
      </c>
      <c r="BT81" s="56">
        <f>'2025'!BO11</f>
        <v>1656.8</v>
      </c>
      <c r="BU81" s="56">
        <f>'2025'!BP11</f>
        <v>7</v>
      </c>
      <c r="BV81" s="56">
        <f>'2025'!BQ11</f>
        <v>3</v>
      </c>
      <c r="BW81" s="56">
        <f>'2025'!BR11</f>
        <v>1</v>
      </c>
      <c r="BX81" s="56">
        <f>'2025'!BS11</f>
        <v>0</v>
      </c>
      <c r="BY81" s="57">
        <f>'2025'!BT11</f>
        <v>0</v>
      </c>
      <c r="BZ81" s="57">
        <f>'2025'!BU11</f>
        <v>0</v>
      </c>
      <c r="CA81" s="57">
        <f>'2025'!BV11</f>
        <v>0.39</v>
      </c>
      <c r="CB81" s="57">
        <f>'2025'!BW11</f>
        <v>5</v>
      </c>
      <c r="CC81" s="57">
        <f>'2025'!BX11</f>
        <v>12</v>
      </c>
      <c r="CD81" s="57">
        <f>'2025'!BY11</f>
        <v>0</v>
      </c>
      <c r="CE81" s="58">
        <f>'2025'!BZ11</f>
        <v>0</v>
      </c>
      <c r="CF81" s="55">
        <f>'2025'!CA11</f>
        <v>422</v>
      </c>
      <c r="CG81" s="56">
        <f>'2025'!CB11</f>
        <v>1972</v>
      </c>
      <c r="CH81" s="56">
        <f>'2025'!CC11</f>
        <v>40</v>
      </c>
      <c r="CI81" s="56">
        <f>'2025'!CD11</f>
        <v>29</v>
      </c>
      <c r="CJ81" s="56">
        <f>'2025'!CE11</f>
        <v>1</v>
      </c>
      <c r="CK81" s="56">
        <f>'2025'!CF11</f>
        <v>0</v>
      </c>
      <c r="CL81" s="57">
        <f>'2025'!CG11</f>
        <v>0</v>
      </c>
      <c r="CM81" s="57">
        <f>'2025'!CH11</f>
        <v>0</v>
      </c>
      <c r="CN81" s="57">
        <f>'2025'!CI11</f>
        <v>2.1800000000000002</v>
      </c>
      <c r="CO81" s="57">
        <f>'2025'!CJ11</f>
        <v>5.9</v>
      </c>
      <c r="CP81" s="57">
        <f>'2025'!CK11</f>
        <v>10.199999999999999</v>
      </c>
      <c r="CQ81" s="57">
        <f>'2025'!CL11</f>
        <v>55.6</v>
      </c>
      <c r="CR81" s="58">
        <f>'2025'!CM11</f>
        <v>6.5</v>
      </c>
      <c r="CS81" s="55">
        <f>'2025'!CN11</f>
        <v>418</v>
      </c>
      <c r="CT81" s="56">
        <f>'2025'!CO11</f>
        <v>3170</v>
      </c>
      <c r="CU81" s="56">
        <f>'2025'!CP11</f>
        <v>59</v>
      </c>
      <c r="CV81" s="56">
        <f>'2025'!CQ11</f>
        <v>43</v>
      </c>
      <c r="CW81" s="56">
        <f>'2025'!CR11</f>
        <v>3</v>
      </c>
      <c r="CX81" s="56">
        <f>'2025'!CS11</f>
        <v>19.200000000000003</v>
      </c>
      <c r="CY81" s="57">
        <f>'2025'!CT11</f>
        <v>0</v>
      </c>
      <c r="CZ81" s="57">
        <f>'2025'!CU11</f>
        <v>0</v>
      </c>
      <c r="DA81" s="57">
        <f>'2025'!CV11</f>
        <v>1.39</v>
      </c>
      <c r="DB81" s="57">
        <f>'2025'!CW11</f>
        <v>4.4000000000000004</v>
      </c>
      <c r="DC81" s="57">
        <f>'2025'!CX11</f>
        <v>6.7</v>
      </c>
      <c r="DD81" s="57">
        <f>'2025'!CY11</f>
        <v>72.7</v>
      </c>
      <c r="DE81" s="58">
        <f>'2025'!CZ11</f>
        <v>6.5</v>
      </c>
    </row>
    <row r="82" spans="1:109" ht="15.75" hidden="1" customHeight="1" x14ac:dyDescent="0.2">
      <c r="A82" s="29">
        <f t="shared" si="12"/>
        <v>80</v>
      </c>
      <c r="B82" s="30">
        <f>'2025'!A12</f>
        <v>10</v>
      </c>
      <c r="C82" s="30">
        <v>2025</v>
      </c>
      <c r="D82" s="31" t="str">
        <f>'2025'!B12</f>
        <v>Moliki Matavao</v>
      </c>
      <c r="E82" s="32">
        <f>'2025'!C12</f>
        <v>6.8428571428571425</v>
      </c>
      <c r="F82" s="32">
        <f t="shared" si="13"/>
        <v>50.3</v>
      </c>
      <c r="G82" s="32"/>
      <c r="H82" s="33">
        <f t="shared" si="14"/>
        <v>-0.40711708381239231</v>
      </c>
      <c r="I82" s="34" t="str">
        <f>'2025'!D12</f>
        <v>UCLA</v>
      </c>
      <c r="J82" s="35">
        <f>'2025'!E12</f>
        <v>2</v>
      </c>
      <c r="K82" s="36">
        <f>'2025'!F12</f>
        <v>37697</v>
      </c>
      <c r="L82" s="37">
        <f>'2025'!G12</f>
        <v>23.761643835616439</v>
      </c>
      <c r="M82" s="37" t="str">
        <f>'2025'!H12</f>
        <v>SR</v>
      </c>
      <c r="N82" s="37">
        <f>'2025'!I12</f>
        <v>22.12876712328767</v>
      </c>
      <c r="O82" s="38">
        <f>'2025'!J12</f>
        <v>78</v>
      </c>
      <c r="P82" s="38">
        <f>'2025'!K12</f>
        <v>260</v>
      </c>
      <c r="Q82" s="35">
        <f>'2025'!L12</f>
        <v>4.82</v>
      </c>
      <c r="R82" s="39">
        <f>'2025'!M12</f>
        <v>7</v>
      </c>
      <c r="S82" s="40">
        <f>'2025'!N12</f>
        <v>0</v>
      </c>
      <c r="T82" s="41">
        <f>'2025'!O12</f>
        <v>2.420916720464816E-2</v>
      </c>
      <c r="U82" s="41">
        <f>'2025'!P12</f>
        <v>3.9208801498127339E-2</v>
      </c>
      <c r="V82" s="41">
        <f>'2025'!Q12</f>
        <v>9.4998321584424297E-2</v>
      </c>
      <c r="W82" s="41">
        <f>'2025'!R12</f>
        <v>0.18992568125516104</v>
      </c>
      <c r="X82" s="42">
        <f>'2025'!S12</f>
        <v>0.18992568125516104</v>
      </c>
      <c r="Y82" s="43">
        <f>'2025'!T12</f>
        <v>0.18992568125516104</v>
      </c>
      <c r="Z82" s="44">
        <f>'2025'!U12</f>
        <v>20.460273972602739</v>
      </c>
      <c r="AA82" s="45">
        <f>'2025'!V12</f>
        <v>1.89</v>
      </c>
      <c r="AB82" s="45">
        <f>'2025'!W12</f>
        <v>12.341463414634147</v>
      </c>
      <c r="AC82" s="45">
        <f>'2025'!X12</f>
        <v>9.1</v>
      </c>
      <c r="AD82" s="45">
        <f>'2025'!Y12</f>
        <v>7.8</v>
      </c>
      <c r="AE82" s="45">
        <f>'2025'!Z12</f>
        <v>0</v>
      </c>
      <c r="AF82" s="45">
        <f>'2025'!AA12</f>
        <v>0</v>
      </c>
      <c r="AG82" s="45">
        <f t="shared" si="15"/>
        <v>0</v>
      </c>
      <c r="AH82" s="46">
        <f>'2025'!AB12</f>
        <v>2.4E-2</v>
      </c>
      <c r="AI82" s="45">
        <f>'2025'!AC12</f>
        <v>96.341896385961732</v>
      </c>
      <c r="AJ82" s="47">
        <f>'2025'!AD12</f>
        <v>105.32369483697516</v>
      </c>
      <c r="AK82" s="48">
        <f>'2025'!AE12</f>
        <v>6</v>
      </c>
      <c r="AL82" s="49">
        <f>'2025'!AF12</f>
        <v>5</v>
      </c>
      <c r="AM82" s="49">
        <f>'2025'!AG12</f>
        <v>5</v>
      </c>
      <c r="AN82" s="49">
        <f>'2025'!AH12</f>
        <v>4</v>
      </c>
      <c r="AO82" s="49">
        <f>'2025'!AI12</f>
        <v>8</v>
      </c>
      <c r="AP82" s="49">
        <f>'2025'!AK12</f>
        <v>4</v>
      </c>
      <c r="AQ82" s="49">
        <f>'2025'!AL12</f>
        <v>1</v>
      </c>
      <c r="AR82" s="50">
        <f>'2025'!AM12</f>
        <v>0</v>
      </c>
      <c r="AS82" s="55">
        <f>'2025'!AN12</f>
        <v>0</v>
      </c>
      <c r="AT82" s="56">
        <f>'2025'!AO12</f>
        <v>1</v>
      </c>
      <c r="AU82" s="56">
        <f>'2025'!AP12</f>
        <v>0</v>
      </c>
      <c r="AV82" s="56">
        <f>'2025'!AQ12</f>
        <v>0</v>
      </c>
      <c r="AW82" s="56">
        <f>'2025'!AR12</f>
        <v>0</v>
      </c>
      <c r="AX82" s="56">
        <f>'2025'!AS12</f>
        <v>0</v>
      </c>
      <c r="AY82" s="57">
        <f>'2025'!AT12</f>
        <v>0</v>
      </c>
      <c r="AZ82" s="57">
        <f>'2025'!AU12</f>
        <v>0</v>
      </c>
      <c r="BA82" s="57">
        <f>'2025'!AV12</f>
        <v>0</v>
      </c>
      <c r="BB82" s="57">
        <f>'2025'!AW12</f>
        <v>0</v>
      </c>
      <c r="BC82" s="57">
        <f>'2025'!AX12</f>
        <v>0</v>
      </c>
      <c r="BD82" s="57">
        <f>'2025'!AY12</f>
        <v>0</v>
      </c>
      <c r="BE82" s="58">
        <f>'2025'!AZ12</f>
        <v>0</v>
      </c>
      <c r="BF82" s="55">
        <f>'2025'!BA12</f>
        <v>75</v>
      </c>
      <c r="BG82" s="56">
        <f>'2025'!BB12</f>
        <v>3098</v>
      </c>
      <c r="BH82" s="56">
        <f>'2025'!BC12</f>
        <v>14</v>
      </c>
      <c r="BI82" s="56">
        <f>'2025'!BD12</f>
        <v>9</v>
      </c>
      <c r="BJ82" s="56">
        <f>'2025'!BE12</f>
        <v>1</v>
      </c>
      <c r="BK82" s="56">
        <f>'2025'!BF12</f>
        <v>0</v>
      </c>
      <c r="BL82" s="57">
        <f>'2025'!BG12</f>
        <v>0</v>
      </c>
      <c r="BM82" s="57">
        <f>'2025'!BH12</f>
        <v>0</v>
      </c>
      <c r="BN82" s="57">
        <f>'2025'!BI12</f>
        <v>0.86</v>
      </c>
      <c r="BO82" s="57">
        <f>'2025'!BJ12</f>
        <v>3.8</v>
      </c>
      <c r="BP82" s="57">
        <f>'2025'!BK12</f>
        <v>6.9</v>
      </c>
      <c r="BQ82" s="57">
        <f>'2025'!BL12</f>
        <v>0</v>
      </c>
      <c r="BR82" s="58">
        <f>'2025'!BM12</f>
        <v>0</v>
      </c>
      <c r="BS82" s="55">
        <f>'2025'!BN12</f>
        <v>134</v>
      </c>
      <c r="BT82" s="56">
        <f>'2025'!BO12</f>
        <v>3417.6000000000004</v>
      </c>
      <c r="BU82" s="56">
        <f>'2025'!BP12</f>
        <v>11</v>
      </c>
      <c r="BV82" s="56">
        <f>'2025'!BQ12</f>
        <v>10</v>
      </c>
      <c r="BW82" s="56">
        <f>'2025'!BR12</f>
        <v>1</v>
      </c>
      <c r="BX82" s="56">
        <f>'2025'!BS12</f>
        <v>0</v>
      </c>
      <c r="BY82" s="57">
        <f>'2025'!BT12</f>
        <v>0</v>
      </c>
      <c r="BZ82" s="57">
        <f>'2025'!BU12</f>
        <v>0</v>
      </c>
      <c r="CA82" s="57">
        <f>'2025'!BV12</f>
        <v>1.1599999999999999</v>
      </c>
      <c r="CB82" s="57">
        <f>'2025'!BW12</f>
        <v>4.9000000000000004</v>
      </c>
      <c r="CC82" s="57">
        <f>'2025'!BX12</f>
        <v>7.9</v>
      </c>
      <c r="CD82" s="57">
        <f>'2025'!BY12</f>
        <v>0</v>
      </c>
      <c r="CE82" s="58">
        <f>'2025'!BZ12</f>
        <v>9.1</v>
      </c>
      <c r="CF82" s="55">
        <f>'2025'!CA12</f>
        <v>283</v>
      </c>
      <c r="CG82" s="56">
        <f>'2025'!CB12</f>
        <v>2979</v>
      </c>
      <c r="CH82" s="56">
        <f>'2025'!CC12</f>
        <v>25</v>
      </c>
      <c r="CI82" s="56">
        <f>'2025'!CD12</f>
        <v>14</v>
      </c>
      <c r="CJ82" s="56">
        <f>'2025'!CE12</f>
        <v>2</v>
      </c>
      <c r="CK82" s="56">
        <f>'2025'!CF12</f>
        <v>0</v>
      </c>
      <c r="CL82" s="57">
        <f>'2025'!CG12</f>
        <v>0</v>
      </c>
      <c r="CM82" s="57">
        <f>'2025'!CH12</f>
        <v>0</v>
      </c>
      <c r="CN82" s="57">
        <f>'2025'!CI12</f>
        <v>1.89</v>
      </c>
      <c r="CO82" s="57">
        <f>'2025'!CJ12</f>
        <v>9.1</v>
      </c>
      <c r="CP82" s="57">
        <f>'2025'!CK12</f>
        <v>10.5</v>
      </c>
      <c r="CQ82" s="57">
        <f>'2025'!CL12</f>
        <v>0</v>
      </c>
      <c r="CR82" s="58">
        <f>'2025'!CM12</f>
        <v>12.5</v>
      </c>
      <c r="CS82" s="55">
        <f>'2025'!CN12</f>
        <v>506</v>
      </c>
      <c r="CT82" s="56">
        <f>'2025'!CO12</f>
        <v>2664.2</v>
      </c>
      <c r="CU82" s="56">
        <f>'2025'!CP12</f>
        <v>60</v>
      </c>
      <c r="CV82" s="56">
        <f>'2025'!CQ12</f>
        <v>41</v>
      </c>
      <c r="CW82" s="56">
        <f>'2025'!CR12</f>
        <v>2</v>
      </c>
      <c r="CX82" s="56">
        <f>'2025'!CS12</f>
        <v>0</v>
      </c>
      <c r="CY82" s="57">
        <f>'2025'!CT12</f>
        <v>0</v>
      </c>
      <c r="CZ82" s="57">
        <f>'2025'!CU12</f>
        <v>0</v>
      </c>
      <c r="DA82" s="57">
        <f>'2025'!CV12</f>
        <v>1.65</v>
      </c>
      <c r="DB82" s="57">
        <f>'2025'!CW12</f>
        <v>7</v>
      </c>
      <c r="DC82" s="57">
        <f>'2025'!CX12</f>
        <v>7.8</v>
      </c>
      <c r="DD82" s="57">
        <f>'2025'!CY12</f>
        <v>37.5</v>
      </c>
      <c r="DE82" s="58">
        <f>'2025'!CZ12</f>
        <v>2.4</v>
      </c>
    </row>
    <row r="83" spans="1:109" ht="15.75" hidden="1" customHeight="1" x14ac:dyDescent="0.2">
      <c r="A83" s="29">
        <f t="shared" si="12"/>
        <v>90</v>
      </c>
      <c r="B83" s="30">
        <f>'2025'!A13</f>
        <v>11</v>
      </c>
      <c r="C83" s="30">
        <v>2025</v>
      </c>
      <c r="D83" s="31" t="str">
        <f>'2025'!B13</f>
        <v>Luke Lachey</v>
      </c>
      <c r="E83" s="32">
        <f>'2025'!C13</f>
        <v>6.1785714285714288</v>
      </c>
      <c r="F83" s="32">
        <f t="shared" si="13"/>
        <v>44</v>
      </c>
      <c r="G83" s="32"/>
      <c r="H83" s="33">
        <f t="shared" si="14"/>
        <v>-0.65358543897509214</v>
      </c>
      <c r="I83" s="34" t="str">
        <f>'2025'!D13</f>
        <v>Iowa</v>
      </c>
      <c r="J83" s="35">
        <f>'2025'!E13</f>
        <v>2</v>
      </c>
      <c r="K83" s="36">
        <f>'2025'!F13</f>
        <v>37071</v>
      </c>
      <c r="L83" s="37">
        <f>'2025'!G13</f>
        <v>24.263013698630136</v>
      </c>
      <c r="M83" s="37" t="str">
        <f>'2025'!H13</f>
        <v>RS JR</v>
      </c>
      <c r="N83" s="37">
        <f>'2025'!I13</f>
        <v>23.843835616438355</v>
      </c>
      <c r="O83" s="38">
        <f>'2025'!J13</f>
        <v>78</v>
      </c>
      <c r="P83" s="38">
        <f>'2025'!K13</f>
        <v>251</v>
      </c>
      <c r="Q83" s="35">
        <f>'2025'!L13</f>
        <v>4.71</v>
      </c>
      <c r="R83" s="39">
        <f>'2025'!M13</f>
        <v>7</v>
      </c>
      <c r="S83" s="40">
        <f>'2025'!N13</f>
        <v>0</v>
      </c>
      <c r="T83" s="41">
        <f>'2025'!O13</f>
        <v>5.6806047922094573E-2</v>
      </c>
      <c r="U83" s="41">
        <f>'2025'!P13</f>
        <v>0.18752147660890484</v>
      </c>
      <c r="V83" s="41">
        <f>'2025'!Q13</f>
        <v>0.3681843732433952</v>
      </c>
      <c r="W83" s="41">
        <f>'2025'!R13</f>
        <v>0.14627659574468088</v>
      </c>
      <c r="X83" s="42">
        <f>'2025'!S13</f>
        <v>0.25723048449403807</v>
      </c>
      <c r="Y83" s="43">
        <f>'2025'!T13</f>
        <v>0.25723048449403807</v>
      </c>
      <c r="Z83" s="44">
        <f>'2025'!U13</f>
        <v>21.2</v>
      </c>
      <c r="AA83" s="45">
        <f>'2025'!V13</f>
        <v>1.1100000000000001</v>
      </c>
      <c r="AB83" s="45">
        <f>'2025'!W13</f>
        <v>8.25</v>
      </c>
      <c r="AC83" s="45">
        <f>'2025'!X13</f>
        <v>5.6</v>
      </c>
      <c r="AD83" s="45">
        <f>'2025'!Y13</f>
        <v>6.3</v>
      </c>
      <c r="AE83" s="45">
        <f>'2025'!Z13</f>
        <v>0</v>
      </c>
      <c r="AF83" s="45">
        <f>'2025'!AA13</f>
        <v>0</v>
      </c>
      <c r="AG83" s="45">
        <f t="shared" si="15"/>
        <v>20</v>
      </c>
      <c r="AH83" s="46">
        <f>'2025'!AB13</f>
        <v>3.4000000000000002E-2</v>
      </c>
      <c r="AI83" s="45">
        <f>'2025'!AC13</f>
        <v>102.00467785605196</v>
      </c>
      <c r="AJ83" s="47">
        <f>'2025'!AD13</f>
        <v>111.51440822188594</v>
      </c>
      <c r="AK83" s="48">
        <f>'2025'!AE13</f>
        <v>9</v>
      </c>
      <c r="AL83" s="49">
        <f>'2025'!AF13</f>
        <v>3</v>
      </c>
      <c r="AM83" s="49">
        <f>'2025'!AG13</f>
        <v>0</v>
      </c>
      <c r="AN83" s="49">
        <f>'2025'!AH13</f>
        <v>0</v>
      </c>
      <c r="AO83" s="49">
        <f>'2025'!AI13</f>
        <v>2</v>
      </c>
      <c r="AP83" s="49">
        <f>'2025'!AK13</f>
        <v>6</v>
      </c>
      <c r="AQ83" s="49">
        <f>'2025'!AL13</f>
        <v>1</v>
      </c>
      <c r="AR83" s="50">
        <f>'2025'!AM13</f>
        <v>1</v>
      </c>
      <c r="AS83" s="55">
        <f>'2025'!AN13</f>
        <v>0</v>
      </c>
      <c r="AT83" s="56">
        <f>'2025'!AO13</f>
        <v>1</v>
      </c>
      <c r="AU83" s="56">
        <f>'2025'!AP13</f>
        <v>0</v>
      </c>
      <c r="AV83" s="56">
        <f>'2025'!AQ13</f>
        <v>0</v>
      </c>
      <c r="AW83" s="56">
        <f>'2025'!AR13</f>
        <v>0</v>
      </c>
      <c r="AX83" s="56">
        <f>'2025'!AS13</f>
        <v>0</v>
      </c>
      <c r="AY83" s="57">
        <f>'2025'!AT13</f>
        <v>0</v>
      </c>
      <c r="AZ83" s="57">
        <f>'2025'!AU13</f>
        <v>0</v>
      </c>
      <c r="BA83" s="57">
        <f>'2025'!AV13</f>
        <v>0</v>
      </c>
      <c r="BB83" s="57">
        <f>'2025'!AW13</f>
        <v>0</v>
      </c>
      <c r="BC83" s="57">
        <f>'2025'!AX13</f>
        <v>0</v>
      </c>
      <c r="BD83" s="57">
        <f>'2025'!AY13</f>
        <v>0</v>
      </c>
      <c r="BE83" s="58">
        <f>'2025'!AZ13</f>
        <v>0</v>
      </c>
      <c r="BF83" s="55">
        <f>'2025'!BA13</f>
        <v>133</v>
      </c>
      <c r="BG83" s="56">
        <f>'2025'!BB13</f>
        <v>2341.2999999999997</v>
      </c>
      <c r="BH83" s="56">
        <f>'2025'!BC13</f>
        <v>13</v>
      </c>
      <c r="BI83" s="56">
        <f>'2025'!BD13</f>
        <v>8</v>
      </c>
      <c r="BJ83" s="56">
        <f>'2025'!BE13</f>
        <v>0</v>
      </c>
      <c r="BK83" s="56">
        <f>'2025'!BF13</f>
        <v>0</v>
      </c>
      <c r="BL83" s="57">
        <f>'2025'!BG13</f>
        <v>0</v>
      </c>
      <c r="BM83" s="57">
        <f>'2025'!BH13</f>
        <v>0</v>
      </c>
      <c r="BN83" s="57">
        <f>'2025'!BI13</f>
        <v>1.21</v>
      </c>
      <c r="BO83" s="57">
        <f>'2025'!BJ13</f>
        <v>7.5</v>
      </c>
      <c r="BP83" s="57">
        <f>'2025'!BK13</f>
        <v>8.4</v>
      </c>
      <c r="BQ83" s="57">
        <f>'2025'!BL13</f>
        <v>0</v>
      </c>
      <c r="BR83" s="58">
        <f>'2025'!BM13</f>
        <v>0</v>
      </c>
      <c r="BS83" s="55">
        <f>'2025'!BN13</f>
        <v>382</v>
      </c>
      <c r="BT83" s="56">
        <f>'2025'!BO13</f>
        <v>2037.1</v>
      </c>
      <c r="BU83" s="56">
        <f>'2025'!BP13</f>
        <v>43</v>
      </c>
      <c r="BV83" s="56">
        <f>'2025'!BQ13</f>
        <v>28</v>
      </c>
      <c r="BW83" s="56">
        <f>'2025'!BR13</f>
        <v>4</v>
      </c>
      <c r="BX83" s="56">
        <f>'2025'!BS13</f>
        <v>0</v>
      </c>
      <c r="BY83" s="57">
        <f>'2025'!BT13</f>
        <v>0</v>
      </c>
      <c r="BZ83" s="57">
        <f>'2025'!BU13</f>
        <v>0</v>
      </c>
      <c r="CA83" s="57">
        <f>'2025'!BV13</f>
        <v>1.46</v>
      </c>
      <c r="CB83" s="57">
        <f>'2025'!BW13</f>
        <v>5.6</v>
      </c>
      <c r="CC83" s="57">
        <f>'2025'!BX13</f>
        <v>10</v>
      </c>
      <c r="CD83" s="57">
        <f>'2025'!BY13</f>
        <v>66.7</v>
      </c>
      <c r="CE83" s="58">
        <f>'2025'!BZ13</f>
        <v>3.4</v>
      </c>
      <c r="CF83" s="55">
        <f>'2025'!CA13</f>
        <v>131</v>
      </c>
      <c r="CG83" s="56">
        <f>'2025'!CB13</f>
        <v>355.79999999999995</v>
      </c>
      <c r="CH83" s="56">
        <f>'2025'!CC13</f>
        <v>16</v>
      </c>
      <c r="CI83" s="56">
        <f>'2025'!CD13</f>
        <v>10</v>
      </c>
      <c r="CJ83" s="56">
        <f>'2025'!CE13</f>
        <v>0</v>
      </c>
      <c r="CK83" s="56">
        <f>'2025'!CF13</f>
        <v>0</v>
      </c>
      <c r="CL83" s="57">
        <f>'2025'!CG13</f>
        <v>0</v>
      </c>
      <c r="CM83" s="57">
        <f>'2025'!CH13</f>
        <v>0</v>
      </c>
      <c r="CN83" s="57">
        <f>'2025'!CI13</f>
        <v>2.2599999999999998</v>
      </c>
      <c r="CO83" s="57">
        <f>'2025'!CJ13</f>
        <v>3.3</v>
      </c>
      <c r="CP83" s="57">
        <f>'2025'!CK13</f>
        <v>11.5</v>
      </c>
      <c r="CQ83" s="57">
        <f>'2025'!CL13</f>
        <v>20</v>
      </c>
      <c r="CR83" s="58">
        <f>'2025'!CM13</f>
        <v>9.1</v>
      </c>
      <c r="CS83" s="55">
        <f>'2025'!CN13</f>
        <v>231</v>
      </c>
      <c r="CT83" s="56">
        <f>'2025'!CO13</f>
        <v>1579.1999999999998</v>
      </c>
      <c r="CU83" s="56">
        <f>'2025'!CP13</f>
        <v>39</v>
      </c>
      <c r="CV83" s="56">
        <f>'2025'!CQ13</f>
        <v>28</v>
      </c>
      <c r="CW83" s="56">
        <f>'2025'!CR13</f>
        <v>0</v>
      </c>
      <c r="CX83" s="56">
        <f>'2025'!CS13</f>
        <v>8.8000000000000007</v>
      </c>
      <c r="CY83" s="57">
        <f>'2025'!CT13</f>
        <v>0</v>
      </c>
      <c r="CZ83" s="57">
        <f>'2025'!CU13</f>
        <v>0</v>
      </c>
      <c r="DA83" s="57">
        <f>'2025'!CV13</f>
        <v>1.1100000000000001</v>
      </c>
      <c r="DB83" s="57">
        <f>'2025'!CW13</f>
        <v>3.5</v>
      </c>
      <c r="DC83" s="57">
        <f>'2025'!CX13</f>
        <v>6.3</v>
      </c>
      <c r="DD83" s="57">
        <f>'2025'!CY13</f>
        <v>50</v>
      </c>
      <c r="DE83" s="58">
        <f>'2025'!CZ13</f>
        <v>3.4</v>
      </c>
    </row>
    <row r="84" spans="1:109" ht="15.75" hidden="1" customHeight="1" x14ac:dyDescent="0.2">
      <c r="A84" s="29">
        <f t="shared" si="12"/>
        <v>81</v>
      </c>
      <c r="B84" s="30">
        <f>'2017'!A15</f>
        <v>13</v>
      </c>
      <c r="C84" s="30">
        <v>2017</v>
      </c>
      <c r="D84" s="31" t="str">
        <f>'2017'!B15</f>
        <v>Eric Saubert</v>
      </c>
      <c r="E84" s="32">
        <f>'2017'!C15</f>
        <v>6.7857142857142856</v>
      </c>
      <c r="F84" s="32">
        <f t="shared" si="13"/>
        <v>49.6</v>
      </c>
      <c r="G84" s="32"/>
      <c r="H84" s="33">
        <f t="shared" si="14"/>
        <v>-0.42831866275111913</v>
      </c>
      <c r="I84" s="34" t="str">
        <f>'2017'!D15</f>
        <v>Drake</v>
      </c>
      <c r="J84" s="35">
        <f>'2017'!E15</f>
        <v>11</v>
      </c>
      <c r="K84" s="36">
        <f>'2017'!F15</f>
        <v>34463</v>
      </c>
      <c r="L84" s="37">
        <f>'2017'!G15</f>
        <v>31.408219178082192</v>
      </c>
      <c r="M84" s="37" t="str">
        <f>'2017'!H15</f>
        <v>RS SR</v>
      </c>
      <c r="N84" s="37">
        <f>'2017'!I15</f>
        <v>22.983561643835618</v>
      </c>
      <c r="O84" s="38">
        <f>'2017'!J15</f>
        <v>77</v>
      </c>
      <c r="P84" s="38">
        <f>'2017'!K15</f>
        <v>253</v>
      </c>
      <c r="Q84" s="37">
        <f>'2017'!L15</f>
        <v>4.6900000000000004</v>
      </c>
      <c r="R84" s="39">
        <f>'2017'!M15</f>
        <v>5</v>
      </c>
      <c r="S84" s="40">
        <f>'2017'!N15</f>
        <v>0</v>
      </c>
      <c r="T84" s="41">
        <f>'2017'!O15</f>
        <v>0</v>
      </c>
      <c r="U84" s="41">
        <f>'2017'!P15</f>
        <v>0</v>
      </c>
      <c r="V84" s="41">
        <f>'2017'!Q15</f>
        <v>0.25272331154684097</v>
      </c>
      <c r="W84" s="41">
        <f>'2017'!R15</f>
        <v>0.27566607460035525</v>
      </c>
      <c r="X84" s="42">
        <f>'2017'!S15</f>
        <v>0.27566607460035525</v>
      </c>
      <c r="Y84" s="43">
        <f>'2017'!T15</f>
        <v>0.16539964476021315</v>
      </c>
      <c r="Z84" s="44">
        <f>'2017'!U15</f>
        <v>21.326027397260273</v>
      </c>
      <c r="AA84" s="45">
        <f>'2017'!V15</f>
        <v>2.06</v>
      </c>
      <c r="AB84" s="45">
        <f t="shared" ref="AB84:AB92" si="20">CS84/CV84</f>
        <v>13.857142857142858</v>
      </c>
      <c r="AC84" s="45">
        <f>'2017'!X15</f>
        <v>4.9000000000000004</v>
      </c>
      <c r="AD84" s="45">
        <f>'2017'!Y15</f>
        <v>0</v>
      </c>
      <c r="AE84" s="45">
        <f>'2017'!Z15</f>
        <v>0</v>
      </c>
      <c r="AF84" s="45">
        <f>'2017'!AA15</f>
        <v>0</v>
      </c>
      <c r="AG84" s="45">
        <f t="shared" si="15"/>
        <v>0</v>
      </c>
      <c r="AH84" s="46">
        <f>'2017'!AB15</f>
        <v>0</v>
      </c>
      <c r="AI84" s="45">
        <f>'2017'!AC15</f>
        <v>104.58253051970431</v>
      </c>
      <c r="AJ84" s="47">
        <f>'2017'!AD15</f>
        <v>112.14094850651645</v>
      </c>
      <c r="AK84" s="48">
        <f>'2017'!AE15</f>
        <v>4</v>
      </c>
      <c r="AL84" s="49">
        <f>'2017'!AF15</f>
        <v>3</v>
      </c>
      <c r="AM84" s="49">
        <f>'2017'!AG15</f>
        <v>6</v>
      </c>
      <c r="AN84" s="49">
        <f>'2017'!AH15</f>
        <v>6</v>
      </c>
      <c r="AO84" s="49">
        <f>'2017'!AI15</f>
        <v>1</v>
      </c>
      <c r="AP84" s="49">
        <f>'2017'!AK15</f>
        <v>6</v>
      </c>
      <c r="AQ84" s="49">
        <f>'2017'!AL15</f>
        <v>3</v>
      </c>
      <c r="AR84" s="50">
        <f>'2017'!AM15</f>
        <v>0</v>
      </c>
      <c r="AS84" s="55">
        <f>'2017'!AN15</f>
        <v>0</v>
      </c>
      <c r="AT84" s="56">
        <f>'2017'!AO15</f>
        <v>1</v>
      </c>
      <c r="AU84" s="56">
        <f>'2017'!AP15</f>
        <v>0</v>
      </c>
      <c r="AV84" s="56">
        <f>'2017'!AQ15</f>
        <v>0</v>
      </c>
      <c r="AW84" s="56">
        <f>'2017'!AR15</f>
        <v>0</v>
      </c>
      <c r="AX84" s="56">
        <f>'2017'!AS15</f>
        <v>0</v>
      </c>
      <c r="AY84" s="57">
        <f>'2017'!AT15</f>
        <v>0</v>
      </c>
      <c r="AZ84" s="57">
        <f>'2017'!AU15</f>
        <v>0</v>
      </c>
      <c r="BA84" s="57">
        <f>'2017'!AV15</f>
        <v>0</v>
      </c>
      <c r="BB84" s="57">
        <f>'2017'!AW15</f>
        <v>0</v>
      </c>
      <c r="BC84" s="57">
        <f>'2017'!AX15</f>
        <v>0</v>
      </c>
      <c r="BD84" s="57">
        <f>'2017'!AY15</f>
        <v>0</v>
      </c>
      <c r="BE84" s="58">
        <f>'2017'!AZ15</f>
        <v>0</v>
      </c>
      <c r="BF84" s="55">
        <f>'2017'!BA15</f>
        <v>0</v>
      </c>
      <c r="BG84" s="56">
        <f>'2017'!BB15</f>
        <v>1</v>
      </c>
      <c r="BH84" s="56">
        <f>'2017'!BC15</f>
        <v>0</v>
      </c>
      <c r="BI84" s="56">
        <f>'2017'!BD15</f>
        <v>0</v>
      </c>
      <c r="BJ84" s="56">
        <f>'2017'!BE15</f>
        <v>0</v>
      </c>
      <c r="BK84" s="56">
        <f>'2017'!BF15</f>
        <v>0</v>
      </c>
      <c r="BL84" s="57">
        <f>'2017'!BG15</f>
        <v>0</v>
      </c>
      <c r="BM84" s="57">
        <f>'2017'!BH15</f>
        <v>0</v>
      </c>
      <c r="BN84" s="57">
        <f>'2017'!BI15</f>
        <v>0</v>
      </c>
      <c r="BO84" s="57">
        <f>'2017'!BJ15</f>
        <v>0</v>
      </c>
      <c r="BP84" s="57">
        <f>'2017'!BK15</f>
        <v>0</v>
      </c>
      <c r="BQ84" s="57">
        <f>'2017'!BL15</f>
        <v>0</v>
      </c>
      <c r="BR84" s="58">
        <f>'2017'!BM15</f>
        <v>0</v>
      </c>
      <c r="BS84" s="55">
        <f>'2017'!BN15</f>
        <v>0</v>
      </c>
      <c r="BT84" s="56">
        <f>'2017'!BO15</f>
        <v>1</v>
      </c>
      <c r="BU84" s="56">
        <f>'2017'!BP15</f>
        <v>0</v>
      </c>
      <c r="BV84" s="56">
        <f>'2017'!BQ15</f>
        <v>0</v>
      </c>
      <c r="BW84" s="56">
        <f>'2017'!BR15</f>
        <v>0</v>
      </c>
      <c r="BX84" s="56">
        <f>'2017'!BS15</f>
        <v>0</v>
      </c>
      <c r="BY84" s="57">
        <f>'2017'!BT15</f>
        <v>0</v>
      </c>
      <c r="BZ84" s="57">
        <f>'2017'!BU15</f>
        <v>0</v>
      </c>
      <c r="CA84" s="57">
        <f>'2017'!BV15</f>
        <v>0</v>
      </c>
      <c r="CB84" s="57">
        <f>'2017'!BW15</f>
        <v>0</v>
      </c>
      <c r="CC84" s="57">
        <f>'2017'!BX15</f>
        <v>0</v>
      </c>
      <c r="CD84" s="57">
        <f>'2017'!BY15</f>
        <v>0</v>
      </c>
      <c r="CE84" s="58">
        <f>'2017'!BZ15</f>
        <v>0</v>
      </c>
      <c r="CF84" s="55">
        <f>'2017'!CA15</f>
        <v>580</v>
      </c>
      <c r="CG84" s="56">
        <f>'2017'!CB15</f>
        <v>2295</v>
      </c>
      <c r="CH84" s="56">
        <f>'2017'!CC15</f>
        <v>0</v>
      </c>
      <c r="CI84" s="56">
        <f>'2017'!CD15</f>
        <v>55</v>
      </c>
      <c r="CJ84" s="56">
        <f>'2017'!CE15</f>
        <v>7</v>
      </c>
      <c r="CK84" s="56">
        <f>'2017'!CF15</f>
        <v>0</v>
      </c>
      <c r="CL84" s="57">
        <f>'2017'!CG15</f>
        <v>0</v>
      </c>
      <c r="CM84" s="57">
        <f>'2017'!CH15</f>
        <v>0</v>
      </c>
      <c r="CN84" s="57">
        <f>'2017'!CI15</f>
        <v>0</v>
      </c>
      <c r="CO84" s="57">
        <f>'2017'!CJ15</f>
        <v>0</v>
      </c>
      <c r="CP84" s="57">
        <f>'2017'!CK15</f>
        <v>0</v>
      </c>
      <c r="CQ84" s="57">
        <f>'2017'!CL15</f>
        <v>0</v>
      </c>
      <c r="CR84" s="58">
        <f>'2017'!CM15</f>
        <v>0</v>
      </c>
      <c r="CS84" s="55">
        <f>'2017'!CN15</f>
        <v>776</v>
      </c>
      <c r="CT84" s="56">
        <f>'2017'!CO15</f>
        <v>2815</v>
      </c>
      <c r="CU84" s="56">
        <f>'2017'!CP15</f>
        <v>0</v>
      </c>
      <c r="CV84" s="56">
        <f>'2017'!CQ15</f>
        <v>56</v>
      </c>
      <c r="CW84" s="56">
        <f>'2017'!CR15</f>
        <v>10</v>
      </c>
      <c r="CX84" s="56">
        <f>'2017'!CS15</f>
        <v>0</v>
      </c>
      <c r="CY84" s="57">
        <f>'2017'!CT15</f>
        <v>0</v>
      </c>
      <c r="CZ84" s="57">
        <f>'2017'!CU15</f>
        <v>0</v>
      </c>
      <c r="DA84" s="57">
        <f>'2017'!CV15</f>
        <v>0</v>
      </c>
      <c r="DB84" s="57">
        <f>'2017'!CW15</f>
        <v>0</v>
      </c>
      <c r="DC84" s="57">
        <f>'2017'!CX15</f>
        <v>0</v>
      </c>
      <c r="DD84" s="57">
        <f>'2017'!CY15</f>
        <v>0</v>
      </c>
      <c r="DE84" s="58">
        <f>'2017'!CZ15</f>
        <v>0</v>
      </c>
    </row>
    <row r="85" spans="1:109" ht="15.75" hidden="1" customHeight="1" x14ac:dyDescent="0.2">
      <c r="A85" s="29">
        <f t="shared" si="12"/>
        <v>82</v>
      </c>
      <c r="B85" s="30">
        <f>'2020'!A12</f>
        <v>10</v>
      </c>
      <c r="C85" s="30">
        <v>2020</v>
      </c>
      <c r="D85" s="31" t="str">
        <f>'2020'!B12</f>
        <v>Josiah Deguara</v>
      </c>
      <c r="E85" s="32">
        <f>'2020'!C12</f>
        <v>6.7428571428571429</v>
      </c>
      <c r="F85" s="32">
        <f t="shared" si="13"/>
        <v>49</v>
      </c>
      <c r="G85" s="32"/>
      <c r="H85" s="33">
        <f t="shared" si="14"/>
        <v>-0.44421984695516425</v>
      </c>
      <c r="I85" s="34" t="str">
        <f>'2020'!D12</f>
        <v>Cincinnati</v>
      </c>
      <c r="J85" s="35">
        <f>'2020'!E12</f>
        <v>6</v>
      </c>
      <c r="K85" s="36">
        <f>'2020'!F12</f>
        <v>35475</v>
      </c>
      <c r="L85" s="37">
        <f>'2020'!G12</f>
        <v>28.635616438356163</v>
      </c>
      <c r="M85" s="37" t="str">
        <f>'2020'!H12</f>
        <v>RS SR</v>
      </c>
      <c r="N85" s="37">
        <f>'2020'!I12</f>
        <v>23.202739726027396</v>
      </c>
      <c r="O85" s="38">
        <f>'2020'!J12</f>
        <v>74</v>
      </c>
      <c r="P85" s="38">
        <f>'2020'!K12</f>
        <v>242</v>
      </c>
      <c r="Q85" s="35">
        <f>'2020'!L12</f>
        <v>4.72</v>
      </c>
      <c r="R85" s="39">
        <f>'2020'!M12</f>
        <v>3</v>
      </c>
      <c r="S85" s="40">
        <f>'2020'!N12</f>
        <v>0</v>
      </c>
      <c r="T85" s="41">
        <f>'2020'!O12</f>
        <v>4.5916373583431029E-2</v>
      </c>
      <c r="U85" s="41">
        <f>'2020'!P12</f>
        <v>9.0573012939001843E-2</v>
      </c>
      <c r="V85" s="41">
        <f>'2020'!Q12</f>
        <v>0.16438356164383561</v>
      </c>
      <c r="W85" s="41">
        <f>'2020'!R12</f>
        <v>0.21266720114772775</v>
      </c>
      <c r="X85" s="42">
        <f>'2020'!S12</f>
        <v>0.21266720114772775</v>
      </c>
      <c r="Y85" s="43">
        <f>'2020'!T12</f>
        <v>0.18076712097556857</v>
      </c>
      <c r="Z85" s="44">
        <f>'2020'!U12</f>
        <v>21.556164383561644</v>
      </c>
      <c r="AA85" s="45">
        <f>'2020'!V12</f>
        <v>1.49</v>
      </c>
      <c r="AB85" s="45">
        <f t="shared" si="20"/>
        <v>12.923076923076923</v>
      </c>
      <c r="AC85" s="45">
        <f>'2020'!X12</f>
        <v>5.9</v>
      </c>
      <c r="AD85" s="45">
        <f>'2020'!Y12</f>
        <v>11.4</v>
      </c>
      <c r="AE85" s="45">
        <f>'2020'!Z12</f>
        <v>0</v>
      </c>
      <c r="AF85" s="45">
        <f>'2020'!AA12</f>
        <v>0</v>
      </c>
      <c r="AG85" s="45">
        <f t="shared" si="15"/>
        <v>42.9</v>
      </c>
      <c r="AH85" s="46">
        <f>'2020'!AB12</f>
        <v>7.0999999999999994E-2</v>
      </c>
      <c r="AI85" s="45">
        <f>'2020'!AC12</f>
        <v>97.51633420841388</v>
      </c>
      <c r="AJ85" s="47">
        <f>'2020'!AD12</f>
        <v>98.513089216173</v>
      </c>
      <c r="AK85" s="48">
        <f>'2020'!AE12</f>
        <v>6</v>
      </c>
      <c r="AL85" s="49">
        <f>'2020'!AF12</f>
        <v>3</v>
      </c>
      <c r="AM85" s="49">
        <f>'2020'!AG12</f>
        <v>2</v>
      </c>
      <c r="AN85" s="49">
        <f>'2020'!AH12</f>
        <v>4</v>
      </c>
      <c r="AO85" s="49">
        <f>'2020'!AI12</f>
        <v>3</v>
      </c>
      <c r="AP85" s="49">
        <f>'2020'!AK12</f>
        <v>1</v>
      </c>
      <c r="AQ85" s="49">
        <f>'2020'!AL12</f>
        <v>6</v>
      </c>
      <c r="AR85" s="50">
        <f>'2020'!AM12</f>
        <v>0</v>
      </c>
      <c r="AS85" s="55">
        <f>'2020'!AN12</f>
        <v>0</v>
      </c>
      <c r="AT85" s="56">
        <f>'2020'!AO12</f>
        <v>1</v>
      </c>
      <c r="AU85" s="56">
        <f>'2020'!AP12</f>
        <v>0</v>
      </c>
      <c r="AV85" s="56">
        <f>'2020'!AQ12</f>
        <v>0</v>
      </c>
      <c r="AW85" s="56">
        <f>'2020'!AR12</f>
        <v>0</v>
      </c>
      <c r="AX85" s="56">
        <f>'2020'!AS12</f>
        <v>0</v>
      </c>
      <c r="AY85" s="57">
        <f>'2020'!AT12</f>
        <v>0</v>
      </c>
      <c r="AZ85" s="57">
        <f>'2020'!AU12</f>
        <v>0</v>
      </c>
      <c r="BA85" s="57">
        <f>'2020'!AV12</f>
        <v>0</v>
      </c>
      <c r="BB85" s="57">
        <f>'2020'!AW12</f>
        <v>0</v>
      </c>
      <c r="BC85" s="57">
        <f>'2020'!AX12</f>
        <v>0</v>
      </c>
      <c r="BD85" s="57">
        <f>'2020'!AY12</f>
        <v>0</v>
      </c>
      <c r="BE85" s="58">
        <f>'2020'!AZ12</f>
        <v>0</v>
      </c>
      <c r="BF85" s="55">
        <f>'2020'!BA12</f>
        <v>47</v>
      </c>
      <c r="BG85" s="56">
        <f>'2020'!BB12</f>
        <v>1023.6</v>
      </c>
      <c r="BH85" s="56">
        <f>'2020'!BC12</f>
        <v>4</v>
      </c>
      <c r="BI85" s="56">
        <f>'2020'!BD12</f>
        <v>4</v>
      </c>
      <c r="BJ85" s="56">
        <f>'2020'!BE12</f>
        <v>0</v>
      </c>
      <c r="BK85" s="56">
        <f>'2020'!BF12</f>
        <v>6.4</v>
      </c>
      <c r="BL85" s="57">
        <f>'2020'!BG12</f>
        <v>0</v>
      </c>
      <c r="BM85" s="57">
        <f>'2020'!BH12</f>
        <v>0</v>
      </c>
      <c r="BN85" s="57">
        <f>'2020'!BI12</f>
        <v>5.22</v>
      </c>
      <c r="BO85" s="57">
        <f>'2020'!BJ12</f>
        <v>5.3</v>
      </c>
      <c r="BP85" s="57">
        <f>'2020'!BK12</f>
        <v>6.5</v>
      </c>
      <c r="BQ85" s="57">
        <f>'2020'!BL12</f>
        <v>0</v>
      </c>
      <c r="BR85" s="58">
        <f>'2020'!BM12</f>
        <v>0</v>
      </c>
      <c r="BS85" s="55">
        <f>'2020'!BN12</f>
        <v>98</v>
      </c>
      <c r="BT85" s="56">
        <f>'2020'!BO12</f>
        <v>1082</v>
      </c>
      <c r="BU85" s="56">
        <f>'2020'!BP12</f>
        <v>17</v>
      </c>
      <c r="BV85" s="56">
        <f>'2020'!BQ12</f>
        <v>11</v>
      </c>
      <c r="BW85" s="56">
        <f>'2020'!BR12</f>
        <v>0</v>
      </c>
      <c r="BX85" s="56">
        <f>'2020'!BS12</f>
        <v>8.5</v>
      </c>
      <c r="BY85" s="57">
        <f>'2020'!BT12</f>
        <v>0</v>
      </c>
      <c r="BZ85" s="57">
        <f>'2020'!BU12</f>
        <v>0</v>
      </c>
      <c r="CA85" s="57">
        <f>'2020'!BV12</f>
        <v>1.2</v>
      </c>
      <c r="CB85" s="57">
        <f>'2020'!BW12</f>
        <v>4.4000000000000004</v>
      </c>
      <c r="CC85" s="57">
        <f>'2020'!BX12</f>
        <v>7.4</v>
      </c>
      <c r="CD85" s="57">
        <f>'2020'!BY12</f>
        <v>0</v>
      </c>
      <c r="CE85" s="58">
        <f>'2020'!BZ12</f>
        <v>15.4</v>
      </c>
      <c r="CF85" s="55">
        <f>'2020'!CA12</f>
        <v>468</v>
      </c>
      <c r="CG85" s="56">
        <f>'2020'!CB12</f>
        <v>2847</v>
      </c>
      <c r="CH85" s="56">
        <f>'2020'!CC12</f>
        <v>59</v>
      </c>
      <c r="CI85" s="56">
        <f>'2020'!CD12</f>
        <v>38</v>
      </c>
      <c r="CJ85" s="56">
        <f>'2020'!CE12</f>
        <v>5</v>
      </c>
      <c r="CK85" s="56">
        <f>'2020'!CF12</f>
        <v>22.099999999999998</v>
      </c>
      <c r="CL85" s="57">
        <f>'2020'!CG12</f>
        <v>0</v>
      </c>
      <c r="CM85" s="57">
        <f>'2020'!CH12</f>
        <v>0</v>
      </c>
      <c r="CN85" s="57">
        <f>'2020'!CI12</f>
        <v>1.49</v>
      </c>
      <c r="CO85" s="57">
        <f>'2020'!CJ12</f>
        <v>5.8</v>
      </c>
      <c r="CP85" s="57">
        <f>'2020'!CK12</f>
        <v>9</v>
      </c>
      <c r="CQ85" s="57">
        <f>'2020'!CL12</f>
        <v>42.9</v>
      </c>
      <c r="CR85" s="58">
        <f>'2020'!CM12</f>
        <v>5</v>
      </c>
      <c r="CS85" s="55">
        <f>'2020'!CN12</f>
        <v>504</v>
      </c>
      <c r="CT85" s="56">
        <f>'2020'!CO12</f>
        <v>2369.9</v>
      </c>
      <c r="CU85" s="56">
        <f>'2020'!CP12</f>
        <v>71</v>
      </c>
      <c r="CV85" s="56">
        <f>'2020'!CQ12</f>
        <v>39</v>
      </c>
      <c r="CW85" s="56">
        <f>'2020'!CR12</f>
        <v>7</v>
      </c>
      <c r="CX85" s="56">
        <f>'2020'!CS12</f>
        <v>18.2</v>
      </c>
      <c r="CY85" s="57">
        <f>'2020'!CT12</f>
        <v>0</v>
      </c>
      <c r="CZ85" s="57">
        <f>'2020'!CU12</f>
        <v>0</v>
      </c>
      <c r="DA85" s="57">
        <f>'2020'!CV12</f>
        <v>1.47</v>
      </c>
      <c r="DB85" s="57">
        <f>'2020'!CW12</f>
        <v>5.9</v>
      </c>
      <c r="DC85" s="57">
        <f>'2020'!CX12</f>
        <v>11.4</v>
      </c>
      <c r="DD85" s="57">
        <f>'2020'!CY12</f>
        <v>27.3</v>
      </c>
      <c r="DE85" s="58">
        <f>'2020'!CZ12</f>
        <v>7.1</v>
      </c>
    </row>
    <row r="86" spans="1:109" ht="15.75" hidden="1" customHeight="1" x14ac:dyDescent="0.2">
      <c r="A86" s="29">
        <f t="shared" si="12"/>
        <v>83</v>
      </c>
      <c r="B86" s="30">
        <f>'2018'!A9</f>
        <v>7</v>
      </c>
      <c r="C86" s="30">
        <v>2018</v>
      </c>
      <c r="D86" s="31" t="str">
        <f>'2018'!B9</f>
        <v>Chris Herndon</v>
      </c>
      <c r="E86" s="32">
        <f>'2018'!C9</f>
        <v>6.7142857142857144</v>
      </c>
      <c r="F86" s="32">
        <f t="shared" si="13"/>
        <v>48.4</v>
      </c>
      <c r="G86" s="32"/>
      <c r="H86" s="33">
        <f t="shared" si="14"/>
        <v>-0.45482063642452764</v>
      </c>
      <c r="I86" s="34" t="str">
        <f>'2018'!D9</f>
        <v>Miami</v>
      </c>
      <c r="J86" s="35">
        <f>'2018'!E9</f>
        <v>4</v>
      </c>
      <c r="K86" s="36">
        <f>'2018'!F9</f>
        <v>35118</v>
      </c>
      <c r="L86" s="37">
        <f>'2018'!G9</f>
        <v>29.613698630136987</v>
      </c>
      <c r="M86" s="37" t="str">
        <f>'2018'!H9</f>
        <v>SR</v>
      </c>
      <c r="N86" s="37">
        <f>'2018'!I9</f>
        <v>22.186301369863013</v>
      </c>
      <c r="O86" s="38">
        <f>'2018'!J9</f>
        <v>76</v>
      </c>
      <c r="P86" s="38">
        <f>'2018'!K9</f>
        <v>253</v>
      </c>
      <c r="Q86" s="35">
        <f>'2018'!L9</f>
        <v>4.8600000000000003</v>
      </c>
      <c r="R86" s="39">
        <f>'2018'!M9</f>
        <v>4</v>
      </c>
      <c r="S86" s="40">
        <f>'2018'!N9</f>
        <v>0</v>
      </c>
      <c r="T86" s="41">
        <f>'2018'!O9</f>
        <v>0</v>
      </c>
      <c r="U86" s="41">
        <f>'2018'!P9</f>
        <v>8.5889570552147243E-2</v>
      </c>
      <c r="V86" s="41">
        <f>'2018'!Q9</f>
        <v>9.3699152780115577E-2</v>
      </c>
      <c r="W86" s="41">
        <f>'2018'!R9</f>
        <v>0.17881911902530459</v>
      </c>
      <c r="X86" s="42">
        <f>'2018'!S9</f>
        <v>0.17881911902530459</v>
      </c>
      <c r="Y86" s="43">
        <f>'2018'!T9</f>
        <v>0.16987816307403936</v>
      </c>
      <c r="Z86" s="44">
        <f>'2018'!U9</f>
        <v>21.547945205479451</v>
      </c>
      <c r="AA86" s="45">
        <f>'2018'!V9</f>
        <v>1.62</v>
      </c>
      <c r="AB86" s="45">
        <f t="shared" si="20"/>
        <v>11.925000000000001</v>
      </c>
      <c r="AC86" s="45">
        <f>'2018'!X9</f>
        <v>9.3000000000000007</v>
      </c>
      <c r="AD86" s="45">
        <f>'2018'!Y9</f>
        <v>6</v>
      </c>
      <c r="AE86" s="45">
        <f>'2018'!Z9</f>
        <v>0</v>
      </c>
      <c r="AF86" s="45">
        <f>'2018'!AA9</f>
        <v>0</v>
      </c>
      <c r="AG86" s="45">
        <f t="shared" si="15"/>
        <v>0</v>
      </c>
      <c r="AH86" s="46">
        <f>'2018'!AB9</f>
        <v>7.0000000000000007E-2</v>
      </c>
      <c r="AI86" s="45">
        <f>'2018'!AC9</f>
        <v>90.699614208810942</v>
      </c>
      <c r="AJ86" s="47">
        <f>'2018'!AD9</f>
        <v>95.366275028928982</v>
      </c>
      <c r="AK86" s="48">
        <f>'2018'!AE9</f>
        <v>5</v>
      </c>
      <c r="AL86" s="49">
        <f>'2018'!AF9</f>
        <v>3</v>
      </c>
      <c r="AM86" s="49">
        <f>'2018'!AG9</f>
        <v>3</v>
      </c>
      <c r="AN86" s="49">
        <f>'2018'!AH9</f>
        <v>3</v>
      </c>
      <c r="AO86" s="49">
        <f>'2018'!AI9</f>
        <v>8</v>
      </c>
      <c r="AP86" s="49">
        <f>'2018'!AK9</f>
        <v>0</v>
      </c>
      <c r="AQ86" s="49">
        <f>'2018'!AL9</f>
        <v>5</v>
      </c>
      <c r="AR86" s="50">
        <f>'2018'!AM9</f>
        <v>0</v>
      </c>
      <c r="AS86" s="55">
        <f>'2018'!AN9</f>
        <v>0</v>
      </c>
      <c r="AT86" s="56">
        <f>'2018'!AO9</f>
        <v>1</v>
      </c>
      <c r="AU86" s="56">
        <f>'2018'!AP9</f>
        <v>0</v>
      </c>
      <c r="AV86" s="56">
        <f>'2018'!AQ9</f>
        <v>0</v>
      </c>
      <c r="AW86" s="56">
        <f>'2018'!AR9</f>
        <v>0</v>
      </c>
      <c r="AX86" s="56">
        <f>'2018'!AS9</f>
        <v>0</v>
      </c>
      <c r="AY86" s="57">
        <f>'2018'!AT9</f>
        <v>0</v>
      </c>
      <c r="AZ86" s="57">
        <f>'2018'!AU9</f>
        <v>0</v>
      </c>
      <c r="BA86" s="57">
        <f>'2018'!AV9</f>
        <v>0</v>
      </c>
      <c r="BB86" s="57">
        <f>'2018'!AW9</f>
        <v>0</v>
      </c>
      <c r="BC86" s="57">
        <f>'2018'!AX9</f>
        <v>0</v>
      </c>
      <c r="BD86" s="57">
        <f>'2018'!AY9</f>
        <v>0</v>
      </c>
      <c r="BE86" s="58">
        <f>'2018'!AZ9</f>
        <v>0</v>
      </c>
      <c r="BF86" s="55">
        <f>'2018'!BA9</f>
        <v>0</v>
      </c>
      <c r="BG86" s="56">
        <f>'2018'!BB9</f>
        <v>1</v>
      </c>
      <c r="BH86" s="56">
        <f>'2018'!BC9</f>
        <v>3</v>
      </c>
      <c r="BI86" s="56">
        <f>'2018'!BD9</f>
        <v>0</v>
      </c>
      <c r="BJ86" s="56">
        <f>'2018'!BE9</f>
        <v>0</v>
      </c>
      <c r="BK86" s="56">
        <f>'2018'!BF9</f>
        <v>0</v>
      </c>
      <c r="BL86" s="57">
        <f>'2018'!BG9</f>
        <v>0</v>
      </c>
      <c r="BM86" s="57">
        <f>'2018'!BH9</f>
        <v>0</v>
      </c>
      <c r="BN86" s="57">
        <f>'2018'!BI9</f>
        <v>0</v>
      </c>
      <c r="BO86" s="57">
        <f>'2018'!BJ9</f>
        <v>0</v>
      </c>
      <c r="BP86" s="57">
        <f>'2018'!BK9</f>
        <v>10.3</v>
      </c>
      <c r="BQ86" s="57">
        <f>'2018'!BL9</f>
        <v>0</v>
      </c>
      <c r="BR86" s="58">
        <f>'2018'!BM9</f>
        <v>0</v>
      </c>
      <c r="BS86" s="55">
        <f>'2018'!BN9</f>
        <v>238</v>
      </c>
      <c r="BT86" s="56">
        <f>'2018'!BO9</f>
        <v>2771</v>
      </c>
      <c r="BU86" s="56">
        <f>'2018'!BP9</f>
        <v>30</v>
      </c>
      <c r="BV86" s="56">
        <f>'2018'!BQ9</f>
        <v>18</v>
      </c>
      <c r="BW86" s="56">
        <f>'2018'!BR9</f>
        <v>1</v>
      </c>
      <c r="BX86" s="56">
        <f>'2018'!BS9</f>
        <v>14</v>
      </c>
      <c r="BY86" s="57">
        <f>'2018'!BT9</f>
        <v>0</v>
      </c>
      <c r="BZ86" s="57">
        <f>'2018'!BU9</f>
        <v>0</v>
      </c>
      <c r="CA86" s="57">
        <f>'2018'!BV9</f>
        <v>1.7</v>
      </c>
      <c r="CB86" s="57">
        <f>'2018'!BW9</f>
        <v>3.9</v>
      </c>
      <c r="CC86" s="57">
        <f>'2018'!BX9</f>
        <v>9.8000000000000007</v>
      </c>
      <c r="CD86" s="57">
        <f>'2018'!BY9</f>
        <v>0</v>
      </c>
      <c r="CE86" s="58">
        <f>'2018'!BZ9</f>
        <v>5.3</v>
      </c>
      <c r="CF86" s="55">
        <f>'2018'!CA9</f>
        <v>334</v>
      </c>
      <c r="CG86" s="56">
        <f>'2018'!CB9</f>
        <v>3564.6</v>
      </c>
      <c r="CH86" s="56">
        <f>'2018'!CC9</f>
        <v>37</v>
      </c>
      <c r="CI86" s="56">
        <f>'2018'!CD9</f>
        <v>28</v>
      </c>
      <c r="CJ86" s="56">
        <f>'2018'!CE9</f>
        <v>2</v>
      </c>
      <c r="CK86" s="56">
        <f>'2018'!CF9</f>
        <v>27.3</v>
      </c>
      <c r="CL86" s="57">
        <f>'2018'!CG9</f>
        <v>0</v>
      </c>
      <c r="CM86" s="57">
        <f>'2018'!CH9</f>
        <v>0</v>
      </c>
      <c r="CN86" s="57">
        <f>'2018'!CI9</f>
        <v>1.26</v>
      </c>
      <c r="CO86" s="57">
        <f>'2018'!CJ9</f>
        <v>9.1999999999999993</v>
      </c>
      <c r="CP86" s="57">
        <f>'2018'!CK9</f>
        <v>6</v>
      </c>
      <c r="CQ86" s="57">
        <f>'2018'!CL9</f>
        <v>0</v>
      </c>
      <c r="CR86" s="58">
        <f>'2018'!CM9</f>
        <v>3.4</v>
      </c>
      <c r="CS86" s="55">
        <f>'2018'!CN9</f>
        <v>477</v>
      </c>
      <c r="CT86" s="56">
        <f>'2018'!CO9</f>
        <v>2667.5</v>
      </c>
      <c r="CU86" s="56">
        <f>'2018'!CP9</f>
        <v>53</v>
      </c>
      <c r="CV86" s="56">
        <f>'2018'!CQ9</f>
        <v>40</v>
      </c>
      <c r="CW86" s="56">
        <f>'2018'!CR9</f>
        <v>4</v>
      </c>
      <c r="CX86" s="56">
        <f>'2018'!CS9</f>
        <v>22</v>
      </c>
      <c r="CY86" s="57">
        <f>'2018'!CT9</f>
        <v>0</v>
      </c>
      <c r="CZ86" s="57">
        <f>'2018'!CU9</f>
        <v>0</v>
      </c>
      <c r="DA86" s="57">
        <f>'2018'!CV9</f>
        <v>1.62</v>
      </c>
      <c r="DB86" s="57">
        <f>'2018'!CW9</f>
        <v>9.3000000000000007</v>
      </c>
      <c r="DC86" s="57">
        <f>'2018'!CX9</f>
        <v>3.7</v>
      </c>
      <c r="DD86" s="57">
        <f>'2018'!CY9</f>
        <v>55.6</v>
      </c>
      <c r="DE86" s="58">
        <f>'2018'!CZ9</f>
        <v>7</v>
      </c>
    </row>
    <row r="87" spans="1:109" ht="15.75" hidden="1" customHeight="1" x14ac:dyDescent="0.2">
      <c r="A87" s="29">
        <f t="shared" si="12"/>
        <v>84</v>
      </c>
      <c r="B87" s="30">
        <f>'2018'!A10</f>
        <v>8</v>
      </c>
      <c r="C87" s="30">
        <v>2018</v>
      </c>
      <c r="D87" s="31" t="str">
        <f>'2018'!B10</f>
        <v>Troy Fumagalli</v>
      </c>
      <c r="E87" s="32">
        <f>'2018'!C10</f>
        <v>6.6142857142857139</v>
      </c>
      <c r="F87" s="32">
        <f t="shared" si="13"/>
        <v>47.8</v>
      </c>
      <c r="G87" s="32"/>
      <c r="H87" s="33">
        <f t="shared" si="14"/>
        <v>-0.49192339956729991</v>
      </c>
      <c r="I87" s="34" t="str">
        <f>'2018'!D10</f>
        <v>Wisconsin</v>
      </c>
      <c r="J87" s="35">
        <f>'2018'!E10</f>
        <v>2</v>
      </c>
      <c r="K87" s="36">
        <f>'2018'!F10</f>
        <v>34747</v>
      </c>
      <c r="L87" s="37">
        <f>'2018'!G10</f>
        <v>30.63013698630137</v>
      </c>
      <c r="M87" s="37" t="str">
        <f>'2018'!H10</f>
        <v>SR</v>
      </c>
      <c r="N87" s="37">
        <f>'2018'!I10</f>
        <v>23.202739726027396</v>
      </c>
      <c r="O87" s="38">
        <f>'2018'!J10</f>
        <v>77</v>
      </c>
      <c r="P87" s="38">
        <f>'2018'!K10</f>
        <v>247</v>
      </c>
      <c r="Q87" s="35">
        <f>'2018'!L10</f>
        <v>4.84</v>
      </c>
      <c r="R87" s="39">
        <f>'2018'!M10</f>
        <v>5</v>
      </c>
      <c r="S87" s="40">
        <f>'2018'!N10</f>
        <v>0</v>
      </c>
      <c r="T87" s="41">
        <f>'2018'!O10</f>
        <v>8.7941648129946717E-2</v>
      </c>
      <c r="U87" s="41">
        <f>'2018'!P10</f>
        <v>0.15233367401567136</v>
      </c>
      <c r="V87" s="41">
        <f>'2018'!Q10</f>
        <v>0.2491087918223597</v>
      </c>
      <c r="W87" s="41">
        <f>'2018'!R10</f>
        <v>0.23728960610792993</v>
      </c>
      <c r="X87" s="42">
        <f>'2018'!S10</f>
        <v>0.2431991989651448</v>
      </c>
      <c r="Y87" s="43">
        <f>'2018'!T10</f>
        <v>0.2431991989651448</v>
      </c>
      <c r="Z87" s="44">
        <f>'2018'!U10</f>
        <v>20.547945205479451</v>
      </c>
      <c r="AA87" s="45">
        <f>'2018'!V10</f>
        <v>1.98</v>
      </c>
      <c r="AB87" s="45">
        <f t="shared" si="20"/>
        <v>11.891304347826088</v>
      </c>
      <c r="AC87" s="45">
        <f>'2018'!X10</f>
        <v>5.3</v>
      </c>
      <c r="AD87" s="45">
        <f>'2018'!Y10</f>
        <v>9.6</v>
      </c>
      <c r="AE87" s="45">
        <f>'2018'!Z10</f>
        <v>0</v>
      </c>
      <c r="AF87" s="45">
        <f>'2018'!AA10</f>
        <v>0</v>
      </c>
      <c r="AG87" s="45">
        <f t="shared" si="15"/>
        <v>0</v>
      </c>
      <c r="AH87" s="46">
        <f>'2018'!AB10</f>
        <v>6.0999999999999999E-2</v>
      </c>
      <c r="AI87" s="45">
        <f>'2018'!AC10</f>
        <v>90.021346024847006</v>
      </c>
      <c r="AJ87" s="47">
        <f>'2018'!AD10</f>
        <v>96.527394000642033</v>
      </c>
      <c r="AK87" s="48">
        <f>'2018'!AE10</f>
        <v>8</v>
      </c>
      <c r="AL87" s="49">
        <f>'2018'!AF10</f>
        <v>5</v>
      </c>
      <c r="AM87" s="49">
        <f>'2018'!AG10</f>
        <v>5</v>
      </c>
      <c r="AN87" s="49">
        <f>'2018'!AH10</f>
        <v>3</v>
      </c>
      <c r="AO87" s="49">
        <f>'2018'!AI10</f>
        <v>2</v>
      </c>
      <c r="AP87" s="49">
        <f>'2018'!AK10</f>
        <v>1</v>
      </c>
      <c r="AQ87" s="49">
        <f>'2018'!AL10</f>
        <v>3</v>
      </c>
      <c r="AR87" s="50">
        <f>'2018'!AM10</f>
        <v>0</v>
      </c>
      <c r="AS87" s="55">
        <f>'2018'!AN10</f>
        <v>0</v>
      </c>
      <c r="AT87" s="56">
        <f>'2018'!AO10</f>
        <v>1</v>
      </c>
      <c r="AU87" s="56">
        <f>'2018'!AP10</f>
        <v>0</v>
      </c>
      <c r="AV87" s="56">
        <f>'2018'!AQ10</f>
        <v>0</v>
      </c>
      <c r="AW87" s="56">
        <f>'2018'!AR10</f>
        <v>0</v>
      </c>
      <c r="AX87" s="56">
        <f>'2018'!AS10</f>
        <v>0</v>
      </c>
      <c r="AY87" s="57">
        <f>'2018'!AT10</f>
        <v>0</v>
      </c>
      <c r="AZ87" s="57">
        <f>'2018'!AU10</f>
        <v>0</v>
      </c>
      <c r="BA87" s="57">
        <f>'2018'!AV10</f>
        <v>0</v>
      </c>
      <c r="BB87" s="57">
        <f>'2018'!AW10</f>
        <v>0</v>
      </c>
      <c r="BC87" s="57">
        <f>'2018'!AX10</f>
        <v>0</v>
      </c>
      <c r="BD87" s="57">
        <f>'2018'!AY10</f>
        <v>0</v>
      </c>
      <c r="BE87" s="58">
        <f>'2018'!AZ10</f>
        <v>0</v>
      </c>
      <c r="BF87" s="55">
        <f>'2018'!BA10</f>
        <v>170</v>
      </c>
      <c r="BG87" s="56">
        <f>'2018'!BB10</f>
        <v>1933.1</v>
      </c>
      <c r="BH87" s="56">
        <f>'2018'!BC10</f>
        <v>26</v>
      </c>
      <c r="BI87" s="56">
        <f>'2018'!BD10</f>
        <v>13</v>
      </c>
      <c r="BJ87" s="56">
        <f>'2018'!BE10</f>
        <v>0</v>
      </c>
      <c r="BK87" s="56">
        <f>'2018'!BF10</f>
        <v>14.3</v>
      </c>
      <c r="BL87" s="57">
        <f>'2018'!BG10</f>
        <v>0</v>
      </c>
      <c r="BM87" s="57">
        <f>'2018'!BH10</f>
        <v>0</v>
      </c>
      <c r="BN87" s="57">
        <f>'2018'!BI10</f>
        <v>1.7</v>
      </c>
      <c r="BO87" s="57">
        <f>'2018'!BJ10</f>
        <v>2.6</v>
      </c>
      <c r="BP87" s="57">
        <f>'2018'!BK10</f>
        <v>14.4</v>
      </c>
      <c r="BQ87" s="57">
        <f>'2018'!BL10</f>
        <v>0</v>
      </c>
      <c r="BR87" s="58">
        <f>'2018'!BM10</f>
        <v>7.1</v>
      </c>
      <c r="BS87" s="55">
        <f>'2018'!BN10</f>
        <v>313</v>
      </c>
      <c r="BT87" s="56">
        <f>'2018'!BO10</f>
        <v>2054.7000000000003</v>
      </c>
      <c r="BU87" s="56">
        <f>'2018'!BP10</f>
        <v>46</v>
      </c>
      <c r="BV87" s="56">
        <f>'2018'!BQ10</f>
        <v>28</v>
      </c>
      <c r="BW87" s="56">
        <f>'2018'!BR10</f>
        <v>1</v>
      </c>
      <c r="BX87" s="56">
        <f>'2018'!BS10</f>
        <v>9.9</v>
      </c>
      <c r="BY87" s="57">
        <f>'2018'!BT10</f>
        <v>0</v>
      </c>
      <c r="BZ87" s="57">
        <f>'2018'!BU10</f>
        <v>0</v>
      </c>
      <c r="CA87" s="57">
        <f>'2018'!BV10</f>
        <v>1.29</v>
      </c>
      <c r="CB87" s="57">
        <f>'2018'!BW10</f>
        <v>2.1</v>
      </c>
      <c r="CC87" s="57">
        <f>'2018'!BX10</f>
        <v>10.1</v>
      </c>
      <c r="CD87" s="57">
        <f>'2018'!BY10</f>
        <v>0</v>
      </c>
      <c r="CE87" s="58">
        <f>'2018'!BZ10</f>
        <v>6.7</v>
      </c>
      <c r="CF87" s="55">
        <f>'2018'!CA10</f>
        <v>580</v>
      </c>
      <c r="CG87" s="56">
        <f>'2018'!CB10</f>
        <v>2328.2999999999997</v>
      </c>
      <c r="CH87" s="56">
        <f>'2018'!CC10</f>
        <v>66</v>
      </c>
      <c r="CI87" s="56">
        <f>'2018'!CD10</f>
        <v>47</v>
      </c>
      <c r="CJ87" s="56">
        <f>'2018'!CE10</f>
        <v>2</v>
      </c>
      <c r="CK87" s="56">
        <f>'2018'!CF10</f>
        <v>13</v>
      </c>
      <c r="CL87" s="57">
        <f>'2018'!CG10</f>
        <v>0</v>
      </c>
      <c r="CM87" s="57">
        <f>'2018'!CH10</f>
        <v>0</v>
      </c>
      <c r="CN87" s="57">
        <f>'2018'!CI10</f>
        <v>1.98</v>
      </c>
      <c r="CO87" s="57">
        <f>'2018'!CJ10</f>
        <v>5.3</v>
      </c>
      <c r="CP87" s="57">
        <f>'2018'!CK10</f>
        <v>8.6</v>
      </c>
      <c r="CQ87" s="57">
        <f>'2018'!CL10</f>
        <v>0</v>
      </c>
      <c r="CR87" s="58">
        <f>'2018'!CM10</f>
        <v>11.3</v>
      </c>
      <c r="CS87" s="55">
        <f>'2018'!CN10</f>
        <v>547</v>
      </c>
      <c r="CT87" s="56">
        <f>'2018'!CO10</f>
        <v>2305.1999999999998</v>
      </c>
      <c r="CU87" s="56">
        <f>'2018'!CP10</f>
        <v>73</v>
      </c>
      <c r="CV87" s="56">
        <f>'2018'!CQ10</f>
        <v>46</v>
      </c>
      <c r="CW87" s="56">
        <f>'2018'!CR10</f>
        <v>4</v>
      </c>
      <c r="CX87" s="56">
        <f>'2018'!CS10</f>
        <v>21.6</v>
      </c>
      <c r="CY87" s="57">
        <f>'2018'!CT10</f>
        <v>0</v>
      </c>
      <c r="CZ87" s="57">
        <f>'2018'!CU10</f>
        <v>0</v>
      </c>
      <c r="DA87" s="57">
        <f>'2018'!CV10</f>
        <v>1.87</v>
      </c>
      <c r="DB87" s="57">
        <f>'2018'!CW10</f>
        <v>3.5</v>
      </c>
      <c r="DC87" s="57">
        <f>'2018'!CX10</f>
        <v>9.6</v>
      </c>
      <c r="DD87" s="57">
        <f>'2018'!CY10</f>
        <v>42.9</v>
      </c>
      <c r="DE87" s="58">
        <f>'2018'!CZ10</f>
        <v>6.1</v>
      </c>
    </row>
    <row r="88" spans="1:109" ht="15.75" hidden="1" customHeight="1" x14ac:dyDescent="0.2">
      <c r="A88" s="29">
        <f t="shared" si="12"/>
        <v>85</v>
      </c>
      <c r="B88" s="30">
        <f>'2023'!A11</f>
        <v>9</v>
      </c>
      <c r="C88" s="30">
        <v>2023</v>
      </c>
      <c r="D88" s="31" t="str">
        <f>'2023'!B11</f>
        <v>Brenton Strange</v>
      </c>
      <c r="E88" s="32">
        <f>'2023'!C11</f>
        <v>6.5357142857142856</v>
      </c>
      <c r="F88" s="32">
        <f t="shared" si="13"/>
        <v>47.199999999999996</v>
      </c>
      <c r="G88" s="32"/>
      <c r="H88" s="33">
        <f t="shared" si="14"/>
        <v>-0.52107557060804932</v>
      </c>
      <c r="I88" s="34" t="str">
        <f>'2023'!D11</f>
        <v>Penn State</v>
      </c>
      <c r="J88" s="35">
        <f>'2023'!E11</f>
        <v>2</v>
      </c>
      <c r="K88" s="36">
        <f>'2023'!F11</f>
        <v>36887</v>
      </c>
      <c r="L88" s="37">
        <f>'2023'!G11</f>
        <v>24.767123287671232</v>
      </c>
      <c r="M88" s="37" t="str">
        <f>'2023'!H11</f>
        <v>SR</v>
      </c>
      <c r="N88" s="37">
        <f>'2023'!I11</f>
        <v>22.345205479452055</v>
      </c>
      <c r="O88" s="35">
        <f>'2023'!J11</f>
        <v>76</v>
      </c>
      <c r="P88" s="35">
        <f>'2023'!K11</f>
        <v>253</v>
      </c>
      <c r="Q88" s="35">
        <f>'2023'!L11</f>
        <v>4.7</v>
      </c>
      <c r="R88" s="59">
        <f>'2023'!M11</f>
        <v>2</v>
      </c>
      <c r="S88" s="40">
        <f>'2023'!N11</f>
        <v>0</v>
      </c>
      <c r="T88" s="41">
        <f>'2023'!O11</f>
        <v>1.8075011296882059E-2</v>
      </c>
      <c r="U88" s="41">
        <f>'2023'!P11</f>
        <v>9.1517857142857137E-2</v>
      </c>
      <c r="V88" s="41">
        <f>'2023'!Q11</f>
        <v>7.6180802437785675E-2</v>
      </c>
      <c r="W88" s="41">
        <f>'2023'!R11</f>
        <v>0.11028179741051028</v>
      </c>
      <c r="X88" s="42">
        <f>'2023'!S11</f>
        <v>0.11028179741051028</v>
      </c>
      <c r="Y88" s="43">
        <f>'2023'!T11</f>
        <v>0.11028179741051028</v>
      </c>
      <c r="Z88" s="44" t="str">
        <f>'2023'!U11</f>
        <v>N/A</v>
      </c>
      <c r="AA88" s="45">
        <f>'2023'!V11</f>
        <v>1.44</v>
      </c>
      <c r="AB88" s="45">
        <f t="shared" si="20"/>
        <v>11.3125</v>
      </c>
      <c r="AC88" s="45">
        <f>'2023'!X11</f>
        <v>7.3</v>
      </c>
      <c r="AD88" s="45">
        <f>'2023'!Y11</f>
        <v>5.2</v>
      </c>
      <c r="AE88" s="45">
        <f>'2023'!Z11</f>
        <v>0</v>
      </c>
      <c r="AF88" s="45">
        <f>'2023'!AA11</f>
        <v>0</v>
      </c>
      <c r="AG88" s="45">
        <f t="shared" si="15"/>
        <v>25</v>
      </c>
      <c r="AH88" s="46">
        <f>'2023'!AB11</f>
        <v>0.03</v>
      </c>
      <c r="AI88" s="45">
        <f>'2023'!AC11</f>
        <v>103.69530303312857</v>
      </c>
      <c r="AJ88" s="47">
        <f>'2023'!AD11</f>
        <v>109.03061578077595</v>
      </c>
      <c r="AK88" s="48">
        <f>'2023'!AE11</f>
        <v>1</v>
      </c>
      <c r="AL88" s="49">
        <f>'2023'!AF11</f>
        <v>0</v>
      </c>
      <c r="AM88" s="49">
        <f>'2023'!AG11</f>
        <v>2</v>
      </c>
      <c r="AN88" s="49">
        <f>'2023'!AH11</f>
        <v>2</v>
      </c>
      <c r="AO88" s="49">
        <f>'2023'!AI11</f>
        <v>5</v>
      </c>
      <c r="AP88" s="49">
        <f>'2023'!AK11</f>
        <v>5</v>
      </c>
      <c r="AQ88" s="49">
        <f>'2023'!AL11</f>
        <v>7</v>
      </c>
      <c r="AR88" s="60">
        <f>'2023'!AM11</f>
        <v>0.5</v>
      </c>
      <c r="AS88" s="55">
        <f>'2023'!AN11</f>
        <v>0</v>
      </c>
      <c r="AT88" s="56">
        <f>'2023'!AO11</f>
        <v>1</v>
      </c>
      <c r="AU88" s="56">
        <f>'2023'!AP11</f>
        <v>0</v>
      </c>
      <c r="AV88" s="56">
        <f>'2023'!AQ11</f>
        <v>0</v>
      </c>
      <c r="AW88" s="56">
        <f>'2023'!AR11</f>
        <v>0</v>
      </c>
      <c r="AX88" s="56">
        <f>'2023'!AS11</f>
        <v>0</v>
      </c>
      <c r="AY88" s="57">
        <f>'2023'!AT11</f>
        <v>0</v>
      </c>
      <c r="AZ88" s="57">
        <f>'2023'!AU11</f>
        <v>0</v>
      </c>
      <c r="BA88" s="57">
        <f>'2023'!AV11</f>
        <v>0</v>
      </c>
      <c r="BB88" s="57">
        <f>'2023'!AW11</f>
        <v>0</v>
      </c>
      <c r="BC88" s="57">
        <f>'2023'!AX11</f>
        <v>0</v>
      </c>
      <c r="BD88" s="57">
        <f>'2023'!AY11</f>
        <v>0</v>
      </c>
      <c r="BE88" s="58">
        <f>'2023'!AZ11</f>
        <v>0</v>
      </c>
      <c r="BF88" s="55">
        <f>'2023'!BA11</f>
        <v>4</v>
      </c>
      <c r="BG88" s="56">
        <f>'2023'!BB11</f>
        <v>221.3</v>
      </c>
      <c r="BH88" s="56">
        <f>'2023'!BC11</f>
        <v>1</v>
      </c>
      <c r="BI88" s="56">
        <f>'2023'!BD11</f>
        <v>1</v>
      </c>
      <c r="BJ88" s="56">
        <f>'2023'!BE11</f>
        <v>1</v>
      </c>
      <c r="BK88" s="56">
        <f>'2023'!BF11</f>
        <v>2</v>
      </c>
      <c r="BL88" s="57">
        <f>'2023'!BG11</f>
        <v>0</v>
      </c>
      <c r="BM88" s="57">
        <f>'2023'!BH11</f>
        <v>0</v>
      </c>
      <c r="BN88" s="57">
        <f>'2023'!BI11</f>
        <v>0.8</v>
      </c>
      <c r="BO88" s="57">
        <f>'2023'!BJ11</f>
        <v>5</v>
      </c>
      <c r="BP88" s="57">
        <f>'2023'!BK11</f>
        <v>-1</v>
      </c>
      <c r="BQ88" s="57">
        <f>'2023'!BL11</f>
        <v>0</v>
      </c>
      <c r="BR88" s="58">
        <f>'2023'!BM11</f>
        <v>0</v>
      </c>
      <c r="BS88" s="55">
        <f>'2023'!BN11</f>
        <v>164</v>
      </c>
      <c r="BT88" s="56">
        <f>'2023'!BO11</f>
        <v>1792</v>
      </c>
      <c r="BU88" s="56">
        <f>'2023'!BP11</f>
        <v>20</v>
      </c>
      <c r="BV88" s="56">
        <f>'2023'!BQ11</f>
        <v>17</v>
      </c>
      <c r="BW88" s="56">
        <f>'2023'!BR11</f>
        <v>2</v>
      </c>
      <c r="BX88" s="56">
        <f>'2023'!BS11</f>
        <v>13.299999999999999</v>
      </c>
      <c r="BY88" s="57">
        <f>'2023'!BT11</f>
        <v>0</v>
      </c>
      <c r="BZ88" s="57">
        <f>'2023'!BU11</f>
        <v>0</v>
      </c>
      <c r="CA88" s="57">
        <f>'2023'!BV11</f>
        <v>1.1599999999999999</v>
      </c>
      <c r="CB88" s="57">
        <f>'2023'!BW11</f>
        <v>5.4</v>
      </c>
      <c r="CC88" s="57">
        <f>'2023'!BX11</f>
        <v>5.0999999999999996</v>
      </c>
      <c r="CD88" s="57">
        <f>'2023'!BY11</f>
        <v>0</v>
      </c>
      <c r="CE88" s="58">
        <f>'2023'!BZ11</f>
        <v>0</v>
      </c>
      <c r="CF88" s="55">
        <f>'2023'!CA11</f>
        <v>225</v>
      </c>
      <c r="CG88" s="56">
        <f>'2023'!CB11</f>
        <v>2953.5</v>
      </c>
      <c r="CH88" s="56">
        <f>'2023'!CC11</f>
        <v>34</v>
      </c>
      <c r="CI88" s="56">
        <f>'2023'!CD11</f>
        <v>20</v>
      </c>
      <c r="CJ88" s="56">
        <f>'2023'!CE11</f>
        <v>3</v>
      </c>
      <c r="CK88" s="56">
        <f>'2023'!CF11</f>
        <v>20.9</v>
      </c>
      <c r="CL88" s="57">
        <f>'2023'!CG11</f>
        <v>0</v>
      </c>
      <c r="CM88" s="57">
        <f>'2023'!CH11</f>
        <v>0</v>
      </c>
      <c r="CN88" s="57">
        <f>'2023'!CI11</f>
        <v>0.75</v>
      </c>
      <c r="CO88" s="57">
        <f>'2023'!CJ11</f>
        <v>6.1</v>
      </c>
      <c r="CP88" s="57">
        <f>'2023'!CK11</f>
        <v>7.7</v>
      </c>
      <c r="CQ88" s="57">
        <f>'2023'!CL11</f>
        <v>25</v>
      </c>
      <c r="CR88" s="58">
        <f>'2023'!CM11</f>
        <v>16.7</v>
      </c>
      <c r="CS88" s="55">
        <f>'2023'!CN11</f>
        <v>362</v>
      </c>
      <c r="CT88" s="56">
        <f>'2023'!CO11</f>
        <v>3282.5</v>
      </c>
      <c r="CU88" s="56">
        <f>'2023'!CP11</f>
        <v>38</v>
      </c>
      <c r="CV88" s="56">
        <f>'2023'!CQ11</f>
        <v>32</v>
      </c>
      <c r="CW88" s="56">
        <f>'2023'!CR11</f>
        <v>5</v>
      </c>
      <c r="CX88" s="56">
        <f>'2023'!CS11</f>
        <v>28.6</v>
      </c>
      <c r="CY88" s="57">
        <f>'2023'!CT11</f>
        <v>0</v>
      </c>
      <c r="CZ88" s="57">
        <f>'2023'!CU11</f>
        <v>0</v>
      </c>
      <c r="DA88" s="57">
        <f>'2023'!CV11</f>
        <v>1.44</v>
      </c>
      <c r="DB88" s="57">
        <f>'2023'!CW11</f>
        <v>7.3</v>
      </c>
      <c r="DC88" s="57">
        <f>'2023'!CX11</f>
        <v>5.2</v>
      </c>
      <c r="DD88" s="57">
        <f>'2023'!CY11</f>
        <v>62.5</v>
      </c>
      <c r="DE88" s="58">
        <f>'2023'!CZ11</f>
        <v>3</v>
      </c>
    </row>
    <row r="89" spans="1:109" ht="15.75" hidden="1" customHeight="1" x14ac:dyDescent="0.2">
      <c r="A89" s="29">
        <f t="shared" si="12"/>
        <v>86</v>
      </c>
      <c r="B89" s="30">
        <f>'2018'!A11</f>
        <v>9</v>
      </c>
      <c r="C89" s="30">
        <v>2018</v>
      </c>
      <c r="D89" s="31" t="str">
        <f>'2018'!B11</f>
        <v>Tyler Conklin</v>
      </c>
      <c r="E89" s="32">
        <f>'2018'!C11</f>
        <v>6.3857142857142861</v>
      </c>
      <c r="F89" s="32">
        <f t="shared" si="13"/>
        <v>46.5</v>
      </c>
      <c r="G89" s="32"/>
      <c r="H89" s="33">
        <f t="shared" si="14"/>
        <v>-0.57672971532220718</v>
      </c>
      <c r="I89" s="34" t="str">
        <f>'2018'!D11</f>
        <v>Central Michigan</v>
      </c>
      <c r="J89" s="35">
        <f>'2018'!E11</f>
        <v>9</v>
      </c>
      <c r="K89" s="36">
        <f>'2018'!F11</f>
        <v>34910</v>
      </c>
      <c r="L89" s="37">
        <f>'2018'!G11</f>
        <v>30.183561643835617</v>
      </c>
      <c r="M89" s="37" t="str">
        <f>'2018'!H11</f>
        <v>SR</v>
      </c>
      <c r="N89" s="37">
        <f>'2018'!I11</f>
        <v>22.756164383561643</v>
      </c>
      <c r="O89" s="38">
        <f>'2018'!J11</f>
        <v>75</v>
      </c>
      <c r="P89" s="38">
        <f>'2018'!K11</f>
        <v>254</v>
      </c>
      <c r="Q89" s="35">
        <f>'2018'!L11</f>
        <v>4.8</v>
      </c>
      <c r="R89" s="39">
        <f>'2018'!M11</f>
        <v>5</v>
      </c>
      <c r="S89" s="40">
        <f>'2018'!N11</f>
        <v>0</v>
      </c>
      <c r="T89" s="41">
        <f>'2018'!O11</f>
        <v>0</v>
      </c>
      <c r="U89" s="41">
        <f>'2018'!P11</f>
        <v>3.9478058510638299E-2</v>
      </c>
      <c r="V89" s="41">
        <f>'2018'!Q11</f>
        <v>0.16902088615236024</v>
      </c>
      <c r="W89" s="41">
        <f>'2018'!R11</f>
        <v>0.24638247946812672</v>
      </c>
      <c r="X89" s="42">
        <f>'2018'!S11</f>
        <v>0.24638247946812672</v>
      </c>
      <c r="Y89" s="43">
        <f>'2018'!T11</f>
        <v>0.17246773562768869</v>
      </c>
      <c r="Z89" s="44">
        <f>'2018'!U11</f>
        <v>21.104109589041094</v>
      </c>
      <c r="AA89" s="45">
        <f>'2018'!V11</f>
        <v>1.87</v>
      </c>
      <c r="AB89" s="45">
        <f t="shared" si="20"/>
        <v>14.4</v>
      </c>
      <c r="AC89" s="45">
        <f>'2018'!X11</f>
        <v>4.9000000000000004</v>
      </c>
      <c r="AD89" s="45">
        <f>'2018'!Y11</f>
        <v>12.8</v>
      </c>
      <c r="AE89" s="45">
        <f>'2018'!Z11</f>
        <v>0</v>
      </c>
      <c r="AF89" s="45">
        <f>'2018'!AA11</f>
        <v>0</v>
      </c>
      <c r="AG89" s="45">
        <f t="shared" si="15"/>
        <v>0</v>
      </c>
      <c r="AH89" s="46">
        <f>'2018'!AB11</f>
        <v>0.14599999999999999</v>
      </c>
      <c r="AI89" s="45">
        <f>'2018'!AC11</f>
        <v>95.69709683641976</v>
      </c>
      <c r="AJ89" s="47">
        <f>'2018'!AD11</f>
        <v>98.641495791396665</v>
      </c>
      <c r="AK89" s="48">
        <f>'2018'!AE11</f>
        <v>5</v>
      </c>
      <c r="AL89" s="49">
        <f>'2018'!AF11</f>
        <v>4</v>
      </c>
      <c r="AM89" s="49">
        <f>'2018'!AG11</f>
        <v>5</v>
      </c>
      <c r="AN89" s="49">
        <f>'2018'!AH11</f>
        <v>7</v>
      </c>
      <c r="AO89" s="49">
        <f>'2018'!AI11</f>
        <v>1</v>
      </c>
      <c r="AP89" s="49">
        <f>'2018'!AK11</f>
        <v>2</v>
      </c>
      <c r="AQ89" s="49">
        <f>'2018'!AL11</f>
        <v>3</v>
      </c>
      <c r="AR89" s="50">
        <f>'2018'!AM11</f>
        <v>0</v>
      </c>
      <c r="AS89" s="55">
        <f>'2018'!AN11</f>
        <v>0</v>
      </c>
      <c r="AT89" s="56">
        <f>'2018'!AO11</f>
        <v>1</v>
      </c>
      <c r="AU89" s="56">
        <f>'2018'!AP11</f>
        <v>0</v>
      </c>
      <c r="AV89" s="56">
        <f>'2018'!AQ11</f>
        <v>0</v>
      </c>
      <c r="AW89" s="56">
        <f>'2018'!AR11</f>
        <v>0</v>
      </c>
      <c r="AX89" s="56">
        <f>'2018'!AS11</f>
        <v>0</v>
      </c>
      <c r="AY89" s="57">
        <f>'2018'!AT11</f>
        <v>0</v>
      </c>
      <c r="AZ89" s="57">
        <f>'2018'!AU11</f>
        <v>0</v>
      </c>
      <c r="BA89" s="57">
        <f>'2018'!AV11</f>
        <v>0</v>
      </c>
      <c r="BB89" s="57">
        <f>'2018'!AW11</f>
        <v>0</v>
      </c>
      <c r="BC89" s="57">
        <f>'2018'!AX11</f>
        <v>0</v>
      </c>
      <c r="BD89" s="57">
        <f>'2018'!AY11</f>
        <v>0</v>
      </c>
      <c r="BE89" s="58">
        <f>'2018'!AZ11</f>
        <v>0</v>
      </c>
      <c r="BF89" s="55">
        <f>'2018'!BA11</f>
        <v>0</v>
      </c>
      <c r="BG89" s="56">
        <f>'2018'!BB11</f>
        <v>1</v>
      </c>
      <c r="BH89" s="56">
        <f>'2018'!BC11</f>
        <v>0</v>
      </c>
      <c r="BI89" s="56">
        <f>'2018'!BD11</f>
        <v>0</v>
      </c>
      <c r="BJ89" s="56">
        <f>'2018'!BE11</f>
        <v>0</v>
      </c>
      <c r="BK89" s="56">
        <f>'2018'!BF11</f>
        <v>0</v>
      </c>
      <c r="BL89" s="57">
        <f>'2018'!BG11</f>
        <v>0</v>
      </c>
      <c r="BM89" s="57">
        <f>'2018'!BH11</f>
        <v>0</v>
      </c>
      <c r="BN89" s="57">
        <f>'2018'!BI11</f>
        <v>0</v>
      </c>
      <c r="BO89" s="57">
        <f>'2018'!BJ11</f>
        <v>0</v>
      </c>
      <c r="BP89" s="57">
        <f>'2018'!BK11</f>
        <v>0</v>
      </c>
      <c r="BQ89" s="57">
        <f>'2018'!BL11</f>
        <v>0</v>
      </c>
      <c r="BR89" s="58">
        <f>'2018'!BM11</f>
        <v>0</v>
      </c>
      <c r="BS89" s="55">
        <f>'2018'!BN11</f>
        <v>95</v>
      </c>
      <c r="BT89" s="56">
        <f>'2018'!BO11</f>
        <v>2406.4</v>
      </c>
      <c r="BU89" s="56">
        <f>'2018'!BP11</f>
        <v>11</v>
      </c>
      <c r="BV89" s="56">
        <f>'2018'!BQ11</f>
        <v>6</v>
      </c>
      <c r="BW89" s="56">
        <f>'2018'!BR11</f>
        <v>0</v>
      </c>
      <c r="BX89" s="56">
        <f>'2018'!BS11</f>
        <v>15.2</v>
      </c>
      <c r="BY89" s="57">
        <f>'2018'!BT11</f>
        <v>0</v>
      </c>
      <c r="BZ89" s="57">
        <f>'2018'!BU11</f>
        <v>0</v>
      </c>
      <c r="CA89" s="57">
        <f>'2018'!BV11</f>
        <v>0.91</v>
      </c>
      <c r="CB89" s="57">
        <f>'2018'!BW11</f>
        <v>3</v>
      </c>
      <c r="CC89" s="57">
        <f>'2018'!BX11</f>
        <v>11.4</v>
      </c>
      <c r="CD89" s="57">
        <f>'2018'!BY11</f>
        <v>0</v>
      </c>
      <c r="CE89" s="58">
        <f>'2018'!BZ11</f>
        <v>14.3</v>
      </c>
      <c r="CF89" s="55">
        <f>'2018'!CA11</f>
        <v>560</v>
      </c>
      <c r="CG89" s="56">
        <f>'2018'!CB11</f>
        <v>3313.2000000000003</v>
      </c>
      <c r="CH89" s="56">
        <f>'2018'!CC11</f>
        <v>73</v>
      </c>
      <c r="CI89" s="56">
        <f>'2018'!CD11</f>
        <v>42</v>
      </c>
      <c r="CJ89" s="56">
        <f>'2018'!CE11</f>
        <v>6</v>
      </c>
      <c r="CK89" s="56">
        <f>'2018'!CF11</f>
        <v>21.6</v>
      </c>
      <c r="CL89" s="57">
        <f>'2018'!CG11</f>
        <v>0</v>
      </c>
      <c r="CM89" s="57">
        <f>'2018'!CH11</f>
        <v>0</v>
      </c>
      <c r="CN89" s="57">
        <f>'2018'!CI11</f>
        <v>1.3</v>
      </c>
      <c r="CO89" s="57">
        <f>'2018'!CJ11</f>
        <v>3.6</v>
      </c>
      <c r="CP89" s="57">
        <f>'2018'!CK11</f>
        <v>12.8</v>
      </c>
      <c r="CQ89" s="57">
        <f>'2018'!CL11</f>
        <v>0</v>
      </c>
      <c r="CR89" s="58">
        <f>'2018'!CM11</f>
        <v>4.5</v>
      </c>
      <c r="CS89" s="55">
        <f>'2018'!CN11</f>
        <v>504</v>
      </c>
      <c r="CT89" s="56">
        <f>'2018'!CO11</f>
        <v>2045.6</v>
      </c>
      <c r="CU89" s="56">
        <f>'2018'!CP11</f>
        <v>69</v>
      </c>
      <c r="CV89" s="56">
        <f>'2018'!CQ11</f>
        <v>35</v>
      </c>
      <c r="CW89" s="56">
        <f>'2018'!CR11</f>
        <v>5</v>
      </c>
      <c r="CX89" s="56">
        <f>'2018'!CS11</f>
        <v>16.8</v>
      </c>
      <c r="CY89" s="57">
        <f>'2018'!CT11</f>
        <v>0</v>
      </c>
      <c r="CZ89" s="57">
        <f>'2018'!CU11</f>
        <v>0</v>
      </c>
      <c r="DA89" s="57">
        <f>'2018'!CV11</f>
        <v>1.87</v>
      </c>
      <c r="DB89" s="57">
        <f>'2018'!CW11</f>
        <v>4.9000000000000004</v>
      </c>
      <c r="DC89" s="57">
        <f>'2018'!CX11</f>
        <v>11.4</v>
      </c>
      <c r="DD89" s="57">
        <f>'2018'!CY11</f>
        <v>47.4</v>
      </c>
      <c r="DE89" s="58">
        <f>'2018'!CZ11</f>
        <v>14.6</v>
      </c>
    </row>
    <row r="90" spans="1:109" ht="15.75" hidden="1" customHeight="1" x14ac:dyDescent="0.2">
      <c r="A90" s="29">
        <f t="shared" si="12"/>
        <v>87</v>
      </c>
      <c r="B90" s="30">
        <f>'2019'!A14</f>
        <v>12</v>
      </c>
      <c r="C90" s="30">
        <v>2019</v>
      </c>
      <c r="D90" s="31" t="str">
        <f>'2019'!B14</f>
        <v>Isaac Nauta</v>
      </c>
      <c r="E90" s="32">
        <f>'2019'!C14</f>
        <v>6.2642857142857142</v>
      </c>
      <c r="F90" s="32">
        <f t="shared" si="13"/>
        <v>45.9</v>
      </c>
      <c r="G90" s="32"/>
      <c r="H90" s="33">
        <f t="shared" si="14"/>
        <v>-0.62178307056700199</v>
      </c>
      <c r="I90" s="34" t="str">
        <f>'2019'!D14</f>
        <v>Georgia</v>
      </c>
      <c r="J90" s="35">
        <f>'2019'!E14</f>
        <v>1</v>
      </c>
      <c r="K90" s="36">
        <f>'2019'!F14</f>
        <v>35571</v>
      </c>
      <c r="L90" s="37">
        <f>'2019'!G14</f>
        <v>28.372602739726027</v>
      </c>
      <c r="M90" s="37" t="str">
        <f>'2019'!H14</f>
        <v>JR</v>
      </c>
      <c r="N90" s="37">
        <f>'2019'!I14</f>
        <v>21.942465753424656</v>
      </c>
      <c r="O90" s="38">
        <f>'2019'!J14</f>
        <v>75</v>
      </c>
      <c r="P90" s="38">
        <f>'2019'!K14</f>
        <v>244</v>
      </c>
      <c r="Q90" s="35">
        <f>'2019'!L14</f>
        <v>4.91</v>
      </c>
      <c r="R90" s="39">
        <f>'2019'!M14</f>
        <v>7</v>
      </c>
      <c r="S90" s="40">
        <f>'2019'!N14</f>
        <v>0</v>
      </c>
      <c r="T90" s="41">
        <f>'2019'!O14</f>
        <v>0</v>
      </c>
      <c r="U90" s="41">
        <f>'2019'!P14</f>
        <v>0.16960300681230914</v>
      </c>
      <c r="V90" s="41">
        <f>'2019'!Q14</f>
        <v>8.0553985302430756E-2</v>
      </c>
      <c r="W90" s="41">
        <f>'2019'!R14</f>
        <v>0.13536485550588681</v>
      </c>
      <c r="X90" s="42">
        <f>'2019'!S14</f>
        <v>0.15248393115909797</v>
      </c>
      <c r="Y90" s="43">
        <f>'2019'!T14</f>
        <v>0.15248393115909797</v>
      </c>
      <c r="Z90" s="44">
        <f>'2019'!U14</f>
        <v>19.295890410958904</v>
      </c>
      <c r="AA90" s="45">
        <f>'2019'!V14</f>
        <v>2.0099999999999998</v>
      </c>
      <c r="AB90" s="45">
        <f t="shared" si="20"/>
        <v>14.333333333333334</v>
      </c>
      <c r="AC90" s="45">
        <f>'2019'!X14</f>
        <v>6.7</v>
      </c>
      <c r="AD90" s="45">
        <f>'2019'!Y14</f>
        <v>8.6</v>
      </c>
      <c r="AE90" s="45">
        <f>'2019'!Z14</f>
        <v>0</v>
      </c>
      <c r="AF90" s="45">
        <f>'2019'!AA14</f>
        <v>0</v>
      </c>
      <c r="AG90" s="45">
        <f t="shared" si="15"/>
        <v>25</v>
      </c>
      <c r="AH90" s="46">
        <f>'2019'!AB14</f>
        <v>3.2000000000000001E-2</v>
      </c>
      <c r="AI90" s="45">
        <f>'2019'!AC14</f>
        <v>83.964141820669468</v>
      </c>
      <c r="AJ90" s="47">
        <f>'2019'!AD14</f>
        <v>86.547542358461172</v>
      </c>
      <c r="AK90" s="48">
        <f>'2019'!AE14</f>
        <v>4</v>
      </c>
      <c r="AL90" s="49">
        <f>'2019'!AF14</f>
        <v>8</v>
      </c>
      <c r="AM90" s="49">
        <f>'2019'!AG14</f>
        <v>6</v>
      </c>
      <c r="AN90" s="49">
        <f>'2019'!AH14</f>
        <v>7</v>
      </c>
      <c r="AO90" s="49">
        <f>'2019'!AI14</f>
        <v>4</v>
      </c>
      <c r="AP90" s="49">
        <f>'2019'!AK14</f>
        <v>0</v>
      </c>
      <c r="AQ90" s="49">
        <f>'2019'!AL14</f>
        <v>1</v>
      </c>
      <c r="AR90" s="50">
        <f>'2019'!AM14</f>
        <v>0</v>
      </c>
      <c r="AS90" s="55">
        <f>'2019'!AN14</f>
        <v>0</v>
      </c>
      <c r="AT90" s="56">
        <f>'2019'!AO14</f>
        <v>1</v>
      </c>
      <c r="AU90" s="56">
        <f>'2019'!AP14</f>
        <v>0</v>
      </c>
      <c r="AV90" s="56">
        <f>'2019'!AQ14</f>
        <v>0</v>
      </c>
      <c r="AW90" s="56">
        <f>'2019'!AR14</f>
        <v>0</v>
      </c>
      <c r="AX90" s="56">
        <f>'2019'!AS14</f>
        <v>0</v>
      </c>
      <c r="AY90" s="57">
        <f>'2019'!AT14</f>
        <v>0</v>
      </c>
      <c r="AZ90" s="57">
        <f>'2019'!AU14</f>
        <v>0</v>
      </c>
      <c r="BA90" s="57">
        <f>'2019'!AV14</f>
        <v>0</v>
      </c>
      <c r="BB90" s="57">
        <f>'2019'!AW14</f>
        <v>0</v>
      </c>
      <c r="BC90" s="57">
        <f>'2019'!AX14</f>
        <v>0</v>
      </c>
      <c r="BD90" s="57">
        <f>'2019'!AY14</f>
        <v>0</v>
      </c>
      <c r="BE90" s="58">
        <f>'2019'!AZ14</f>
        <v>0</v>
      </c>
      <c r="BF90" s="55">
        <f>'2019'!BA14</f>
        <v>0</v>
      </c>
      <c r="BG90" s="56">
        <f>'2019'!BB14</f>
        <v>1</v>
      </c>
      <c r="BH90" s="56">
        <f>'2019'!BC14</f>
        <v>0</v>
      </c>
      <c r="BI90" s="56">
        <f>'2019'!BD14</f>
        <v>0</v>
      </c>
      <c r="BJ90" s="56">
        <f>'2019'!BE14</f>
        <v>0</v>
      </c>
      <c r="BK90" s="56">
        <f>'2019'!BF14</f>
        <v>0</v>
      </c>
      <c r="BL90" s="57">
        <f>'2019'!BG14</f>
        <v>0</v>
      </c>
      <c r="BM90" s="57">
        <f>'2019'!BH14</f>
        <v>0</v>
      </c>
      <c r="BN90" s="57">
        <f>'2019'!BI14</f>
        <v>0</v>
      </c>
      <c r="BO90" s="57">
        <f>'2019'!BJ14</f>
        <v>0</v>
      </c>
      <c r="BP90" s="57">
        <f>'2019'!BK14</f>
        <v>0</v>
      </c>
      <c r="BQ90" s="57">
        <f>'2019'!BL14</f>
        <v>0</v>
      </c>
      <c r="BR90" s="58">
        <f>'2019'!BM14</f>
        <v>0</v>
      </c>
      <c r="BS90" s="55">
        <f>'2019'!BN14</f>
        <v>361</v>
      </c>
      <c r="BT90" s="56">
        <f>'2019'!BO14</f>
        <v>2128.5</v>
      </c>
      <c r="BU90" s="56">
        <f>'2019'!BP14</f>
        <v>45</v>
      </c>
      <c r="BV90" s="56">
        <f>'2019'!BQ14</f>
        <v>29</v>
      </c>
      <c r="BW90" s="56">
        <f>'2019'!BR14</f>
        <v>3</v>
      </c>
      <c r="BX90" s="56">
        <f>'2019'!BS14</f>
        <v>13.2</v>
      </c>
      <c r="BY90" s="57">
        <f>'2019'!BT14</f>
        <v>0</v>
      </c>
      <c r="BZ90" s="57">
        <f>'2019'!BU14</f>
        <v>0</v>
      </c>
      <c r="CA90" s="57">
        <f>'2019'!BV14</f>
        <v>1.99</v>
      </c>
      <c r="CB90" s="57">
        <f>'2019'!BW14</f>
        <v>5.8</v>
      </c>
      <c r="CC90" s="57">
        <f>'2019'!BX14</f>
        <v>9.1</v>
      </c>
      <c r="CD90" s="57">
        <f>'2019'!BY14</f>
        <v>0</v>
      </c>
      <c r="CE90" s="58">
        <f>'2019'!BZ14</f>
        <v>14.7</v>
      </c>
      <c r="CF90" s="55">
        <f>'2019'!CA14</f>
        <v>114</v>
      </c>
      <c r="CG90" s="56">
        <f>'2019'!CB14</f>
        <v>1415.2</v>
      </c>
      <c r="CH90" s="56">
        <f>'2019'!CC14</f>
        <v>20</v>
      </c>
      <c r="CI90" s="56">
        <f>'2019'!CD14</f>
        <v>9</v>
      </c>
      <c r="CJ90" s="56">
        <f>'2019'!CE14</f>
        <v>2</v>
      </c>
      <c r="CK90" s="56">
        <f>'2019'!CF14</f>
        <v>12.8</v>
      </c>
      <c r="CL90" s="57">
        <f>'2019'!CG14</f>
        <v>0</v>
      </c>
      <c r="CM90" s="57">
        <f>'2019'!CH14</f>
        <v>0</v>
      </c>
      <c r="CN90" s="57">
        <f>'2019'!CI14</f>
        <v>0.76</v>
      </c>
      <c r="CO90" s="57">
        <f>'2019'!CJ14</f>
        <v>4.8</v>
      </c>
      <c r="CP90" s="57">
        <f>'2019'!CK14</f>
        <v>8.6</v>
      </c>
      <c r="CQ90" s="57">
        <f>'2019'!CL14</f>
        <v>25</v>
      </c>
      <c r="CR90" s="58">
        <f>'2019'!CM14</f>
        <v>0</v>
      </c>
      <c r="CS90" s="55">
        <f>'2019'!CN14</f>
        <v>430</v>
      </c>
      <c r="CT90" s="56">
        <f>'2019'!CO14</f>
        <v>3176.6</v>
      </c>
      <c r="CU90" s="56">
        <f>'2019'!CP14</f>
        <v>35</v>
      </c>
      <c r="CV90" s="56">
        <f>'2019'!CQ14</f>
        <v>30</v>
      </c>
      <c r="CW90" s="56">
        <f>'2019'!CR14</f>
        <v>3</v>
      </c>
      <c r="CX90" s="56">
        <f>'2019'!CS14</f>
        <v>33.6</v>
      </c>
      <c r="CY90" s="57">
        <f>'2019'!CT14</f>
        <v>0</v>
      </c>
      <c r="CZ90" s="57">
        <f>'2019'!CU14</f>
        <v>0</v>
      </c>
      <c r="DA90" s="57">
        <f>'2019'!CV14</f>
        <v>2.0099999999999998</v>
      </c>
      <c r="DB90" s="57">
        <f>'2019'!CW14</f>
        <v>6.7</v>
      </c>
      <c r="DC90" s="57">
        <f>'2019'!CX14</f>
        <v>8.3000000000000007</v>
      </c>
      <c r="DD90" s="57">
        <f>'2019'!CY14</f>
        <v>100</v>
      </c>
      <c r="DE90" s="58">
        <f>'2019'!CZ14</f>
        <v>3.2</v>
      </c>
    </row>
    <row r="91" spans="1:109" ht="15.75" hidden="1" customHeight="1" x14ac:dyDescent="0.2">
      <c r="A91" s="29">
        <f t="shared" si="12"/>
        <v>88</v>
      </c>
      <c r="B91" s="30">
        <f>'2019'!A15</f>
        <v>13</v>
      </c>
      <c r="C91" s="30">
        <v>2019</v>
      </c>
      <c r="D91" s="31" t="str">
        <f>'2019'!B15</f>
        <v>Trevon Wesco</v>
      </c>
      <c r="E91" s="32">
        <f>'2019'!C15</f>
        <v>6.2285714285714286</v>
      </c>
      <c r="F91" s="32">
        <f t="shared" si="13"/>
        <v>45.300000000000004</v>
      </c>
      <c r="G91" s="32"/>
      <c r="H91" s="33">
        <f t="shared" si="14"/>
        <v>-0.63503405740370622</v>
      </c>
      <c r="I91" s="34" t="str">
        <f>'2019'!D15</f>
        <v>West Virginia</v>
      </c>
      <c r="J91" s="35">
        <f>'2019'!E15</f>
        <v>4</v>
      </c>
      <c r="K91" s="36">
        <f>'2019'!F15</f>
        <v>34954</v>
      </c>
      <c r="L91" s="37">
        <f>'2019'!G15</f>
        <v>30.063013698630137</v>
      </c>
      <c r="M91" s="37" t="str">
        <f>'2019'!H15</f>
        <v>SR</v>
      </c>
      <c r="N91" s="37">
        <f>'2019'!I15</f>
        <v>23.632876712328766</v>
      </c>
      <c r="O91" s="38">
        <f>'2019'!J15</f>
        <v>75</v>
      </c>
      <c r="P91" s="38">
        <f>'2019'!K15</f>
        <v>267</v>
      </c>
      <c r="Q91" s="35">
        <f>'2019'!L15</f>
        <v>4.8899999999999997</v>
      </c>
      <c r="R91" s="39">
        <f>'2019'!M15</f>
        <v>4</v>
      </c>
      <c r="S91" s="40">
        <f>'2019'!N15</f>
        <v>0</v>
      </c>
      <c r="T91" s="41">
        <f>'2019'!O15</f>
        <v>0</v>
      </c>
      <c r="U91" s="41">
        <f>'2019'!P15</f>
        <v>0</v>
      </c>
      <c r="V91" s="41">
        <f>'2019'!Q15</f>
        <v>0</v>
      </c>
      <c r="W91" s="41">
        <f>'2019'!R15</f>
        <v>0.10418445772843724</v>
      </c>
      <c r="X91" s="42">
        <f>'2019'!S15</f>
        <v>0.10418445772843724</v>
      </c>
      <c r="Y91" s="43">
        <f>'2019'!T15</f>
        <v>9.8975234842015369E-2</v>
      </c>
      <c r="Z91" s="44" t="str">
        <f>'2019'!U15</f>
        <v>N/A</v>
      </c>
      <c r="AA91" s="45">
        <f>'2019'!V15</f>
        <v>1.91</v>
      </c>
      <c r="AB91" s="45">
        <f t="shared" si="20"/>
        <v>14.076923076923077</v>
      </c>
      <c r="AC91" s="45">
        <f>'2019'!X15</f>
        <v>9</v>
      </c>
      <c r="AD91" s="45">
        <f>'2019'!Y15</f>
        <v>4.5</v>
      </c>
      <c r="AE91" s="45">
        <f>'2019'!Z15</f>
        <v>0</v>
      </c>
      <c r="AF91" s="45">
        <f>'2019'!AA15</f>
        <v>0</v>
      </c>
      <c r="AG91" s="45">
        <f t="shared" si="15"/>
        <v>0</v>
      </c>
      <c r="AH91" s="46">
        <f>'2019'!AB15</f>
        <v>0.10300000000000001</v>
      </c>
      <c r="AI91" s="45">
        <f>'2019'!AC15</f>
        <v>93.391170919910408</v>
      </c>
      <c r="AJ91" s="47">
        <f>'2019'!AD15</f>
        <v>96.264621370875432</v>
      </c>
      <c r="AK91" s="48">
        <f>'2019'!AE15</f>
        <v>1</v>
      </c>
      <c r="AL91" s="49">
        <f>'2019'!AF15</f>
        <v>0</v>
      </c>
      <c r="AM91" s="49">
        <f>'2019'!AG15</f>
        <v>5</v>
      </c>
      <c r="AN91" s="49">
        <f>'2019'!AH15</f>
        <v>6</v>
      </c>
      <c r="AO91" s="49">
        <f>'2019'!AI15</f>
        <v>8</v>
      </c>
      <c r="AP91" s="49">
        <f>'2019'!AK15</f>
        <v>1</v>
      </c>
      <c r="AQ91" s="49">
        <f>'2019'!AL15</f>
        <v>5</v>
      </c>
      <c r="AR91" s="50">
        <f>'2019'!AM15</f>
        <v>0</v>
      </c>
      <c r="AS91" s="55">
        <f>'2019'!AN15</f>
        <v>0</v>
      </c>
      <c r="AT91" s="56">
        <f>'2019'!AO15</f>
        <v>1</v>
      </c>
      <c r="AU91" s="56">
        <f>'2019'!AP15</f>
        <v>0</v>
      </c>
      <c r="AV91" s="56">
        <f>'2019'!AQ15</f>
        <v>0</v>
      </c>
      <c r="AW91" s="56">
        <f>'2019'!AR15</f>
        <v>0</v>
      </c>
      <c r="AX91" s="56">
        <f>'2019'!AS15</f>
        <v>0</v>
      </c>
      <c r="AY91" s="57">
        <f>'2019'!AT15</f>
        <v>0</v>
      </c>
      <c r="AZ91" s="57">
        <f>'2019'!AU15</f>
        <v>0</v>
      </c>
      <c r="BA91" s="57">
        <f>'2019'!AV15</f>
        <v>0</v>
      </c>
      <c r="BB91" s="57">
        <f>'2019'!AW15</f>
        <v>0</v>
      </c>
      <c r="BC91" s="57">
        <f>'2019'!AX15</f>
        <v>0</v>
      </c>
      <c r="BD91" s="57">
        <f>'2019'!AY15</f>
        <v>0</v>
      </c>
      <c r="BE91" s="58">
        <f>'2019'!AZ15</f>
        <v>0</v>
      </c>
      <c r="BF91" s="55">
        <f>'2019'!BA15</f>
        <v>0</v>
      </c>
      <c r="BG91" s="56">
        <f>'2019'!BB15</f>
        <v>1</v>
      </c>
      <c r="BH91" s="56">
        <f>'2019'!BC15</f>
        <v>0</v>
      </c>
      <c r="BI91" s="56">
        <f>'2019'!BD15</f>
        <v>0</v>
      </c>
      <c r="BJ91" s="56">
        <f>'2019'!BE15</f>
        <v>0</v>
      </c>
      <c r="BK91" s="56">
        <f>'2019'!BF15</f>
        <v>0</v>
      </c>
      <c r="BL91" s="57">
        <f>'2019'!BG15</f>
        <v>0</v>
      </c>
      <c r="BM91" s="57">
        <f>'2019'!BH15</f>
        <v>0</v>
      </c>
      <c r="BN91" s="57">
        <f>'2019'!BI15</f>
        <v>0</v>
      </c>
      <c r="BO91" s="57">
        <f>'2019'!BJ15</f>
        <v>0</v>
      </c>
      <c r="BP91" s="57">
        <f>'2019'!BK15</f>
        <v>0</v>
      </c>
      <c r="BQ91" s="57">
        <f>'2019'!BL15</f>
        <v>0</v>
      </c>
      <c r="BR91" s="58">
        <f>'2019'!BM15</f>
        <v>0</v>
      </c>
      <c r="BS91" s="55">
        <f>'2019'!BN15</f>
        <v>0</v>
      </c>
      <c r="BT91" s="56">
        <f>'2019'!BO15</f>
        <v>1</v>
      </c>
      <c r="BU91" s="56">
        <f>'2019'!BP15</f>
        <v>4</v>
      </c>
      <c r="BV91" s="56">
        <f>'2019'!BQ15</f>
        <v>1</v>
      </c>
      <c r="BW91" s="56">
        <f>'2019'!BR15</f>
        <v>1</v>
      </c>
      <c r="BX91" s="56">
        <f>'2019'!BS15</f>
        <v>0</v>
      </c>
      <c r="BY91" s="57">
        <f>'2019'!BT15</f>
        <v>0</v>
      </c>
      <c r="BZ91" s="57">
        <f>'2019'!BU15</f>
        <v>0</v>
      </c>
      <c r="CA91" s="57">
        <f>'2019'!BV15</f>
        <v>0.26</v>
      </c>
      <c r="CB91" s="57">
        <f>'2019'!BW15</f>
        <v>0</v>
      </c>
      <c r="CC91" s="57">
        <f>'2019'!BX15</f>
        <v>12</v>
      </c>
      <c r="CD91" s="57">
        <f>'2019'!BY15</f>
        <v>0</v>
      </c>
      <c r="CE91" s="58">
        <f>'2019'!BZ15</f>
        <v>0</v>
      </c>
      <c r="CF91" s="55">
        <f>'2019'!CA15</f>
        <v>0</v>
      </c>
      <c r="CG91" s="56">
        <f>'2019'!CB15</f>
        <v>1</v>
      </c>
      <c r="CH91" s="56">
        <f>'2019'!CC15</f>
        <v>2</v>
      </c>
      <c r="CI91" s="56">
        <f>'2019'!CD15</f>
        <v>1</v>
      </c>
      <c r="CJ91" s="56">
        <f>'2019'!CE15</f>
        <v>0</v>
      </c>
      <c r="CK91" s="56">
        <f>'2019'!CF15</f>
        <v>0</v>
      </c>
      <c r="CL91" s="57">
        <f>'2019'!CG15</f>
        <v>0</v>
      </c>
      <c r="CM91" s="57">
        <f>'2019'!CH15</f>
        <v>0</v>
      </c>
      <c r="CN91" s="57">
        <f>'2019'!CI15</f>
        <v>7.0000000000000007E-2</v>
      </c>
      <c r="CO91" s="57">
        <f>'2019'!CJ15</f>
        <v>6</v>
      </c>
      <c r="CP91" s="57">
        <f>'2019'!CK15</f>
        <v>3.5</v>
      </c>
      <c r="CQ91" s="57">
        <f>'2019'!CL15</f>
        <v>0</v>
      </c>
      <c r="CR91" s="58">
        <f>'2019'!CM15</f>
        <v>0</v>
      </c>
      <c r="CS91" s="55">
        <f>'2019'!CN15</f>
        <v>366</v>
      </c>
      <c r="CT91" s="56">
        <f>'2019'!CO15</f>
        <v>3513</v>
      </c>
      <c r="CU91" s="56">
        <f>'2019'!CP15</f>
        <v>30</v>
      </c>
      <c r="CV91" s="56">
        <f>'2019'!CQ15</f>
        <v>26</v>
      </c>
      <c r="CW91" s="56">
        <f>'2019'!CR15</f>
        <v>1</v>
      </c>
      <c r="CX91" s="56">
        <f>'2019'!CS15</f>
        <v>32</v>
      </c>
      <c r="CY91" s="57">
        <f>'2019'!CT15</f>
        <v>0</v>
      </c>
      <c r="CZ91" s="57">
        <f>'2019'!CU15</f>
        <v>0</v>
      </c>
      <c r="DA91" s="57">
        <f>'2019'!CV15</f>
        <v>1.91</v>
      </c>
      <c r="DB91" s="57">
        <f>'2019'!CW15</f>
        <v>9</v>
      </c>
      <c r="DC91" s="57">
        <f>'2019'!CX15</f>
        <v>4.5</v>
      </c>
      <c r="DD91" s="57">
        <f>'2019'!CY15</f>
        <v>75</v>
      </c>
      <c r="DE91" s="58">
        <f>'2019'!CZ15</f>
        <v>10.3</v>
      </c>
    </row>
    <row r="92" spans="1:109" ht="15.75" hidden="1" customHeight="1" x14ac:dyDescent="0.2">
      <c r="A92" s="29">
        <f t="shared" si="12"/>
        <v>89</v>
      </c>
      <c r="B92" s="30">
        <f>'2022'!A13</f>
        <v>11</v>
      </c>
      <c r="C92" s="30">
        <v>2022</v>
      </c>
      <c r="D92" s="31" t="str">
        <f>'2022'!B13</f>
        <v>Peyton Hendershot</v>
      </c>
      <c r="E92" s="32">
        <f>'2022'!C13</f>
        <v>6.1857142857142851</v>
      </c>
      <c r="F92" s="32">
        <f t="shared" si="13"/>
        <v>44.7</v>
      </c>
      <c r="G92" s="32"/>
      <c r="H92" s="33">
        <f t="shared" si="14"/>
        <v>-0.65093524160775162</v>
      </c>
      <c r="I92" s="34" t="str">
        <f>'2022'!D13</f>
        <v>Indiana</v>
      </c>
      <c r="J92" s="35">
        <f>'2022'!E13</f>
        <v>2</v>
      </c>
      <c r="K92" s="36">
        <f>'2022'!F13</f>
        <v>36273</v>
      </c>
      <c r="L92" s="37">
        <f>'2022'!G13</f>
        <v>26.449315068493149</v>
      </c>
      <c r="M92" s="37" t="str">
        <f>'2022'!H13</f>
        <v>SR</v>
      </c>
      <c r="N92" s="37">
        <f>'2022'!I13</f>
        <v>23.030136986301368</v>
      </c>
      <c r="O92" s="38">
        <f>'2022'!J13</f>
        <v>76</v>
      </c>
      <c r="P92" s="38">
        <f>'2022'!K13</f>
        <v>250</v>
      </c>
      <c r="Q92" s="35">
        <f>'2022'!L13</f>
        <v>4.8</v>
      </c>
      <c r="R92" s="39">
        <f>'2022'!M13</f>
        <v>0</v>
      </c>
      <c r="S92" s="40">
        <f>'2022'!N13</f>
        <v>0</v>
      </c>
      <c r="T92" s="41">
        <f>'2022'!O13</f>
        <v>6.3227307990690457E-2</v>
      </c>
      <c r="U92" s="41">
        <f>'2022'!P13</f>
        <v>0.15771265771265772</v>
      </c>
      <c r="V92" s="41">
        <f>'2022'!Q13</f>
        <v>7.2738142686329207E-2</v>
      </c>
      <c r="W92" s="41">
        <f>'2022'!R13</f>
        <v>0.28127428127428128</v>
      </c>
      <c r="X92" s="42">
        <f>'2022'!S13</f>
        <v>0.28127428127428128</v>
      </c>
      <c r="Y92" s="43">
        <f>'2022'!T13</f>
        <v>0.28127428127428128</v>
      </c>
      <c r="Z92" s="44">
        <f>'2022'!U13</f>
        <v>20.36986301369863</v>
      </c>
      <c r="AA92" s="45">
        <f>'2022'!V13</f>
        <v>1.85</v>
      </c>
      <c r="AB92" s="45">
        <f t="shared" si="20"/>
        <v>11.804347826086957</v>
      </c>
      <c r="AC92" s="45">
        <f>'2022'!X13</f>
        <v>5.7</v>
      </c>
      <c r="AD92" s="45">
        <f>'2022'!Y13</f>
        <v>7.4</v>
      </c>
      <c r="AE92" s="45">
        <f>'2022'!Z13</f>
        <v>0</v>
      </c>
      <c r="AF92" s="45">
        <f>'2022'!AA13</f>
        <v>0</v>
      </c>
      <c r="AG92" s="45">
        <f t="shared" si="15"/>
        <v>100</v>
      </c>
      <c r="AH92" s="46">
        <f>'2022'!AB13</f>
        <v>2.1000000000000001E-2</v>
      </c>
      <c r="AI92" s="45">
        <f>'2022'!AC13</f>
        <v>94.190055941358025</v>
      </c>
      <c r="AJ92" s="47">
        <f>'2022'!AD13</f>
        <v>99.036306364147151</v>
      </c>
      <c r="AK92" s="48">
        <f>'2022'!AE13</f>
        <v>9</v>
      </c>
      <c r="AL92" s="49">
        <f>'2022'!AF13</f>
        <v>6</v>
      </c>
      <c r="AM92" s="49">
        <f>'2022'!AG13</f>
        <v>5</v>
      </c>
      <c r="AN92" s="49">
        <f>'2022'!AH13</f>
        <v>3</v>
      </c>
      <c r="AO92" s="49">
        <f>'2022'!AI13</f>
        <v>3</v>
      </c>
      <c r="AP92" s="49">
        <f>'2022'!AK13</f>
        <v>2</v>
      </c>
      <c r="AQ92" s="49">
        <f>'2022'!AL13</f>
        <v>0</v>
      </c>
      <c r="AR92" s="50">
        <f>'2022'!AM13</f>
        <v>0</v>
      </c>
      <c r="AS92" s="55">
        <f>'2022'!AN13</f>
        <v>0</v>
      </c>
      <c r="AT92" s="56">
        <f>'2022'!AO13</f>
        <v>1</v>
      </c>
      <c r="AU92" s="56">
        <f>'2022'!AP13</f>
        <v>0</v>
      </c>
      <c r="AV92" s="56">
        <f>'2022'!AQ13</f>
        <v>0</v>
      </c>
      <c r="AW92" s="56">
        <f>'2022'!AR13</f>
        <v>0</v>
      </c>
      <c r="AX92" s="56">
        <f>'2022'!AS13</f>
        <v>0</v>
      </c>
      <c r="AY92" s="57">
        <f>'2022'!AT13</f>
        <v>0</v>
      </c>
      <c r="AZ92" s="57">
        <f>'2022'!AU13</f>
        <v>0</v>
      </c>
      <c r="BA92" s="57">
        <f>'2022'!AV13</f>
        <v>0</v>
      </c>
      <c r="BB92" s="57">
        <f>'2022'!AW13</f>
        <v>0</v>
      </c>
      <c r="BC92" s="57">
        <f>'2022'!AX13</f>
        <v>0</v>
      </c>
      <c r="BD92" s="57">
        <f>'2022'!AY13</f>
        <v>0</v>
      </c>
      <c r="BE92" s="58">
        <f>'2022'!AZ13</f>
        <v>0</v>
      </c>
      <c r="BF92" s="55">
        <f>'2022'!BA13</f>
        <v>163</v>
      </c>
      <c r="BG92" s="56">
        <f>'2022'!BB13</f>
        <v>2578</v>
      </c>
      <c r="BH92" s="56">
        <f>'2022'!BC13</f>
        <v>19</v>
      </c>
      <c r="BI92" s="56">
        <f>'2022'!BD13</f>
        <v>15</v>
      </c>
      <c r="BJ92" s="56">
        <f>'2022'!BE13</f>
        <v>2</v>
      </c>
      <c r="BK92" s="56">
        <f>'2022'!BF13</f>
        <v>17</v>
      </c>
      <c r="BL92" s="57">
        <f>'2022'!BG13</f>
        <v>0</v>
      </c>
      <c r="BM92" s="57">
        <f>'2022'!BH13</f>
        <v>0</v>
      </c>
      <c r="BN92" s="57">
        <f>'2022'!BI13</f>
        <v>1.17</v>
      </c>
      <c r="BO92" s="57">
        <f>'2022'!BJ13</f>
        <v>5.3</v>
      </c>
      <c r="BP92" s="57">
        <f>'2022'!BK13</f>
        <v>5.4</v>
      </c>
      <c r="BQ92" s="57">
        <f>'2022'!BL13</f>
        <v>0</v>
      </c>
      <c r="BR92" s="58">
        <f>'2022'!BM13</f>
        <v>11.8</v>
      </c>
      <c r="BS92" s="55">
        <f>'2022'!BN13</f>
        <v>620</v>
      </c>
      <c r="BT92" s="56">
        <f>'2022'!BO13</f>
        <v>3931.2</v>
      </c>
      <c r="BU92" s="56">
        <f>'2022'!BP13</f>
        <v>64</v>
      </c>
      <c r="BV92" s="56">
        <f>'2022'!BQ13</f>
        <v>52</v>
      </c>
      <c r="BW92" s="56">
        <f>'2022'!BR13</f>
        <v>4</v>
      </c>
      <c r="BX92" s="56">
        <f>'2022'!BS13</f>
        <v>23.400000000000002</v>
      </c>
      <c r="BY92" s="57">
        <f>'2022'!BT13</f>
        <v>0</v>
      </c>
      <c r="BZ92" s="57">
        <f>'2022'!BU13</f>
        <v>0</v>
      </c>
      <c r="CA92" s="57">
        <f>'2022'!BV13</f>
        <v>1.81</v>
      </c>
      <c r="CB92" s="57">
        <f>'2022'!BW13</f>
        <v>8.3000000000000007</v>
      </c>
      <c r="CC92" s="57">
        <f>'2022'!BX13</f>
        <v>4.8</v>
      </c>
      <c r="CD92" s="57">
        <f>'2022'!BY13</f>
        <v>42.9</v>
      </c>
      <c r="CE92" s="58">
        <f>'2022'!BZ13</f>
        <v>3.7</v>
      </c>
      <c r="CF92" s="55">
        <f>'2022'!CA13</f>
        <v>146</v>
      </c>
      <c r="CG92" s="56">
        <f>'2022'!CB13</f>
        <v>2007.2</v>
      </c>
      <c r="CH92" s="56">
        <f>'2022'!CC13</f>
        <v>35</v>
      </c>
      <c r="CI92" s="56">
        <f>'2022'!CD13</f>
        <v>23</v>
      </c>
      <c r="CJ92" s="56">
        <f>'2022'!CE13</f>
        <v>4</v>
      </c>
      <c r="CK92" s="56">
        <f>'2022'!CF13</f>
        <v>16</v>
      </c>
      <c r="CL92" s="57">
        <f>'2022'!CG13</f>
        <v>0</v>
      </c>
      <c r="CM92" s="57">
        <f>'2022'!CH13</f>
        <v>0</v>
      </c>
      <c r="CN92" s="57">
        <f>'2022'!CI13</f>
        <v>0.59</v>
      </c>
      <c r="CO92" s="57">
        <f>'2022'!CJ13</f>
        <v>3.9</v>
      </c>
      <c r="CP92" s="57">
        <f>'2022'!CK13</f>
        <v>5.3</v>
      </c>
      <c r="CQ92" s="57">
        <f>'2022'!CL13</f>
        <v>100</v>
      </c>
      <c r="CR92" s="58">
        <f>'2022'!CM13</f>
        <v>20.7</v>
      </c>
      <c r="CS92" s="55">
        <f>'2022'!CN13</f>
        <v>543</v>
      </c>
      <c r="CT92" s="56">
        <f>'2022'!CO13</f>
        <v>1930.5</v>
      </c>
      <c r="CU92" s="56">
        <f>'2022'!CP13</f>
        <v>62</v>
      </c>
      <c r="CV92" s="56">
        <f>'2022'!CQ13</f>
        <v>46</v>
      </c>
      <c r="CW92" s="56">
        <f>'2022'!CR13</f>
        <v>4</v>
      </c>
      <c r="CX92" s="56">
        <f>'2022'!CS13</f>
        <v>8.8000000000000007</v>
      </c>
      <c r="CY92" s="57">
        <f>'2022'!CT13</f>
        <v>0</v>
      </c>
      <c r="CZ92" s="57">
        <f>'2022'!CU13</f>
        <v>0</v>
      </c>
      <c r="DA92" s="57">
        <f>'2022'!CV13</f>
        <v>1.85</v>
      </c>
      <c r="DB92" s="57">
        <f>'2022'!CW13</f>
        <v>5.7</v>
      </c>
      <c r="DC92" s="57">
        <f>'2022'!CX13</f>
        <v>7.4</v>
      </c>
      <c r="DD92" s="57">
        <f>'2022'!CY13</f>
        <v>44.4</v>
      </c>
      <c r="DE92" s="58">
        <f>'2022'!CZ13</f>
        <v>2.1</v>
      </c>
    </row>
    <row r="93" spans="1:109" ht="15.75" hidden="1" customHeight="1" x14ac:dyDescent="0.2">
      <c r="A93" s="29">
        <f t="shared" si="12"/>
        <v>91</v>
      </c>
      <c r="B93" s="30">
        <f>'2025'!A14</f>
        <v>12</v>
      </c>
      <c r="C93" s="30">
        <v>2025</v>
      </c>
      <c r="D93" s="31" t="str">
        <f>'2025'!B14</f>
        <v>Brant Kuithe</v>
      </c>
      <c r="E93" s="32">
        <f>'2025'!C14</f>
        <v>6.1642857142857155</v>
      </c>
      <c r="F93" s="32">
        <f t="shared" si="13"/>
        <v>43.4</v>
      </c>
      <c r="G93" s="32"/>
      <c r="H93" s="33">
        <f t="shared" si="14"/>
        <v>-0.65888583370977349</v>
      </c>
      <c r="I93" s="34" t="str">
        <f>'2025'!D14</f>
        <v>Utah</v>
      </c>
      <c r="J93" s="35">
        <f>'2025'!E14</f>
        <v>5</v>
      </c>
      <c r="K93" s="36">
        <f>'2025'!F14</f>
        <v>36508</v>
      </c>
      <c r="L93" s="37">
        <f>'2025'!G14</f>
        <v>25.805479452054794</v>
      </c>
      <c r="M93" s="37" t="str">
        <f>'2025'!H14</f>
        <v>RS SR</v>
      </c>
      <c r="N93" s="37">
        <f>'2025'!I14</f>
        <v>25.386301369863013</v>
      </c>
      <c r="O93" s="38">
        <f>'2025'!J14</f>
        <v>74</v>
      </c>
      <c r="P93" s="38">
        <f>'2025'!K14</f>
        <v>236</v>
      </c>
      <c r="Q93" s="35">
        <f>'2025'!L14</f>
        <v>4.74</v>
      </c>
      <c r="R93" s="39">
        <f>'2025'!M14</f>
        <v>0</v>
      </c>
      <c r="S93" s="40">
        <f>'2025'!N14</f>
        <v>0.21872103799814643</v>
      </c>
      <c r="T93" s="41">
        <f>'2025'!O14</f>
        <v>0.20365308979401373</v>
      </c>
      <c r="U93" s="41">
        <f>'2025'!P14</f>
        <v>0.20666131621187803</v>
      </c>
      <c r="V93" s="41">
        <f>'2025'!Q14</f>
        <v>0</v>
      </c>
      <c r="W93" s="41">
        <f>'2025'!R14</f>
        <v>0.28139975482001556</v>
      </c>
      <c r="X93" s="42">
        <f>'2025'!S14</f>
        <v>0.28139975482001556</v>
      </c>
      <c r="Y93" s="43">
        <f>'2025'!T14</f>
        <v>0.26732976707901479</v>
      </c>
      <c r="Z93" s="44">
        <f>'2025'!U14</f>
        <v>20.731506849315068</v>
      </c>
      <c r="AA93" s="45">
        <f>'2025'!V14</f>
        <v>2.5499999999999998</v>
      </c>
      <c r="AB93" s="45">
        <f>'2025'!W14</f>
        <v>14.428571428571429</v>
      </c>
      <c r="AC93" s="45">
        <f>'2025'!X14</f>
        <v>8.5</v>
      </c>
      <c r="AD93" s="45">
        <f>'2025'!Y14</f>
        <v>8.1</v>
      </c>
      <c r="AE93" s="45">
        <f>'2025'!Z14</f>
        <v>0</v>
      </c>
      <c r="AF93" s="45">
        <f>'2025'!AA14</f>
        <v>0</v>
      </c>
      <c r="AG93" s="45">
        <f t="shared" si="15"/>
        <v>0</v>
      </c>
      <c r="AH93" s="46">
        <f>'2025'!AB14</f>
        <v>0.10300000000000001</v>
      </c>
      <c r="AI93" s="45">
        <f>'2025'!AC14</f>
        <v>93.503664565985758</v>
      </c>
      <c r="AJ93" s="47">
        <f>'2025'!AD14</f>
        <v>94.459404408510864</v>
      </c>
      <c r="AK93" s="48">
        <f>'2025'!AE14</f>
        <v>9</v>
      </c>
      <c r="AL93" s="49">
        <f>'2025'!AF14</f>
        <v>5</v>
      </c>
      <c r="AM93" s="49">
        <f>'2025'!AG14</f>
        <v>8</v>
      </c>
      <c r="AN93" s="49">
        <f>'2025'!AH14</f>
        <v>7</v>
      </c>
      <c r="AO93" s="49">
        <f>'2025'!AI14</f>
        <v>7</v>
      </c>
      <c r="AP93" s="49">
        <f>'2025'!AK14</f>
        <v>0</v>
      </c>
      <c r="AQ93" s="49">
        <f>'2025'!AL14</f>
        <v>0</v>
      </c>
      <c r="AR93" s="50">
        <f>'2025'!AM14</f>
        <v>0</v>
      </c>
      <c r="AS93" s="55">
        <f>'2025'!AN14</f>
        <v>236</v>
      </c>
      <c r="AT93" s="56">
        <f>'2025'!AO14</f>
        <v>1079</v>
      </c>
      <c r="AU93" s="56">
        <f>'2025'!AP14</f>
        <v>38</v>
      </c>
      <c r="AV93" s="56">
        <f>'2025'!AQ14</f>
        <v>25</v>
      </c>
      <c r="AW93" s="56">
        <f>'2025'!AR14</f>
        <v>0</v>
      </c>
      <c r="AX93" s="56">
        <f>'2025'!AS14</f>
        <v>0</v>
      </c>
      <c r="AY93" s="57">
        <f>'2025'!AT14</f>
        <v>0</v>
      </c>
      <c r="AZ93" s="57">
        <f>'2025'!AU14</f>
        <v>0</v>
      </c>
      <c r="BA93" s="57">
        <f>'2025'!AV14</f>
        <v>1.76</v>
      </c>
      <c r="BB93" s="57">
        <f>'2025'!AW14</f>
        <v>6.2</v>
      </c>
      <c r="BC93" s="57">
        <f>'2025'!AX14</f>
        <v>9.1</v>
      </c>
      <c r="BD93" s="57">
        <f>'2025'!AY14</f>
        <v>20</v>
      </c>
      <c r="BE93" s="58">
        <f>'2025'!AZ14</f>
        <v>3.8</v>
      </c>
      <c r="BF93" s="55">
        <f>'2025'!BA14</f>
        <v>611</v>
      </c>
      <c r="BG93" s="56">
        <f>'2025'!BB14</f>
        <v>3000.2000000000003</v>
      </c>
      <c r="BH93" s="56">
        <f>'2025'!BC14</f>
        <v>71</v>
      </c>
      <c r="BI93" s="56">
        <f>'2025'!BD14</f>
        <v>50</v>
      </c>
      <c r="BJ93" s="56">
        <f>'2025'!BE14</f>
        <v>6</v>
      </c>
      <c r="BK93" s="56">
        <f>'2025'!BF14</f>
        <v>0</v>
      </c>
      <c r="BL93" s="57">
        <f>'2025'!BG14</f>
        <v>0</v>
      </c>
      <c r="BM93" s="57">
        <f>'2025'!BH14</f>
        <v>0</v>
      </c>
      <c r="BN93" s="57">
        <f>'2025'!BI14</f>
        <v>2.25</v>
      </c>
      <c r="BO93" s="57">
        <f>'2025'!BJ14</f>
        <v>6.1</v>
      </c>
      <c r="BP93" s="57">
        <f>'2025'!BK14</f>
        <v>7.8</v>
      </c>
      <c r="BQ93" s="57">
        <f>'2025'!BL14</f>
        <v>36.4</v>
      </c>
      <c r="BR93" s="58">
        <f>'2025'!BM14</f>
        <v>12.3</v>
      </c>
      <c r="BS93" s="55">
        <f>'2025'!BN14</f>
        <v>206</v>
      </c>
      <c r="BT93" s="56">
        <f>'2025'!BO14</f>
        <v>996.8</v>
      </c>
      <c r="BU93" s="56">
        <f>'2025'!BP14</f>
        <v>30</v>
      </c>
      <c r="BV93" s="56">
        <f>'2025'!BQ14</f>
        <v>19</v>
      </c>
      <c r="BW93" s="56">
        <f>'2025'!BR14</f>
        <v>3</v>
      </c>
      <c r="BX93" s="56">
        <f>'2025'!BS14</f>
        <v>0</v>
      </c>
      <c r="BY93" s="57">
        <f>'2025'!BT14</f>
        <v>0</v>
      </c>
      <c r="BZ93" s="57">
        <f>'2025'!BU14</f>
        <v>0</v>
      </c>
      <c r="CA93" s="57">
        <f>'2025'!BV14</f>
        <v>2.37</v>
      </c>
      <c r="CB93" s="57">
        <f>'2025'!BW14</f>
        <v>5.2</v>
      </c>
      <c r="CC93" s="57">
        <f>'2025'!BX14</f>
        <v>7.6</v>
      </c>
      <c r="CD93" s="57">
        <f>'2025'!BY14</f>
        <v>33.299999999999997</v>
      </c>
      <c r="CE93" s="58">
        <f>'2025'!BZ14</f>
        <v>9.5</v>
      </c>
      <c r="CF93" s="55">
        <f>'2025'!CA14</f>
        <v>0</v>
      </c>
      <c r="CG93" s="56">
        <f>'2025'!CB14</f>
        <v>1</v>
      </c>
      <c r="CH93" s="56">
        <f>'2025'!CC14</f>
        <v>0</v>
      </c>
      <c r="CI93" s="56">
        <f>'2025'!CD14</f>
        <v>0</v>
      </c>
      <c r="CJ93" s="56">
        <f>'2025'!CE14</f>
        <v>0</v>
      </c>
      <c r="CK93" s="56">
        <f>'2025'!CF14</f>
        <v>0</v>
      </c>
      <c r="CL93" s="57">
        <f>'2025'!CG14</f>
        <v>0</v>
      </c>
      <c r="CM93" s="57">
        <f>'2025'!CH14</f>
        <v>0</v>
      </c>
      <c r="CN93" s="57">
        <f>'2025'!CI14</f>
        <v>0</v>
      </c>
      <c r="CO93" s="57">
        <f>'2025'!CJ14</f>
        <v>0</v>
      </c>
      <c r="CP93" s="57">
        <f>'2025'!CK14</f>
        <v>0</v>
      </c>
      <c r="CQ93" s="57">
        <f>'2025'!CL14</f>
        <v>0</v>
      </c>
      <c r="CR93" s="58">
        <f>'2025'!CM14</f>
        <v>0</v>
      </c>
      <c r="CS93" s="55">
        <f>'2025'!CN14</f>
        <v>505</v>
      </c>
      <c r="CT93" s="56">
        <f>'2025'!CO14</f>
        <v>1794.6000000000001</v>
      </c>
      <c r="CU93" s="56">
        <f>'2025'!CP14</f>
        <v>54</v>
      </c>
      <c r="CV93" s="56">
        <f>'2025'!CQ14</f>
        <v>35</v>
      </c>
      <c r="CW93" s="56">
        <f>'2025'!CR14</f>
        <v>6</v>
      </c>
      <c r="CX93" s="56">
        <f>'2025'!CS14</f>
        <v>15.299999999999999</v>
      </c>
      <c r="CY93" s="57">
        <f>'2025'!CT14</f>
        <v>0</v>
      </c>
      <c r="CZ93" s="57">
        <f>'2025'!CU14</f>
        <v>0</v>
      </c>
      <c r="DA93" s="57">
        <f>'2025'!CV14</f>
        <v>2.5499999999999998</v>
      </c>
      <c r="DB93" s="57">
        <f>'2025'!CW14</f>
        <v>8.5</v>
      </c>
      <c r="DC93" s="57">
        <f>'2025'!CX14</f>
        <v>8.1</v>
      </c>
      <c r="DD93" s="57">
        <f>'2025'!CY14</f>
        <v>20</v>
      </c>
      <c r="DE93" s="58">
        <f>'2025'!CZ14</f>
        <v>10.3</v>
      </c>
    </row>
    <row r="94" spans="1:109" ht="15.75" hidden="1" customHeight="1" x14ac:dyDescent="0.2">
      <c r="A94" s="29">
        <f t="shared" si="12"/>
        <v>92</v>
      </c>
      <c r="B94" s="30">
        <f>'2020'!A13</f>
        <v>11</v>
      </c>
      <c r="C94" s="30">
        <v>2020</v>
      </c>
      <c r="D94" s="31" t="str">
        <f>'2020'!B13</f>
        <v>Dalton Keene</v>
      </c>
      <c r="E94" s="32">
        <f>'2020'!C13</f>
        <v>6.1214285714285719</v>
      </c>
      <c r="F94" s="32">
        <f t="shared" si="13"/>
        <v>42.8</v>
      </c>
      <c r="G94" s="32"/>
      <c r="H94" s="33">
        <f t="shared" si="14"/>
        <v>-0.67478701791381901</v>
      </c>
      <c r="I94" s="34" t="str">
        <f>'2020'!D13</f>
        <v>Virginia Tech</v>
      </c>
      <c r="J94" s="35">
        <f>'2020'!E13</f>
        <v>4</v>
      </c>
      <c r="K94" s="36">
        <f>'2020'!F13</f>
        <v>36264</v>
      </c>
      <c r="L94" s="37">
        <f>'2020'!G13</f>
        <v>26.473972602739725</v>
      </c>
      <c r="M94" s="37" t="str">
        <f>'2020'!H13</f>
        <v>JR</v>
      </c>
      <c r="N94" s="37">
        <f>'2020'!I13</f>
        <v>21.041095890410958</v>
      </c>
      <c r="O94" s="38">
        <f>'2020'!J13</f>
        <v>76</v>
      </c>
      <c r="P94" s="38">
        <f>'2020'!K13</f>
        <v>253</v>
      </c>
      <c r="Q94" s="35">
        <f>'2020'!L13</f>
        <v>4.71</v>
      </c>
      <c r="R94" s="39">
        <f>'2020'!M13</f>
        <v>3</v>
      </c>
      <c r="S94" s="40">
        <f>'2020'!N13</f>
        <v>0</v>
      </c>
      <c r="T94" s="41">
        <f>'2020'!O13</f>
        <v>0</v>
      </c>
      <c r="U94" s="41">
        <f>'2020'!P13</f>
        <v>0.116214335421016</v>
      </c>
      <c r="V94" s="41">
        <f>'2020'!Q13</f>
        <v>0.12214342001576044</v>
      </c>
      <c r="W94" s="41">
        <f>'2020'!R13</f>
        <v>0.11477761836441894</v>
      </c>
      <c r="X94" s="42">
        <f>'2020'!S13</f>
        <v>0.11846051919008968</v>
      </c>
      <c r="Y94" s="43">
        <f>'2020'!T13</f>
        <v>0.11253749323058519</v>
      </c>
      <c r="Z94" s="44" t="str">
        <f>'2020'!U13</f>
        <v>N/A</v>
      </c>
      <c r="AA94" s="45">
        <f>'2020'!V13</f>
        <v>1.36</v>
      </c>
      <c r="AB94" s="45">
        <f t="shared" ref="AB94:AB96" si="21">CS94/CV94</f>
        <v>11.428571428571429</v>
      </c>
      <c r="AC94" s="45">
        <f>'2020'!X13</f>
        <v>10.4</v>
      </c>
      <c r="AD94" s="45">
        <f>'2020'!Y13</f>
        <v>4.2</v>
      </c>
      <c r="AE94" s="45">
        <f>'2020'!Z13</f>
        <v>0</v>
      </c>
      <c r="AF94" s="45">
        <f>'2020'!AA13</f>
        <v>0</v>
      </c>
      <c r="AG94" s="45">
        <f t="shared" si="15"/>
        <v>40</v>
      </c>
      <c r="AH94" s="46">
        <f>'2020'!AB13</f>
        <v>4.4999999999999998E-2</v>
      </c>
      <c r="AI94" s="45">
        <f>'2020'!AC13</f>
        <v>102.81746413378943</v>
      </c>
      <c r="AJ94" s="47">
        <f>'2020'!AD13</f>
        <v>108.10761046663276</v>
      </c>
      <c r="AK94" s="48">
        <f>'2020'!AE13</f>
        <v>1</v>
      </c>
      <c r="AL94" s="49">
        <f>'2020'!AF13</f>
        <v>0</v>
      </c>
      <c r="AM94" s="49">
        <f>'2020'!AG13</f>
        <v>1</v>
      </c>
      <c r="AN94" s="49">
        <f>'2020'!AH13</f>
        <v>2</v>
      </c>
      <c r="AO94" s="49">
        <f>'2020'!AI13</f>
        <v>9</v>
      </c>
      <c r="AP94" s="49">
        <f>'2020'!AK13</f>
        <v>5</v>
      </c>
      <c r="AQ94" s="49">
        <f>'2020'!AL13</f>
        <v>6</v>
      </c>
      <c r="AR94" s="50">
        <f>'2020'!AM13</f>
        <v>0</v>
      </c>
      <c r="AS94" s="55">
        <f>'2020'!AN13</f>
        <v>0</v>
      </c>
      <c r="AT94" s="56">
        <f>'2020'!AO13</f>
        <v>1</v>
      </c>
      <c r="AU94" s="56">
        <f>'2020'!AP13</f>
        <v>0</v>
      </c>
      <c r="AV94" s="56">
        <f>'2020'!AQ13</f>
        <v>0</v>
      </c>
      <c r="AW94" s="56">
        <f>'2020'!AR13</f>
        <v>0</v>
      </c>
      <c r="AX94" s="56">
        <f>'2020'!AS13</f>
        <v>0</v>
      </c>
      <c r="AY94" s="57">
        <f>'2020'!AT13</f>
        <v>0</v>
      </c>
      <c r="AZ94" s="57">
        <f>'2020'!AU13</f>
        <v>0</v>
      </c>
      <c r="BA94" s="57">
        <f>'2020'!AV13</f>
        <v>0</v>
      </c>
      <c r="BB94" s="57">
        <f>'2020'!AW13</f>
        <v>0</v>
      </c>
      <c r="BC94" s="57">
        <f>'2020'!AX13</f>
        <v>0</v>
      </c>
      <c r="BD94" s="57">
        <f>'2020'!AY13</f>
        <v>0</v>
      </c>
      <c r="BE94" s="58">
        <f>'2020'!AZ13</f>
        <v>0</v>
      </c>
      <c r="BF94" s="55">
        <f>'2020'!BA13</f>
        <v>0</v>
      </c>
      <c r="BG94" s="56">
        <f>'2020'!BB13</f>
        <v>1</v>
      </c>
      <c r="BH94" s="56">
        <f>'2020'!BC13</f>
        <v>0</v>
      </c>
      <c r="BI94" s="56">
        <f>'2020'!BD13</f>
        <v>0</v>
      </c>
      <c r="BJ94" s="56">
        <f>'2020'!BE13</f>
        <v>0</v>
      </c>
      <c r="BK94" s="56">
        <f>'2020'!BF13</f>
        <v>0</v>
      </c>
      <c r="BL94" s="57">
        <f>'2020'!BG13</f>
        <v>0</v>
      </c>
      <c r="BM94" s="57">
        <f>'2020'!BH13</f>
        <v>0</v>
      </c>
      <c r="BN94" s="57">
        <f>'2020'!BI13</f>
        <v>0</v>
      </c>
      <c r="BO94" s="57">
        <f>'2020'!BJ13</f>
        <v>0</v>
      </c>
      <c r="BP94" s="57">
        <f>'2020'!BK13</f>
        <v>0</v>
      </c>
      <c r="BQ94" s="57">
        <f>'2020'!BL13</f>
        <v>0</v>
      </c>
      <c r="BR94" s="58">
        <f>'2020'!BM13</f>
        <v>0</v>
      </c>
      <c r="BS94" s="55">
        <f>'2020'!BN13</f>
        <v>167</v>
      </c>
      <c r="BT94" s="56">
        <f>'2020'!BO13</f>
        <v>1437</v>
      </c>
      <c r="BU94" s="56">
        <f>'2020'!BP13</f>
        <v>12</v>
      </c>
      <c r="BV94" s="56">
        <f>'2020'!BQ13</f>
        <v>10</v>
      </c>
      <c r="BW94" s="56">
        <f>'2020'!BR13</f>
        <v>0</v>
      </c>
      <c r="BX94" s="56">
        <f>'2020'!BS13</f>
        <v>9.6000000000000014</v>
      </c>
      <c r="BY94" s="57">
        <f>'2020'!BT13</f>
        <v>0</v>
      </c>
      <c r="BZ94" s="57">
        <f>'2020'!BU13</f>
        <v>0</v>
      </c>
      <c r="CA94" s="57">
        <f>'2020'!BV13</f>
        <v>1.1399999999999999</v>
      </c>
      <c r="CB94" s="57">
        <f>'2020'!BW13</f>
        <v>10.4</v>
      </c>
      <c r="CC94" s="57">
        <f>'2020'!BX13</f>
        <v>8.6</v>
      </c>
      <c r="CD94" s="57">
        <f>'2020'!BY13</f>
        <v>66.7</v>
      </c>
      <c r="CE94" s="58">
        <f>'2020'!BZ13</f>
        <v>0</v>
      </c>
      <c r="CF94" s="55">
        <f>'2020'!CA13</f>
        <v>341</v>
      </c>
      <c r="CG94" s="56">
        <f>'2020'!CB13</f>
        <v>2791.8</v>
      </c>
      <c r="CH94" s="56">
        <f>'2020'!CC13</f>
        <v>33</v>
      </c>
      <c r="CI94" s="56">
        <f>'2020'!CD13</f>
        <v>28</v>
      </c>
      <c r="CJ94" s="56">
        <f>'2020'!CE13</f>
        <v>3</v>
      </c>
      <c r="CK94" s="56">
        <f>'2020'!CF13</f>
        <v>24.200000000000003</v>
      </c>
      <c r="CL94" s="57">
        <f>'2020'!CG13</f>
        <v>0</v>
      </c>
      <c r="CM94" s="57">
        <f>'2020'!CH13</f>
        <v>0</v>
      </c>
      <c r="CN94" s="57">
        <f>'2020'!CI13</f>
        <v>1.36</v>
      </c>
      <c r="CO94" s="57">
        <f>'2020'!CJ13</f>
        <v>10.4</v>
      </c>
      <c r="CP94" s="57">
        <f>'2020'!CK13</f>
        <v>3.1</v>
      </c>
      <c r="CQ94" s="57">
        <f>'2020'!CL13</f>
        <v>40</v>
      </c>
      <c r="CR94" s="58">
        <f>'2020'!CM13</f>
        <v>3.4</v>
      </c>
      <c r="CS94" s="55">
        <f>'2020'!CN13</f>
        <v>240</v>
      </c>
      <c r="CT94" s="56">
        <f>'2020'!CO13</f>
        <v>2091</v>
      </c>
      <c r="CU94" s="56">
        <f>'2020'!CP13</f>
        <v>26</v>
      </c>
      <c r="CV94" s="56">
        <f>'2020'!CQ13</f>
        <v>21</v>
      </c>
      <c r="CW94" s="56">
        <f>'2020'!CR13</f>
        <v>5</v>
      </c>
      <c r="CX94" s="56">
        <f>'2020'!CS13</f>
        <v>17</v>
      </c>
      <c r="CY94" s="57">
        <f>'2020'!CT13</f>
        <v>0</v>
      </c>
      <c r="CZ94" s="57">
        <f>'2020'!CU13</f>
        <v>0</v>
      </c>
      <c r="DA94" s="57">
        <f>'2020'!CV13</f>
        <v>1.3</v>
      </c>
      <c r="DB94" s="57">
        <f>'2020'!CW13</f>
        <v>8.5</v>
      </c>
      <c r="DC94" s="57">
        <f>'2020'!CX13</f>
        <v>4.2</v>
      </c>
      <c r="DD94" s="57">
        <f>'2020'!CY13</f>
        <v>40</v>
      </c>
      <c r="DE94" s="58">
        <f>'2020'!CZ13</f>
        <v>4.5</v>
      </c>
    </row>
    <row r="95" spans="1:109" ht="15.75" hidden="1" customHeight="1" x14ac:dyDescent="0.2">
      <c r="A95" s="29">
        <f t="shared" si="12"/>
        <v>93</v>
      </c>
      <c r="B95" s="30">
        <f>'2020'!A14</f>
        <v>12</v>
      </c>
      <c r="C95" s="30">
        <v>2020</v>
      </c>
      <c r="D95" s="31" t="str">
        <f>'2020'!B14</f>
        <v>Jared Pinkney</v>
      </c>
      <c r="E95" s="32">
        <f>'2020'!C14</f>
        <v>6.1071428571428568</v>
      </c>
      <c r="F95" s="32">
        <f t="shared" si="13"/>
        <v>42.199999999999996</v>
      </c>
      <c r="G95" s="32"/>
      <c r="H95" s="33">
        <f t="shared" si="14"/>
        <v>-0.68008741264850103</v>
      </c>
      <c r="I95" s="34" t="str">
        <f>'2020'!D14</f>
        <v>Vanderbilt</v>
      </c>
      <c r="J95" s="35">
        <f>'2020'!E14</f>
        <v>1</v>
      </c>
      <c r="K95" s="36">
        <f>'2020'!F14</f>
        <v>35663</v>
      </c>
      <c r="L95" s="37">
        <f>'2020'!G14</f>
        <v>28.12054794520548</v>
      </c>
      <c r="M95" s="37" t="str">
        <f>'2020'!H14</f>
        <v>SR</v>
      </c>
      <c r="N95" s="37">
        <f>'2020'!I14</f>
        <v>22.687671232876713</v>
      </c>
      <c r="O95" s="38">
        <f>'2020'!J14</f>
        <v>76</v>
      </c>
      <c r="P95" s="38">
        <f>'2020'!K14</f>
        <v>257</v>
      </c>
      <c r="Q95" s="35">
        <f>'2020'!L14</f>
        <v>4.96</v>
      </c>
      <c r="R95" s="39">
        <f>'2020'!M14</f>
        <v>0</v>
      </c>
      <c r="S95" s="40">
        <f>'2020'!N14</f>
        <v>0</v>
      </c>
      <c r="T95" s="41">
        <f>'2020'!O14</f>
        <v>0.1592282659228266</v>
      </c>
      <c r="U95" s="41">
        <f>'2020'!P14</f>
        <v>0.12725779967159276</v>
      </c>
      <c r="V95" s="41">
        <f>'2020'!Q14</f>
        <v>0.24304788358953316</v>
      </c>
      <c r="W95" s="41">
        <f>'2020'!R14</f>
        <v>0.1693313953488372</v>
      </c>
      <c r="X95" s="42">
        <f>'2020'!S14</f>
        <v>0.20618963946918517</v>
      </c>
      <c r="Y95" s="43">
        <f>'2020'!T14</f>
        <v>0.20618963946918517</v>
      </c>
      <c r="Z95" s="44">
        <f>'2020'!U14</f>
        <v>19.041095890410958</v>
      </c>
      <c r="AA95" s="45">
        <f>'2020'!V14</f>
        <v>2.2799999999999998</v>
      </c>
      <c r="AB95" s="45">
        <f t="shared" si="21"/>
        <v>11.65</v>
      </c>
      <c r="AC95" s="45">
        <f>'2020'!X14</f>
        <v>6.8</v>
      </c>
      <c r="AD95" s="45">
        <f>'2020'!Y14</f>
        <v>11.1</v>
      </c>
      <c r="AE95" s="45">
        <f>'2020'!Z14</f>
        <v>0</v>
      </c>
      <c r="AF95" s="45">
        <f>'2020'!AA14</f>
        <v>0</v>
      </c>
      <c r="AG95" s="45">
        <f t="shared" si="15"/>
        <v>47.1</v>
      </c>
      <c r="AH95" s="46">
        <f>'2020'!AB14</f>
        <v>9.0999999999999998E-2</v>
      </c>
      <c r="AI95" s="45">
        <f>'2020'!AC14</f>
        <v>84.925167680269311</v>
      </c>
      <c r="AJ95" s="47">
        <f>'2020'!AD14</f>
        <v>89.294722679070702</v>
      </c>
      <c r="AK95" s="48">
        <f>'2020'!AE14</f>
        <v>7</v>
      </c>
      <c r="AL95" s="49">
        <f>'2020'!AF14</f>
        <v>9</v>
      </c>
      <c r="AM95" s="49">
        <f>'2020'!AG14</f>
        <v>7</v>
      </c>
      <c r="AN95" s="49">
        <f>'2020'!AH14</f>
        <v>2</v>
      </c>
      <c r="AO95" s="49">
        <f>'2020'!AI14</f>
        <v>4</v>
      </c>
      <c r="AP95" s="49">
        <f>'2020'!AK14</f>
        <v>0</v>
      </c>
      <c r="AQ95" s="49">
        <f>'2020'!AL14</f>
        <v>0</v>
      </c>
      <c r="AR95" s="50">
        <f>'2020'!AM14</f>
        <v>0</v>
      </c>
      <c r="AS95" s="55">
        <f>'2020'!AN14</f>
        <v>0</v>
      </c>
      <c r="AT95" s="56">
        <f>'2020'!AO14</f>
        <v>1</v>
      </c>
      <c r="AU95" s="56">
        <f>'2020'!AP14</f>
        <v>0</v>
      </c>
      <c r="AV95" s="56">
        <f>'2020'!AQ14</f>
        <v>0</v>
      </c>
      <c r="AW95" s="56">
        <f>'2020'!AR14</f>
        <v>0</v>
      </c>
      <c r="AX95" s="56">
        <f>'2020'!AS14</f>
        <v>0</v>
      </c>
      <c r="AY95" s="57">
        <f>'2020'!AT14</f>
        <v>0</v>
      </c>
      <c r="AZ95" s="57">
        <f>'2020'!AU14</f>
        <v>0</v>
      </c>
      <c r="BA95" s="57">
        <f>'2020'!AV14</f>
        <v>0</v>
      </c>
      <c r="BB95" s="57">
        <f>'2020'!AW14</f>
        <v>0</v>
      </c>
      <c r="BC95" s="57">
        <f>'2020'!AX14</f>
        <v>0</v>
      </c>
      <c r="BD95" s="57">
        <f>'2020'!AY14</f>
        <v>0</v>
      </c>
      <c r="BE95" s="58">
        <f>'2020'!AZ14</f>
        <v>0</v>
      </c>
      <c r="BF95" s="55">
        <f>'2020'!BA14</f>
        <v>274</v>
      </c>
      <c r="BG95" s="56">
        <f>'2020'!BB14</f>
        <v>1720.8</v>
      </c>
      <c r="BH95" s="56">
        <f>'2020'!BC14</f>
        <v>44</v>
      </c>
      <c r="BI95" s="56">
        <f>'2020'!BD14</f>
        <v>22</v>
      </c>
      <c r="BJ95" s="56">
        <f>'2020'!BE14</f>
        <v>2</v>
      </c>
      <c r="BK95" s="56">
        <f>'2020'!BF14</f>
        <v>6.3</v>
      </c>
      <c r="BL95" s="57">
        <f>'2020'!BG14</f>
        <v>0</v>
      </c>
      <c r="BM95" s="57">
        <f>'2020'!BH14</f>
        <v>0</v>
      </c>
      <c r="BN95" s="57">
        <f>'2020'!BI14</f>
        <v>1.04</v>
      </c>
      <c r="BO95" s="57">
        <f>'2020'!BJ14</f>
        <v>4</v>
      </c>
      <c r="BP95" s="57">
        <f>'2020'!BK14</f>
        <v>11.6</v>
      </c>
      <c r="BQ95" s="57">
        <f>'2020'!BL14</f>
        <v>0</v>
      </c>
      <c r="BR95" s="58">
        <f>'2020'!BM14</f>
        <v>15.4</v>
      </c>
      <c r="BS95" s="55">
        <f>'2020'!BN14</f>
        <v>279</v>
      </c>
      <c r="BT95" s="56">
        <f>'2020'!BO14</f>
        <v>2192.4</v>
      </c>
      <c r="BU95" s="56">
        <f>'2020'!BP14</f>
        <v>40</v>
      </c>
      <c r="BV95" s="56">
        <f>'2020'!BQ14</f>
        <v>22</v>
      </c>
      <c r="BW95" s="56">
        <f>'2020'!BR14</f>
        <v>3</v>
      </c>
      <c r="BX95" s="56">
        <f>'2020'!BS14</f>
        <v>20.7</v>
      </c>
      <c r="BY95" s="57">
        <f>'2020'!BT14</f>
        <v>0</v>
      </c>
      <c r="BZ95" s="57">
        <f>'2020'!BU14</f>
        <v>0</v>
      </c>
      <c r="CA95" s="57">
        <f>'2020'!BV14</f>
        <v>1.48</v>
      </c>
      <c r="CB95" s="57">
        <f>'2020'!BW14</f>
        <v>6.9</v>
      </c>
      <c r="CC95" s="57">
        <f>'2020'!BX14</f>
        <v>9.6</v>
      </c>
      <c r="CD95" s="57">
        <f>'2020'!BY14</f>
        <v>50</v>
      </c>
      <c r="CE95" s="58">
        <f>'2020'!BZ14</f>
        <v>12</v>
      </c>
      <c r="CF95" s="55">
        <f>'2020'!CA14</f>
        <v>770</v>
      </c>
      <c r="CG95" s="56">
        <f>'2020'!CB14</f>
        <v>3168.1</v>
      </c>
      <c r="CH95" s="56">
        <f>'2020'!CC14</f>
        <v>81</v>
      </c>
      <c r="CI95" s="56">
        <f>'2020'!CD14</f>
        <v>50</v>
      </c>
      <c r="CJ95" s="56">
        <f>'2020'!CE14</f>
        <v>7</v>
      </c>
      <c r="CK95" s="56">
        <f>'2020'!CF14</f>
        <v>23.400000000000002</v>
      </c>
      <c r="CL95" s="57">
        <f>'2020'!CG14</f>
        <v>0</v>
      </c>
      <c r="CM95" s="57">
        <f>'2020'!CH14</f>
        <v>0</v>
      </c>
      <c r="CN95" s="57">
        <f>'2020'!CI14</f>
        <v>2.2799999999999998</v>
      </c>
      <c r="CO95" s="57">
        <f>'2020'!CJ14</f>
        <v>6.8</v>
      </c>
      <c r="CP95" s="57">
        <f>'2020'!CK14</f>
        <v>11.1</v>
      </c>
      <c r="CQ95" s="57">
        <f>'2020'!CL14</f>
        <v>47.1</v>
      </c>
      <c r="CR95" s="58">
        <f>'2020'!CM14</f>
        <v>7.4</v>
      </c>
      <c r="CS95" s="55">
        <f>'2020'!CN14</f>
        <v>233</v>
      </c>
      <c r="CT95" s="56">
        <f>'2020'!CO14</f>
        <v>1376</v>
      </c>
      <c r="CU95" s="56">
        <f>'2020'!CP14</f>
        <v>43</v>
      </c>
      <c r="CV95" s="56">
        <f>'2020'!CQ14</f>
        <v>20</v>
      </c>
      <c r="CW95" s="56">
        <f>'2020'!CR14</f>
        <v>2</v>
      </c>
      <c r="CX95" s="56">
        <f>'2020'!CS14</f>
        <v>6.4</v>
      </c>
      <c r="CY95" s="57">
        <f>'2020'!CT14</f>
        <v>0</v>
      </c>
      <c r="CZ95" s="57">
        <f>'2020'!CU14</f>
        <v>0</v>
      </c>
      <c r="DA95" s="57">
        <f>'2020'!CV14</f>
        <v>0.87</v>
      </c>
      <c r="DB95" s="57">
        <f>'2020'!CW14</f>
        <v>6.7</v>
      </c>
      <c r="DC95" s="57">
        <f>'2020'!CX14</f>
        <v>8.6</v>
      </c>
      <c r="DD95" s="57">
        <f>'2020'!CY14</f>
        <v>40</v>
      </c>
      <c r="DE95" s="58">
        <f>'2020'!CZ14</f>
        <v>9.1</v>
      </c>
    </row>
    <row r="96" spans="1:109" ht="15.75" hidden="1" customHeight="1" x14ac:dyDescent="0.2">
      <c r="A96" s="29">
        <f t="shared" si="12"/>
        <v>94</v>
      </c>
      <c r="B96" s="30">
        <f>'2019'!A16</f>
        <v>14</v>
      </c>
      <c r="C96" s="30">
        <v>2019</v>
      </c>
      <c r="D96" s="31" t="str">
        <f>'2019'!B16</f>
        <v>C.J. Conrad</v>
      </c>
      <c r="E96" s="32">
        <f>'2019'!C16</f>
        <v>6.0571428571428569</v>
      </c>
      <c r="F96" s="32">
        <f t="shared" si="13"/>
        <v>41.6</v>
      </c>
      <c r="G96" s="32"/>
      <c r="H96" s="33">
        <f t="shared" si="14"/>
        <v>-0.69863879421988695</v>
      </c>
      <c r="I96" s="34" t="str">
        <f>'2019'!D16</f>
        <v>Kentucky</v>
      </c>
      <c r="J96" s="35">
        <f>'2019'!E16</f>
        <v>1</v>
      </c>
      <c r="K96" s="36">
        <f>'2019'!F16</f>
        <v>35194</v>
      </c>
      <c r="L96" s="37">
        <f>'2019'!G16</f>
        <v>29.405479452054795</v>
      </c>
      <c r="M96" s="37" t="str">
        <f>'2019'!H16</f>
        <v>SR</v>
      </c>
      <c r="N96" s="37">
        <f>'2019'!I16</f>
        <v>22.975342465753425</v>
      </c>
      <c r="O96" s="38">
        <f>'2019'!J16</f>
        <v>76</v>
      </c>
      <c r="P96" s="38">
        <f>'2019'!K16</f>
        <v>249</v>
      </c>
      <c r="Q96" s="35">
        <f>'2019'!L16</f>
        <v>4.8</v>
      </c>
      <c r="R96" s="39">
        <f>'2019'!M16</f>
        <v>0</v>
      </c>
      <c r="S96" s="40">
        <f>'2019'!N16</f>
        <v>0</v>
      </c>
      <c r="T96" s="41">
        <f>'2019'!O16</f>
        <v>0.11864946647555341</v>
      </c>
      <c r="U96" s="41">
        <f>'2019'!P16</f>
        <v>0.13272434175174638</v>
      </c>
      <c r="V96" s="41">
        <f>'2019'!Q16</f>
        <v>0.21709427660543498</v>
      </c>
      <c r="W96" s="41">
        <f>'2019'!R16</f>
        <v>0.16408668730650156</v>
      </c>
      <c r="X96" s="42">
        <f>'2019'!S16</f>
        <v>0.19059048195596828</v>
      </c>
      <c r="Y96" s="43">
        <f>'2019'!T16</f>
        <v>0.19059048195596828</v>
      </c>
      <c r="Z96" s="44">
        <f>'2019'!U16</f>
        <v>21.326027397260273</v>
      </c>
      <c r="AA96" s="45">
        <f>'2019'!V16</f>
        <v>2.31</v>
      </c>
      <c r="AB96" s="45">
        <f t="shared" si="21"/>
        <v>10.6</v>
      </c>
      <c r="AC96" s="45">
        <f>'2019'!X16</f>
        <v>12</v>
      </c>
      <c r="AD96" s="45">
        <f>'2019'!Y16</f>
        <v>8.1</v>
      </c>
      <c r="AE96" s="45">
        <f>'2019'!Z16</f>
        <v>0</v>
      </c>
      <c r="AF96" s="45">
        <f>'2019'!AA16</f>
        <v>0</v>
      </c>
      <c r="AG96" s="45">
        <f t="shared" si="15"/>
        <v>0</v>
      </c>
      <c r="AH96" s="46">
        <f>'2019'!AB16</f>
        <v>3.2000000000000001E-2</v>
      </c>
      <c r="AI96" s="45">
        <f>'2019'!AC16</f>
        <v>93.813295717592595</v>
      </c>
      <c r="AJ96" s="47">
        <f>'2019'!AD16</f>
        <v>98.640161138690573</v>
      </c>
      <c r="AK96" s="48">
        <f>'2019'!AE16</f>
        <v>6</v>
      </c>
      <c r="AL96" s="49">
        <f>'2019'!AF16</f>
        <v>3</v>
      </c>
      <c r="AM96" s="49">
        <f>'2019'!AG16</f>
        <v>7</v>
      </c>
      <c r="AN96" s="49">
        <f>'2019'!AH16</f>
        <v>1</v>
      </c>
      <c r="AO96" s="49">
        <f>'2019'!AI16</f>
        <v>10</v>
      </c>
      <c r="AP96" s="49">
        <f>'2019'!AK16</f>
        <v>2</v>
      </c>
      <c r="AQ96" s="49">
        <f>'2019'!AL16</f>
        <v>0</v>
      </c>
      <c r="AR96" s="50">
        <f>'2019'!AM16</f>
        <v>0</v>
      </c>
      <c r="AS96" s="55">
        <f>'2019'!AN16</f>
        <v>0</v>
      </c>
      <c r="AT96" s="56">
        <f>'2019'!AO16</f>
        <v>1</v>
      </c>
      <c r="AU96" s="56">
        <f>'2019'!AP16</f>
        <v>0</v>
      </c>
      <c r="AV96" s="56">
        <f>'2019'!AQ16</f>
        <v>0</v>
      </c>
      <c r="AW96" s="56">
        <f>'2019'!AR16</f>
        <v>0</v>
      </c>
      <c r="AX96" s="56">
        <f>'2019'!AS16</f>
        <v>0</v>
      </c>
      <c r="AY96" s="57">
        <f>'2019'!AT16</f>
        <v>0</v>
      </c>
      <c r="AZ96" s="57">
        <f>'2019'!AU16</f>
        <v>0</v>
      </c>
      <c r="BA96" s="57">
        <f>'2019'!AV16</f>
        <v>0</v>
      </c>
      <c r="BB96" s="57">
        <f>'2019'!AW16</f>
        <v>0</v>
      </c>
      <c r="BC96" s="57">
        <f>'2019'!AX16</f>
        <v>0</v>
      </c>
      <c r="BD96" s="57">
        <f>'2019'!AY16</f>
        <v>0</v>
      </c>
      <c r="BE96" s="58">
        <f>'2019'!AZ16</f>
        <v>0</v>
      </c>
      <c r="BF96" s="55">
        <f>'2019'!BA16</f>
        <v>149</v>
      </c>
      <c r="BG96" s="56">
        <f>'2019'!BB16</f>
        <v>1255.8000000000002</v>
      </c>
      <c r="BH96" s="56">
        <f>'2019'!BC16</f>
        <v>21</v>
      </c>
      <c r="BI96" s="56">
        <f>'2019'!BD16</f>
        <v>15</v>
      </c>
      <c r="BJ96" s="56">
        <f>'2019'!BE16</f>
        <v>1</v>
      </c>
      <c r="BK96" s="56">
        <f>'2019'!BF16</f>
        <v>4.8000000000000007</v>
      </c>
      <c r="BL96" s="57">
        <f>'2019'!BG16</f>
        <v>0</v>
      </c>
      <c r="BM96" s="57">
        <f>'2019'!BH16</f>
        <v>0</v>
      </c>
      <c r="BN96" s="57">
        <f>'2019'!BI16</f>
        <v>1.01</v>
      </c>
      <c r="BO96" s="57">
        <f>'2019'!BJ16</f>
        <v>5.0999999999999996</v>
      </c>
      <c r="BP96" s="57">
        <f>'2019'!BK16</f>
        <v>5.6</v>
      </c>
      <c r="BQ96" s="57">
        <f>'2019'!BL16</f>
        <v>0</v>
      </c>
      <c r="BR96" s="58">
        <f>'2019'!BM16</f>
        <v>11.8</v>
      </c>
      <c r="BS96" s="55">
        <f>'2019'!BN16</f>
        <v>247</v>
      </c>
      <c r="BT96" s="56">
        <f>'2019'!BO16</f>
        <v>1861</v>
      </c>
      <c r="BU96" s="56">
        <f>'2019'!BP16</f>
        <v>32</v>
      </c>
      <c r="BV96" s="56">
        <f>'2019'!BQ16</f>
        <v>19</v>
      </c>
      <c r="BW96" s="56">
        <f>'2019'!BR16</f>
        <v>4</v>
      </c>
      <c r="BX96" s="56">
        <f>'2019'!BS16</f>
        <v>13</v>
      </c>
      <c r="BY96" s="57">
        <f>'2019'!BT16</f>
        <v>0</v>
      </c>
      <c r="BZ96" s="57">
        <f>'2019'!BU16</f>
        <v>0</v>
      </c>
      <c r="CA96" s="57">
        <f>'2019'!BV16</f>
        <v>2.21</v>
      </c>
      <c r="CB96" s="57">
        <f>'2019'!BW16</f>
        <v>8.8000000000000007</v>
      </c>
      <c r="CC96" s="57">
        <f>'2019'!BX16</f>
        <v>6</v>
      </c>
      <c r="CD96" s="57">
        <f>'2019'!BY16</f>
        <v>0</v>
      </c>
      <c r="CE96" s="58">
        <f>'2019'!BZ16</f>
        <v>9.5</v>
      </c>
      <c r="CF96" s="55">
        <f>'2019'!CA16</f>
        <v>286</v>
      </c>
      <c r="CG96" s="56">
        <f>'2019'!CB16</f>
        <v>1317.3999999999999</v>
      </c>
      <c r="CH96" s="56">
        <f>'2019'!CC16</f>
        <v>26</v>
      </c>
      <c r="CI96" s="56">
        <f>'2019'!CD16</f>
        <v>16</v>
      </c>
      <c r="CJ96" s="56">
        <f>'2019'!CE16</f>
        <v>4</v>
      </c>
      <c r="CK96" s="56">
        <f>'2019'!CF16</f>
        <v>5.6000000000000005</v>
      </c>
      <c r="CL96" s="57">
        <f>'2019'!CG16</f>
        <v>0</v>
      </c>
      <c r="CM96" s="57">
        <f>'2019'!CH16</f>
        <v>0</v>
      </c>
      <c r="CN96" s="57">
        <f>'2019'!CI16</f>
        <v>2.31</v>
      </c>
      <c r="CO96" s="57">
        <f>'2019'!CJ16</f>
        <v>12</v>
      </c>
      <c r="CP96" s="57">
        <f>'2019'!CK16</f>
        <v>8.1</v>
      </c>
      <c r="CQ96" s="57">
        <f>'2019'!CL16</f>
        <v>0</v>
      </c>
      <c r="CR96" s="58">
        <f>'2019'!CM16</f>
        <v>11.1</v>
      </c>
      <c r="CS96" s="55">
        <f>'2019'!CN16</f>
        <v>318</v>
      </c>
      <c r="CT96" s="56">
        <f>'2019'!CO16</f>
        <v>1938</v>
      </c>
      <c r="CU96" s="56">
        <f>'2019'!CP16</f>
        <v>36</v>
      </c>
      <c r="CV96" s="56">
        <f>'2019'!CQ16</f>
        <v>30</v>
      </c>
      <c r="CW96" s="56">
        <f>'2019'!CR16</f>
        <v>3</v>
      </c>
      <c r="CX96" s="56">
        <f>'2019'!CS16</f>
        <v>13.200000000000001</v>
      </c>
      <c r="CY96" s="57">
        <f>'2019'!CT16</f>
        <v>0</v>
      </c>
      <c r="CZ96" s="57">
        <f>'2019'!CU16</f>
        <v>0</v>
      </c>
      <c r="DA96" s="57">
        <f>'2019'!CV16</f>
        <v>2.19</v>
      </c>
      <c r="DB96" s="57">
        <f>'2019'!CW16</f>
        <v>5.2</v>
      </c>
      <c r="DC96" s="57">
        <f>'2019'!CX16</f>
        <v>6.9</v>
      </c>
      <c r="DD96" s="57">
        <f>'2019'!CY16</f>
        <v>60</v>
      </c>
      <c r="DE96" s="58">
        <f>'2019'!CZ16</f>
        <v>3.2</v>
      </c>
    </row>
    <row r="97" spans="1:109" ht="15.75" hidden="1" customHeight="1" x14ac:dyDescent="0.2">
      <c r="A97" s="29">
        <f t="shared" si="12"/>
        <v>95</v>
      </c>
      <c r="B97" s="30">
        <f>'2024'!A9</f>
        <v>7</v>
      </c>
      <c r="C97" s="30">
        <v>2024</v>
      </c>
      <c r="D97" s="31" t="str">
        <f>'2024'!B9</f>
        <v>Theo Johnson</v>
      </c>
      <c r="E97" s="32">
        <f>'2024'!C9</f>
        <v>6.0428571428571427</v>
      </c>
      <c r="F97" s="32">
        <f t="shared" si="13"/>
        <v>40.9</v>
      </c>
      <c r="G97" s="32"/>
      <c r="H97" s="33">
        <f t="shared" si="14"/>
        <v>-0.70393918895456864</v>
      </c>
      <c r="I97" s="34" t="str">
        <f>'2024'!D9</f>
        <v>Penn State</v>
      </c>
      <c r="J97" s="35">
        <f>'2024'!E9</f>
        <v>2</v>
      </c>
      <c r="K97" s="36">
        <f>'2024'!F9</f>
        <v>36948</v>
      </c>
      <c r="L97" s="37">
        <f>'2024'!G9</f>
        <v>24.6</v>
      </c>
      <c r="M97" s="37" t="str">
        <f>'2024'!H9</f>
        <v>RS JR</v>
      </c>
      <c r="N97" s="37">
        <f>'2024'!I9</f>
        <v>23.18082191780822</v>
      </c>
      <c r="O97" s="38">
        <f>'2024'!J9</f>
        <v>78</v>
      </c>
      <c r="P97" s="38">
        <f>'2024'!K9</f>
        <v>259</v>
      </c>
      <c r="Q97" s="35">
        <f>'2024'!L9</f>
        <v>4.57</v>
      </c>
      <c r="R97" s="39">
        <f>'2024'!M9</f>
        <v>4</v>
      </c>
      <c r="S97" s="40">
        <f>'2024'!N9</f>
        <v>0</v>
      </c>
      <c r="T97" s="41">
        <f>'2024'!O9</f>
        <v>4.3749999999999997E-2</v>
      </c>
      <c r="U97" s="41">
        <f>'2024'!P9</f>
        <v>6.0736284199971353E-2</v>
      </c>
      <c r="V97" s="41">
        <f>'2024'!Q9</f>
        <v>0.11809180918091809</v>
      </c>
      <c r="W97" s="41">
        <f>'2024'!R9</f>
        <v>0.12200357781753131</v>
      </c>
      <c r="X97" s="42">
        <f>'2024'!S9</f>
        <v>0.12200357781753131</v>
      </c>
      <c r="Y97" s="43">
        <f>'2024'!T9</f>
        <v>0.12200357781753131</v>
      </c>
      <c r="Z97" s="44" t="str">
        <f>'2024'!U9</f>
        <v>N/A</v>
      </c>
      <c r="AA97" s="45">
        <f>'2024'!V9</f>
        <v>1.58</v>
      </c>
      <c r="AB97" s="45">
        <f>'2024'!W9</f>
        <v>10.029411764705882</v>
      </c>
      <c r="AC97" s="45">
        <f>'2024'!X9</f>
        <v>5</v>
      </c>
      <c r="AD97" s="45">
        <f>'2024'!Y9</f>
        <v>7.2</v>
      </c>
      <c r="AE97" s="45">
        <f>'2024'!Z9</f>
        <v>0</v>
      </c>
      <c r="AF97" s="45">
        <f>'2024'!AA9</f>
        <v>0</v>
      </c>
      <c r="AG97" s="45">
        <f t="shared" si="15"/>
        <v>60</v>
      </c>
      <c r="AH97" s="46">
        <f>'2023'!AB34</f>
        <v>0</v>
      </c>
      <c r="AI97" s="45">
        <f>'2024'!AC9</f>
        <v>118.75856998709484</v>
      </c>
      <c r="AJ97" s="47">
        <f>'2024'!AD9</f>
        <v>129.83023849236713</v>
      </c>
      <c r="AK97" s="48">
        <f>'2024'!AF9</f>
        <v>0</v>
      </c>
      <c r="AL97" s="49">
        <f>'2024'!AG9</f>
        <v>3</v>
      </c>
      <c r="AM97" s="49">
        <f>'2024'!AH9</f>
        <v>1</v>
      </c>
      <c r="AN97" s="49">
        <f>'2024'!AI9</f>
        <v>2</v>
      </c>
      <c r="AO97" s="49">
        <f>'2024'!AJ9</f>
        <v>6</v>
      </c>
      <c r="AP97" s="49">
        <f>'2024'!AK9</f>
        <v>9</v>
      </c>
      <c r="AQ97" s="49">
        <f>'2024'!AL9</f>
        <v>5</v>
      </c>
      <c r="AR97" s="50">
        <f>'2024'!AM9</f>
        <v>0.25</v>
      </c>
      <c r="AS97" s="55">
        <f>'2024'!AN9</f>
        <v>0</v>
      </c>
      <c r="AT97" s="56">
        <f>'2024'!AO9</f>
        <v>1</v>
      </c>
      <c r="AU97" s="56">
        <f>'2024'!AP9</f>
        <v>0</v>
      </c>
      <c r="AV97" s="56">
        <f>'2024'!AQ9</f>
        <v>0</v>
      </c>
      <c r="AW97" s="56">
        <f>'2024'!AR9</f>
        <v>0</v>
      </c>
      <c r="AX97" s="56">
        <f>'2024'!AS9</f>
        <v>1</v>
      </c>
      <c r="AY97" s="57">
        <f>'2024'!AT9</f>
        <v>0</v>
      </c>
      <c r="AZ97" s="57">
        <f>'2024'!AU9</f>
        <v>0</v>
      </c>
      <c r="BA97" s="57">
        <f>'2024'!AV9</f>
        <v>0</v>
      </c>
      <c r="BB97" s="57">
        <f>'2024'!AW9</f>
        <v>0</v>
      </c>
      <c r="BC97" s="57">
        <f>'2024'!AX9</f>
        <v>0</v>
      </c>
      <c r="BD97" s="57">
        <f>'2024'!AY9</f>
        <v>0</v>
      </c>
      <c r="BE97" s="58">
        <f>'2024'!AZ9</f>
        <v>0</v>
      </c>
      <c r="BF97" s="55">
        <f>'2024'!BA9</f>
        <v>56</v>
      </c>
      <c r="BG97" s="56">
        <f>'2024'!BB9</f>
        <v>1280</v>
      </c>
      <c r="BH97" s="56">
        <f>'2024'!BC9</f>
        <v>4</v>
      </c>
      <c r="BI97" s="56">
        <f>'2024'!BD9</f>
        <v>4</v>
      </c>
      <c r="BJ97" s="56">
        <f>'2024'!BE9</f>
        <v>0</v>
      </c>
      <c r="BK97" s="56">
        <f>'2024'!BF9</f>
        <v>9.5</v>
      </c>
      <c r="BL97" s="57">
        <f>'2024'!BG9</f>
        <v>0</v>
      </c>
      <c r="BM97" s="57">
        <f>'2024'!BH9</f>
        <v>0</v>
      </c>
      <c r="BN97" s="57">
        <f>'2024'!BI9</f>
        <v>1.44</v>
      </c>
      <c r="BO97" s="57">
        <f>'2024'!BJ9</f>
        <v>5.3</v>
      </c>
      <c r="BP97" s="57">
        <f>'2024'!BK9</f>
        <v>8.8000000000000007</v>
      </c>
      <c r="BQ97" s="57">
        <f>'2024'!BL9</f>
        <v>0</v>
      </c>
      <c r="BR97" s="58">
        <f>'2024'!BM9</f>
        <v>0</v>
      </c>
      <c r="BS97" s="55">
        <f>'2024'!BN9</f>
        <v>212</v>
      </c>
      <c r="BT97" s="56">
        <f>'2024'!BO9</f>
        <v>3490.5</v>
      </c>
      <c r="BU97" s="56">
        <f>'2024'!BP9</f>
        <v>27</v>
      </c>
      <c r="BV97" s="56">
        <f>'2024'!BQ9</f>
        <v>18</v>
      </c>
      <c r="BW97" s="56">
        <f>'2024'!BR9</f>
        <v>1</v>
      </c>
      <c r="BX97" s="56">
        <f>'2024'!BS9</f>
        <v>24.7</v>
      </c>
      <c r="BY97" s="57">
        <f>'2024'!BT9</f>
        <v>0</v>
      </c>
      <c r="BZ97" s="57">
        <f>'2024'!BU9</f>
        <v>0</v>
      </c>
      <c r="CA97" s="57">
        <f>'2024'!BV9</f>
        <v>0.84</v>
      </c>
      <c r="CB97" s="57">
        <f>'2024'!BW9</f>
        <v>5.4</v>
      </c>
      <c r="CC97" s="57">
        <f>'2024'!BX9</f>
        <v>9</v>
      </c>
      <c r="CD97" s="57">
        <f>'2024'!BY9</f>
        <v>0</v>
      </c>
      <c r="CE97" s="58">
        <f>'2024'!BZ9</f>
        <v>10</v>
      </c>
      <c r="CF97" s="55">
        <f>'2024'!CA9</f>
        <v>328</v>
      </c>
      <c r="CG97" s="56">
        <f>'2024'!CB9</f>
        <v>2777.5</v>
      </c>
      <c r="CH97" s="56">
        <f>'2024'!CC9</f>
        <v>24</v>
      </c>
      <c r="CI97" s="56">
        <f>'2024'!CD9</f>
        <v>20</v>
      </c>
      <c r="CJ97" s="56">
        <f>'2024'!CE9</f>
        <v>4</v>
      </c>
      <c r="CK97" s="56">
        <f>'2024'!CF9</f>
        <v>24.200000000000003</v>
      </c>
      <c r="CL97" s="57">
        <f>'2024'!CG9</f>
        <v>0</v>
      </c>
      <c r="CM97" s="57">
        <f>'2024'!CH9</f>
        <v>0</v>
      </c>
      <c r="CN97" s="57">
        <f>'2024'!CI9</f>
        <v>1.58</v>
      </c>
      <c r="CO97" s="57">
        <f>'2024'!CJ9</f>
        <v>4.7</v>
      </c>
      <c r="CP97" s="57">
        <f>'2024'!CK9</f>
        <v>13.1</v>
      </c>
      <c r="CQ97" s="57">
        <f>'2024'!CL9</f>
        <v>60</v>
      </c>
      <c r="CR97" s="58">
        <f>'2024'!CM9</f>
        <v>9.1</v>
      </c>
      <c r="CS97" s="55">
        <f>'2024'!CN9</f>
        <v>341</v>
      </c>
      <c r="CT97" s="56">
        <f>'2024'!CO9</f>
        <v>2795</v>
      </c>
      <c r="CU97" s="56">
        <f>'2024'!CP9</f>
        <v>45</v>
      </c>
      <c r="CV97" s="56">
        <f>'2024'!CQ9</f>
        <v>34</v>
      </c>
      <c r="CW97" s="56">
        <f>'2024'!CR9</f>
        <v>7</v>
      </c>
      <c r="CX97" s="56">
        <f>'2024'!CS9</f>
        <v>29.9</v>
      </c>
      <c r="CY97" s="57">
        <f>'2024'!CT9</f>
        <v>0</v>
      </c>
      <c r="CZ97" s="57">
        <f>'2024'!CU9</f>
        <v>0</v>
      </c>
      <c r="DA97" s="57">
        <f>'2024'!CV9</f>
        <v>1.26</v>
      </c>
      <c r="DB97" s="57">
        <f>'2024'!CW9</f>
        <v>5</v>
      </c>
      <c r="DC97" s="57">
        <f>'2024'!CX9</f>
        <v>7.2</v>
      </c>
      <c r="DD97" s="57">
        <f>'2024'!CY9</f>
        <v>75</v>
      </c>
      <c r="DE97" s="58">
        <f>'2024'!CZ9</f>
        <v>5.6</v>
      </c>
    </row>
    <row r="98" spans="1:109" ht="15.75" hidden="1" customHeight="1" x14ac:dyDescent="0.2">
      <c r="A98" s="29">
        <f t="shared" si="12"/>
        <v>96</v>
      </c>
      <c r="B98" s="30">
        <f>'2017'!A16</f>
        <v>14</v>
      </c>
      <c r="C98" s="30">
        <v>2017</v>
      </c>
      <c r="D98" s="31" t="str">
        <f>'2017'!B16</f>
        <v>Jeremy Sprinkle</v>
      </c>
      <c r="E98" s="32">
        <f>'2017'!C16</f>
        <v>5.7571428571428571</v>
      </c>
      <c r="F98" s="32">
        <f t="shared" si="13"/>
        <v>39.700000000000003</v>
      </c>
      <c r="G98" s="32"/>
      <c r="H98" s="33">
        <f t="shared" si="14"/>
        <v>-0.80994708364820311</v>
      </c>
      <c r="I98" s="34" t="str">
        <f>'2017'!D16</f>
        <v>Arkansas</v>
      </c>
      <c r="J98" s="35">
        <f>'2017'!E16</f>
        <v>1</v>
      </c>
      <c r="K98" s="36">
        <f>'2017'!F16</f>
        <v>34556</v>
      </c>
      <c r="L98" s="37">
        <f>'2017'!G16</f>
        <v>31.153424657534245</v>
      </c>
      <c r="M98" s="37" t="str">
        <f>'2017'!H16</f>
        <v>SR</v>
      </c>
      <c r="N98" s="37">
        <f>'2017'!I16</f>
        <v>22.728767123287671</v>
      </c>
      <c r="O98" s="38">
        <f>'2017'!J16</f>
        <v>77</v>
      </c>
      <c r="P98" s="38">
        <f>'2017'!K16</f>
        <v>252</v>
      </c>
      <c r="Q98" s="37">
        <f>'2017'!L16</f>
        <v>4.6900000000000004</v>
      </c>
      <c r="R98" s="39">
        <f>'2017'!M16</f>
        <v>5</v>
      </c>
      <c r="S98" s="40">
        <f>'2017'!N16</f>
        <v>0</v>
      </c>
      <c r="T98" s="41">
        <f>'2017'!O16</f>
        <v>0.11447811447811448</v>
      </c>
      <c r="U98" s="41">
        <f>'2017'!P16</f>
        <v>3.7234042553191488E-2</v>
      </c>
      <c r="V98" s="41">
        <f>'2017'!Q16</f>
        <v>0.13185546742593723</v>
      </c>
      <c r="W98" s="41">
        <f>'2017'!R16</f>
        <v>0.12048952813525109</v>
      </c>
      <c r="X98" s="42">
        <f>'2017'!S16</f>
        <v>0.12617249778059417</v>
      </c>
      <c r="Y98" s="43">
        <f>'2017'!T16</f>
        <v>0.12617249778059417</v>
      </c>
      <c r="Z98" s="44" t="str">
        <f>'2017'!U16</f>
        <v>N/A</v>
      </c>
      <c r="AA98" s="45">
        <f>'2017'!V16</f>
        <v>1.83</v>
      </c>
      <c r="AB98" s="45">
        <f t="shared" ref="AB98:AB100" si="22">CS98/CV98</f>
        <v>11.575757575757576</v>
      </c>
      <c r="AC98" s="45">
        <f>'2017'!X16</f>
        <v>9.6999999999999993</v>
      </c>
      <c r="AD98" s="45">
        <f>'2017'!Y16</f>
        <v>9.1</v>
      </c>
      <c r="AE98" s="45">
        <f>'2017'!Z16</f>
        <v>0</v>
      </c>
      <c r="AF98" s="45">
        <f>'2017'!AA16</f>
        <v>0</v>
      </c>
      <c r="AG98" s="45">
        <f t="shared" si="15"/>
        <v>0</v>
      </c>
      <c r="AH98" s="46">
        <f>'2017'!AB16</f>
        <v>5.7000000000000002E-2</v>
      </c>
      <c r="AI98" s="45">
        <f>'2017'!AC16</f>
        <v>104.16916083385567</v>
      </c>
      <c r="AJ98" s="47">
        <f>'2017'!AD16</f>
        <v>111.69770365075946</v>
      </c>
      <c r="AK98" s="48">
        <f>'2017'!AE16</f>
        <v>2</v>
      </c>
      <c r="AL98" s="49">
        <f>'2017'!AF16</f>
        <v>0</v>
      </c>
      <c r="AM98" s="49">
        <f>'2017'!AG16</f>
        <v>4</v>
      </c>
      <c r="AN98" s="49">
        <f>'2017'!AH16</f>
        <v>2</v>
      </c>
      <c r="AO98" s="49">
        <f>'2017'!AI16</f>
        <v>8</v>
      </c>
      <c r="AP98" s="49">
        <f>'2017'!AK16</f>
        <v>6</v>
      </c>
      <c r="AQ98" s="49">
        <f>'2017'!AL16</f>
        <v>3</v>
      </c>
      <c r="AR98" s="50">
        <f>'2017'!AM16</f>
        <v>0</v>
      </c>
      <c r="AS98" s="55">
        <f>'2017'!AN16</f>
        <v>0</v>
      </c>
      <c r="AT98" s="56">
        <f>'2017'!AO16</f>
        <v>1</v>
      </c>
      <c r="AU98" s="56">
        <f>'2017'!AP16</f>
        <v>0</v>
      </c>
      <c r="AV98" s="56">
        <f>'2017'!AQ16</f>
        <v>0</v>
      </c>
      <c r="AW98" s="56">
        <f>'2017'!AR16</f>
        <v>0</v>
      </c>
      <c r="AX98" s="56">
        <f>'2017'!AS16</f>
        <v>0</v>
      </c>
      <c r="AY98" s="57">
        <f>'2017'!AT16</f>
        <v>0</v>
      </c>
      <c r="AZ98" s="57">
        <f>'2017'!AU16</f>
        <v>0</v>
      </c>
      <c r="BA98" s="57">
        <f>'2017'!AV16</f>
        <v>0</v>
      </c>
      <c r="BB98" s="57">
        <f>'2017'!AW16</f>
        <v>0</v>
      </c>
      <c r="BC98" s="57">
        <f>'2017'!AX16</f>
        <v>0</v>
      </c>
      <c r="BD98" s="57">
        <f>'2017'!AY16</f>
        <v>0</v>
      </c>
      <c r="BE98" s="58">
        <f>'2017'!AZ16</f>
        <v>0</v>
      </c>
      <c r="BF98" s="55">
        <f>'2017'!BA16</f>
        <v>68</v>
      </c>
      <c r="BG98" s="56">
        <f>'2017'!BB16</f>
        <v>594</v>
      </c>
      <c r="BH98" s="56">
        <f>'2017'!BC16</f>
        <v>0</v>
      </c>
      <c r="BI98" s="56">
        <f>'2017'!BD16</f>
        <v>4</v>
      </c>
      <c r="BJ98" s="56">
        <f>'2017'!BE16</f>
        <v>0</v>
      </c>
      <c r="BK98" s="56">
        <f>'2017'!BF16</f>
        <v>5.2</v>
      </c>
      <c r="BL98" s="57">
        <f>'2017'!BG16</f>
        <v>0</v>
      </c>
      <c r="BM98" s="57">
        <f>'2017'!BH16</f>
        <v>0</v>
      </c>
      <c r="BN98" s="57">
        <f>'2017'!BI16</f>
        <v>0</v>
      </c>
      <c r="BO98" s="57">
        <f>'2017'!BJ16</f>
        <v>0</v>
      </c>
      <c r="BP98" s="57">
        <f>'2017'!BK16</f>
        <v>0</v>
      </c>
      <c r="BQ98" s="57">
        <f>'2017'!BL16</f>
        <v>0</v>
      </c>
      <c r="BR98" s="58">
        <f>'2017'!BM16</f>
        <v>0</v>
      </c>
      <c r="BS98" s="55">
        <f>'2017'!BN16</f>
        <v>84</v>
      </c>
      <c r="BT98" s="56">
        <f>'2017'!BO16</f>
        <v>2256</v>
      </c>
      <c r="BU98" s="56">
        <f>'2017'!BP16</f>
        <v>10</v>
      </c>
      <c r="BV98" s="56">
        <f>'2017'!BQ16</f>
        <v>7</v>
      </c>
      <c r="BW98" s="56">
        <f>'2017'!BR16</f>
        <v>1</v>
      </c>
      <c r="BX98" s="56">
        <f>'2017'!BS16</f>
        <v>19.200000000000003</v>
      </c>
      <c r="BY98" s="57">
        <f>'2017'!BT16</f>
        <v>0</v>
      </c>
      <c r="BZ98" s="57">
        <f>'2017'!BU16</f>
        <v>0</v>
      </c>
      <c r="CA98" s="57">
        <f>'2017'!BV16</f>
        <v>1.79</v>
      </c>
      <c r="CB98" s="57">
        <f>'2017'!BW16</f>
        <v>4.3</v>
      </c>
      <c r="CC98" s="57">
        <f>'2017'!BX16</f>
        <v>8.3000000000000007</v>
      </c>
      <c r="CD98" s="57">
        <f>'2017'!BY16</f>
        <v>0</v>
      </c>
      <c r="CE98" s="58">
        <f>'2017'!BZ16</f>
        <v>12.5</v>
      </c>
      <c r="CF98" s="55">
        <f>'2017'!CA16</f>
        <v>389</v>
      </c>
      <c r="CG98" s="56">
        <f>'2017'!CB16</f>
        <v>2950.2</v>
      </c>
      <c r="CH98" s="56">
        <f>'2017'!CC16</f>
        <v>43</v>
      </c>
      <c r="CI98" s="56">
        <f>'2017'!CD16</f>
        <v>27</v>
      </c>
      <c r="CJ98" s="56">
        <f>'2017'!CE16</f>
        <v>6</v>
      </c>
      <c r="CK98" s="56">
        <f>'2017'!CF16</f>
        <v>26.4</v>
      </c>
      <c r="CL98" s="57">
        <f>'2017'!CG16</f>
        <v>0</v>
      </c>
      <c r="CM98" s="57">
        <f>'2017'!CH16</f>
        <v>0</v>
      </c>
      <c r="CN98" s="57">
        <f>'2017'!CI16</f>
        <v>1.83</v>
      </c>
      <c r="CO98" s="57">
        <f>'2017'!CJ16</f>
        <v>9.6999999999999993</v>
      </c>
      <c r="CP98" s="57">
        <f>'2017'!CK16</f>
        <v>7.3</v>
      </c>
      <c r="CQ98" s="57">
        <f>'2017'!CL16</f>
        <v>0</v>
      </c>
      <c r="CR98" s="58">
        <f>'2017'!CM16</f>
        <v>6.9</v>
      </c>
      <c r="CS98" s="55">
        <f>'2017'!CN16</f>
        <v>382</v>
      </c>
      <c r="CT98" s="56">
        <f>'2017'!CO16</f>
        <v>3170.3999999999996</v>
      </c>
      <c r="CU98" s="56">
        <f>'2017'!CP16</f>
        <v>54</v>
      </c>
      <c r="CV98" s="56">
        <f>'2017'!CQ16</f>
        <v>33</v>
      </c>
      <c r="CW98" s="56">
        <f>'2017'!CR16</f>
        <v>4</v>
      </c>
      <c r="CX98" s="56">
        <f>'2017'!CS16</f>
        <v>24</v>
      </c>
      <c r="CY98" s="57">
        <f>'2017'!CT16</f>
        <v>0</v>
      </c>
      <c r="CZ98" s="57">
        <f>'2017'!CU16</f>
        <v>0</v>
      </c>
      <c r="DA98" s="57">
        <f>'2017'!CV16</f>
        <v>1.1599999999999999</v>
      </c>
      <c r="DB98" s="57">
        <f>'2017'!CW16</f>
        <v>5.4</v>
      </c>
      <c r="DC98" s="57">
        <f>'2017'!CX16</f>
        <v>9.1</v>
      </c>
      <c r="DD98" s="57">
        <f>'2017'!CY16</f>
        <v>0</v>
      </c>
      <c r="DE98" s="58">
        <f>'2017'!CZ16</f>
        <v>5.7</v>
      </c>
    </row>
    <row r="99" spans="1:109" ht="15.75" hidden="1" customHeight="1" x14ac:dyDescent="0.2">
      <c r="A99" s="29">
        <f t="shared" si="12"/>
        <v>96</v>
      </c>
      <c r="B99" s="30">
        <f>'2022'!A14</f>
        <v>12</v>
      </c>
      <c r="C99" s="30">
        <v>2022</v>
      </c>
      <c r="D99" s="31" t="str">
        <f>'2022'!B14</f>
        <v>Grant Calcaterra</v>
      </c>
      <c r="E99" s="32">
        <f>'2022'!C14</f>
        <v>5.7571428571428571</v>
      </c>
      <c r="F99" s="32">
        <f t="shared" si="13"/>
        <v>39.700000000000003</v>
      </c>
      <c r="G99" s="32"/>
      <c r="H99" s="33">
        <f t="shared" si="14"/>
        <v>-0.80994708364820311</v>
      </c>
      <c r="I99" s="34" t="str">
        <f>'2022'!D14</f>
        <v>SMU</v>
      </c>
      <c r="J99" s="35">
        <f>'2022'!E14</f>
        <v>6</v>
      </c>
      <c r="K99" s="36">
        <f>'2022'!F14</f>
        <v>36133</v>
      </c>
      <c r="L99" s="37">
        <f>'2022'!G14</f>
        <v>26.832876712328765</v>
      </c>
      <c r="M99" s="37" t="str">
        <f>'2022'!H14</f>
        <v>SR</v>
      </c>
      <c r="N99" s="37">
        <f>'2022'!I14</f>
        <v>23.413698630136988</v>
      </c>
      <c r="O99" s="38">
        <f>'2022'!J14</f>
        <v>76</v>
      </c>
      <c r="P99" s="38">
        <f>'2022'!K14</f>
        <v>241</v>
      </c>
      <c r="Q99" s="35">
        <f>'2022'!L14</f>
        <v>4.62</v>
      </c>
      <c r="R99" s="39">
        <f>'2022'!M14</f>
        <v>6</v>
      </c>
      <c r="S99" s="40">
        <f>'2022'!N14</f>
        <v>8.9552238805970144E-2</v>
      </c>
      <c r="T99" s="41">
        <f>'2022'!O14</f>
        <v>0.10219882316506659</v>
      </c>
      <c r="U99" s="41">
        <f>'2022'!P14</f>
        <v>8.8545169244564001E-2</v>
      </c>
      <c r="V99" s="41">
        <f>'2022'!Q14</f>
        <v>0</v>
      </c>
      <c r="W99" s="41">
        <f>'2022'!R14</f>
        <v>0.13882669055082847</v>
      </c>
      <c r="X99" s="42">
        <f>'2022'!S14</f>
        <v>0.13882669055082847</v>
      </c>
      <c r="Y99" s="43">
        <f>'2022'!T14</f>
        <v>0.11800268696820419</v>
      </c>
      <c r="Z99" s="44" t="str">
        <f>'2022'!U14</f>
        <v>N/A</v>
      </c>
      <c r="AA99" s="45">
        <f>'2022'!V14</f>
        <v>2</v>
      </c>
      <c r="AB99" s="45">
        <f t="shared" si="22"/>
        <v>12.236842105263158</v>
      </c>
      <c r="AC99" s="45">
        <f>'2022'!X14</f>
        <v>7.8</v>
      </c>
      <c r="AD99" s="45">
        <f>'2022'!Y14</f>
        <v>14.4</v>
      </c>
      <c r="AE99" s="45">
        <f>'2022'!Z14</f>
        <v>0</v>
      </c>
      <c r="AF99" s="45">
        <f>'2022'!AA14</f>
        <v>0</v>
      </c>
      <c r="AG99" s="45">
        <f t="shared" si="15"/>
        <v>0</v>
      </c>
      <c r="AH99" s="46">
        <f>'2022'!AB14</f>
        <v>0.05</v>
      </c>
      <c r="AI99" s="45">
        <f>'2022'!AC14</f>
        <v>105.79840880534734</v>
      </c>
      <c r="AJ99" s="47">
        <f>'2022'!AD14</f>
        <v>111.2419301864425</v>
      </c>
      <c r="AK99" s="48">
        <f>'2022'!AE14</f>
        <v>2</v>
      </c>
      <c r="AL99" s="49">
        <f>'2022'!AF14</f>
        <v>0</v>
      </c>
      <c r="AM99" s="49">
        <f>'2022'!AG14</f>
        <v>6</v>
      </c>
      <c r="AN99" s="49">
        <f>'2022'!AH14</f>
        <v>4</v>
      </c>
      <c r="AO99" s="49">
        <f>'2022'!AI14</f>
        <v>6</v>
      </c>
      <c r="AP99" s="49">
        <f>'2022'!AK14</f>
        <v>6</v>
      </c>
      <c r="AQ99" s="49">
        <f>'2022'!AL14</f>
        <v>2</v>
      </c>
      <c r="AR99" s="50">
        <f>'2022'!AM14</f>
        <v>0</v>
      </c>
      <c r="AS99" s="55">
        <f>'2022'!AN14</f>
        <v>162</v>
      </c>
      <c r="AT99" s="56">
        <f>'2022'!AO14</f>
        <v>1809</v>
      </c>
      <c r="AU99" s="56">
        <f>'2022'!AP14</f>
        <v>15</v>
      </c>
      <c r="AV99" s="56">
        <f>'2022'!AQ14</f>
        <v>10</v>
      </c>
      <c r="AW99" s="56">
        <f>'2022'!AR14</f>
        <v>3</v>
      </c>
      <c r="AX99" s="56">
        <f>'2022'!AS14</f>
        <v>17</v>
      </c>
      <c r="AY99" s="57">
        <f>'2022'!AT14</f>
        <v>0</v>
      </c>
      <c r="AZ99" s="57">
        <f>'2022'!AU14</f>
        <v>0</v>
      </c>
      <c r="BA99" s="57">
        <f>'2022'!AV14</f>
        <v>1.8</v>
      </c>
      <c r="BB99" s="57">
        <f>'2022'!AW14</f>
        <v>3.2</v>
      </c>
      <c r="BC99" s="57">
        <f>'2022'!AX14</f>
        <v>17</v>
      </c>
      <c r="BD99" s="57">
        <f>'2022'!AY14</f>
        <v>50</v>
      </c>
      <c r="BE99" s="58">
        <f>'2022'!AZ14</f>
        <v>16.7</v>
      </c>
      <c r="BF99" s="55">
        <f>'2022'!BA14</f>
        <v>396</v>
      </c>
      <c r="BG99" s="56">
        <f>'2022'!BB14</f>
        <v>3874.7999999999997</v>
      </c>
      <c r="BH99" s="56">
        <f>'2022'!BC14</f>
        <v>43</v>
      </c>
      <c r="BI99" s="56">
        <f>'2022'!BD14</f>
        <v>26</v>
      </c>
      <c r="BJ99" s="56">
        <f>'2022'!BE14</f>
        <v>6</v>
      </c>
      <c r="BK99" s="56">
        <f>'2022'!BF14</f>
        <v>37.200000000000003</v>
      </c>
      <c r="BL99" s="57">
        <f>'2022'!BG14</f>
        <v>0</v>
      </c>
      <c r="BM99" s="57">
        <f>'2022'!BH14</f>
        <v>0</v>
      </c>
      <c r="BN99" s="57">
        <f>'2022'!BI14</f>
        <v>2</v>
      </c>
      <c r="BO99" s="57">
        <f>'2022'!BJ14</f>
        <v>3.8</v>
      </c>
      <c r="BP99" s="57">
        <f>'2022'!BK14</f>
        <v>14.4</v>
      </c>
      <c r="BQ99" s="57">
        <f>'2022'!BL14</f>
        <v>33.299999999999997</v>
      </c>
      <c r="BR99" s="58">
        <f>'2022'!BM14</f>
        <v>7.1</v>
      </c>
      <c r="BS99" s="55">
        <f>'2022'!BN14</f>
        <v>79</v>
      </c>
      <c r="BT99" s="56">
        <f>'2022'!BO14</f>
        <v>892.19999999999993</v>
      </c>
      <c r="BU99" s="56">
        <f>'2022'!BP14</f>
        <v>8</v>
      </c>
      <c r="BV99" s="56">
        <f>'2022'!BQ14</f>
        <v>5</v>
      </c>
      <c r="BW99" s="56">
        <f>'2022'!BR14</f>
        <v>0</v>
      </c>
      <c r="BX99" s="56">
        <f>'2022'!BS14</f>
        <v>7.8000000000000007</v>
      </c>
      <c r="BY99" s="57">
        <f>'2022'!BT14</f>
        <v>0</v>
      </c>
      <c r="BZ99" s="57">
        <f>'2022'!BU14</f>
        <v>0</v>
      </c>
      <c r="CA99" s="57">
        <f>'2022'!BV14</f>
        <v>1.1000000000000001</v>
      </c>
      <c r="CB99" s="57">
        <f>'2022'!BW14</f>
        <v>7.8</v>
      </c>
      <c r="CC99" s="57">
        <f>'2022'!BX14</f>
        <v>12.3</v>
      </c>
      <c r="CD99" s="57">
        <f>'2022'!BY14</f>
        <v>0</v>
      </c>
      <c r="CE99" s="58">
        <f>'2022'!BZ14</f>
        <v>0</v>
      </c>
      <c r="CF99" s="55">
        <f>'2022'!CA14</f>
        <v>0</v>
      </c>
      <c r="CG99" s="56">
        <f>'2022'!CB14</f>
        <v>1</v>
      </c>
      <c r="CH99" s="56">
        <f>'2022'!CC14</f>
        <v>0</v>
      </c>
      <c r="CI99" s="56">
        <f>'2022'!CD14</f>
        <v>0</v>
      </c>
      <c r="CJ99" s="56">
        <f>'2022'!CE14</f>
        <v>0</v>
      </c>
      <c r="CK99" s="56">
        <f>'2022'!CF14</f>
        <v>0</v>
      </c>
      <c r="CL99" s="57">
        <f>'2022'!CG14</f>
        <v>0</v>
      </c>
      <c r="CM99" s="57">
        <f>'2022'!CH14</f>
        <v>0</v>
      </c>
      <c r="CN99" s="57">
        <f>'2022'!CI14</f>
        <v>0</v>
      </c>
      <c r="CO99" s="57">
        <f>'2022'!CJ14</f>
        <v>0</v>
      </c>
      <c r="CP99" s="57">
        <f>'2022'!CK14</f>
        <v>0</v>
      </c>
      <c r="CQ99" s="57">
        <f>'2022'!CL14</f>
        <v>0</v>
      </c>
      <c r="CR99" s="58">
        <f>'2022'!CM14</f>
        <v>0</v>
      </c>
      <c r="CS99" s="55">
        <f>'2022'!CN14</f>
        <v>465</v>
      </c>
      <c r="CT99" s="56">
        <f>'2022'!CO14</f>
        <v>3349.5</v>
      </c>
      <c r="CU99" s="56">
        <f>'2022'!CP14</f>
        <v>62</v>
      </c>
      <c r="CV99" s="56">
        <f>'2022'!CQ14</f>
        <v>38</v>
      </c>
      <c r="CW99" s="56">
        <f>'2022'!CR14</f>
        <v>4</v>
      </c>
      <c r="CX99" s="56">
        <f>'2022'!CS14</f>
        <v>36.299999999999997</v>
      </c>
      <c r="CY99" s="57">
        <f>'2022'!CT14</f>
        <v>0</v>
      </c>
      <c r="CZ99" s="57">
        <f>'2022'!CU14</f>
        <v>0</v>
      </c>
      <c r="DA99" s="57">
        <f>'2022'!CV14</f>
        <v>1.38</v>
      </c>
      <c r="DB99" s="57">
        <f>'2022'!CW14</f>
        <v>3.8</v>
      </c>
      <c r="DC99" s="57">
        <f>'2022'!CX14</f>
        <v>10</v>
      </c>
      <c r="DD99" s="57">
        <f>'2022'!CY14</f>
        <v>36.4</v>
      </c>
      <c r="DE99" s="58">
        <f>'2022'!CZ14</f>
        <v>5</v>
      </c>
    </row>
    <row r="100" spans="1:109" ht="15.75" hidden="1" customHeight="1" x14ac:dyDescent="0.2">
      <c r="A100" s="29">
        <f t="shared" si="12"/>
        <v>98</v>
      </c>
      <c r="B100" s="30">
        <f>'2019'!A17</f>
        <v>15</v>
      </c>
      <c r="C100" s="30">
        <v>2019</v>
      </c>
      <c r="D100" s="31" t="str">
        <f>'2019'!B17</f>
        <v>Drew Sample</v>
      </c>
      <c r="E100" s="32">
        <f>'2019'!C17</f>
        <v>5.7285714285714286</v>
      </c>
      <c r="F100" s="32">
        <f t="shared" si="13"/>
        <v>39.1</v>
      </c>
      <c r="G100" s="32"/>
      <c r="H100" s="33">
        <f t="shared" si="14"/>
        <v>-0.8205478731175665</v>
      </c>
      <c r="I100" s="34" t="str">
        <f>'2019'!D17</f>
        <v>Washington</v>
      </c>
      <c r="J100" s="35">
        <f>'2019'!E17</f>
        <v>5</v>
      </c>
      <c r="K100" s="36">
        <f>'2019'!F17</f>
        <v>35171</v>
      </c>
      <c r="L100" s="37">
        <f>'2019'!G17</f>
        <v>29.468493150684932</v>
      </c>
      <c r="M100" s="37" t="str">
        <f>'2019'!H17</f>
        <v>SR</v>
      </c>
      <c r="N100" s="37">
        <f>'2019'!I17</f>
        <v>23.038356164383561</v>
      </c>
      <c r="O100" s="38">
        <f>'2019'!J17</f>
        <v>77</v>
      </c>
      <c r="P100" s="38">
        <f>'2019'!K17</f>
        <v>255</v>
      </c>
      <c r="Q100" s="35">
        <f>'2019'!L17</f>
        <v>4.71</v>
      </c>
      <c r="R100" s="39">
        <f>'2019'!M17</f>
        <v>2</v>
      </c>
      <c r="S100" s="40">
        <f>'2019'!N17</f>
        <v>0</v>
      </c>
      <c r="T100" s="41">
        <f>'2019'!O17</f>
        <v>3.7625418060200672E-2</v>
      </c>
      <c r="U100" s="41">
        <f>'2019'!P17</f>
        <v>5.1197836166924263E-2</v>
      </c>
      <c r="V100" s="41">
        <f>'2019'!Q17</f>
        <v>7.5607560756075609E-2</v>
      </c>
      <c r="W100" s="41">
        <f>'2019'!R17</f>
        <v>8.1311306143520903E-2</v>
      </c>
      <c r="X100" s="42">
        <f>'2019'!S17</f>
        <v>8.1311306143520903E-2</v>
      </c>
      <c r="Y100" s="43">
        <f>'2019'!T17</f>
        <v>7.7245740836344848E-2</v>
      </c>
      <c r="Z100" s="44" t="str">
        <f>'2019'!U17</f>
        <v>N/A</v>
      </c>
      <c r="AA100" s="45">
        <f>'2019'!V17</f>
        <v>0.93</v>
      </c>
      <c r="AB100" s="45">
        <f t="shared" si="22"/>
        <v>10.08</v>
      </c>
      <c r="AC100" s="45">
        <f>'2019'!X17</f>
        <v>8.1</v>
      </c>
      <c r="AD100" s="45">
        <f>'2019'!Y17</f>
        <v>8.1</v>
      </c>
      <c r="AE100" s="45">
        <f>'2019'!Z17</f>
        <v>0</v>
      </c>
      <c r="AF100" s="45">
        <f>'2019'!AA17</f>
        <v>0</v>
      </c>
      <c r="AG100" s="45">
        <f t="shared" si="15"/>
        <v>0</v>
      </c>
      <c r="AH100" s="46">
        <f>'2019'!AB17</f>
        <v>0</v>
      </c>
      <c r="AI100" s="45">
        <f>'2019'!AC17</f>
        <v>103.63025041152689</v>
      </c>
      <c r="AJ100" s="47">
        <f>'2019'!AD17</f>
        <v>111.11984494319444</v>
      </c>
      <c r="AK100" s="48">
        <f>'2019'!AE17</f>
        <v>0</v>
      </c>
      <c r="AL100" s="49">
        <f>'2019'!AF17</f>
        <v>0</v>
      </c>
      <c r="AM100" s="49">
        <f>'2019'!AG17</f>
        <v>0</v>
      </c>
      <c r="AN100" s="49">
        <f>'2019'!AH17</f>
        <v>1</v>
      </c>
      <c r="AO100" s="49">
        <f>'2019'!AI17</f>
        <v>7</v>
      </c>
      <c r="AP100" s="49">
        <f>'2019'!AK17</f>
        <v>6</v>
      </c>
      <c r="AQ100" s="49">
        <f>'2019'!AL17</f>
        <v>7</v>
      </c>
      <c r="AR100" s="50">
        <f>'2019'!AM17</f>
        <v>0</v>
      </c>
      <c r="AS100" s="55">
        <f>'2019'!AN17</f>
        <v>0</v>
      </c>
      <c r="AT100" s="56">
        <f>'2019'!AO17</f>
        <v>1</v>
      </c>
      <c r="AU100" s="56">
        <f>'2019'!AP17</f>
        <v>0</v>
      </c>
      <c r="AV100" s="56">
        <f>'2019'!AQ17</f>
        <v>0</v>
      </c>
      <c r="AW100" s="56">
        <f>'2019'!AR17</f>
        <v>0</v>
      </c>
      <c r="AX100" s="56">
        <f>'2019'!AS17</f>
        <v>0</v>
      </c>
      <c r="AY100" s="57">
        <f>'2019'!AT17</f>
        <v>0</v>
      </c>
      <c r="AZ100" s="57">
        <f>'2019'!AU17</f>
        <v>0</v>
      </c>
      <c r="BA100" s="57">
        <f>'2019'!AV17</f>
        <v>0</v>
      </c>
      <c r="BB100" s="57">
        <f>'2019'!AW17</f>
        <v>0</v>
      </c>
      <c r="BC100" s="57">
        <f>'2019'!AX17</f>
        <v>0</v>
      </c>
      <c r="BD100" s="57">
        <f>'2019'!AY17</f>
        <v>0</v>
      </c>
      <c r="BE100" s="58">
        <f>'2019'!AZ17</f>
        <v>0</v>
      </c>
      <c r="BF100" s="55">
        <f>'2019'!BA17</f>
        <v>45</v>
      </c>
      <c r="BG100" s="56">
        <f>'2019'!BB17</f>
        <v>1196</v>
      </c>
      <c r="BH100" s="56">
        <f>'2019'!BC17</f>
        <v>6</v>
      </c>
      <c r="BI100" s="56">
        <f>'2019'!BD17</f>
        <v>5</v>
      </c>
      <c r="BJ100" s="56">
        <f>'2019'!BE17</f>
        <v>2</v>
      </c>
      <c r="BK100" s="56">
        <f>'2019'!BF17</f>
        <v>6.5</v>
      </c>
      <c r="BL100" s="57">
        <f>'2019'!BG17</f>
        <v>0</v>
      </c>
      <c r="BM100" s="57">
        <f>'2019'!BH17</f>
        <v>0</v>
      </c>
      <c r="BN100" s="57">
        <f>'2019'!BI17</f>
        <v>0.92</v>
      </c>
      <c r="BO100" s="57">
        <f>'2019'!BJ17</f>
        <v>5.2</v>
      </c>
      <c r="BP100" s="57">
        <f>'2019'!BK17</f>
        <v>6.5</v>
      </c>
      <c r="BQ100" s="57">
        <f>'2019'!BL17</f>
        <v>0</v>
      </c>
      <c r="BR100" s="58">
        <f>'2019'!BM17</f>
        <v>0</v>
      </c>
      <c r="BS100" s="55">
        <f>'2019'!BN17</f>
        <v>106</v>
      </c>
      <c r="BT100" s="56">
        <f>'2019'!BO17</f>
        <v>2070.4</v>
      </c>
      <c r="BU100" s="56">
        <f>'2019'!BP17</f>
        <v>12</v>
      </c>
      <c r="BV100" s="56">
        <f>'2019'!BQ17</f>
        <v>9</v>
      </c>
      <c r="BW100" s="56">
        <f>'2019'!BR17</f>
        <v>0</v>
      </c>
      <c r="BX100" s="56">
        <f>'2019'!BS17</f>
        <v>27.2</v>
      </c>
      <c r="BY100" s="57">
        <f>'2019'!BT17</f>
        <v>0</v>
      </c>
      <c r="BZ100" s="57">
        <f>'2019'!BU17</f>
        <v>0</v>
      </c>
      <c r="CA100" s="57">
        <f>'2019'!BV17</f>
        <v>0.72</v>
      </c>
      <c r="CB100" s="57">
        <f>'2019'!BW17</f>
        <v>4.3</v>
      </c>
      <c r="CC100" s="57">
        <f>'2019'!BX17</f>
        <v>7.3</v>
      </c>
      <c r="CD100" s="57">
        <f>'2019'!BY17</f>
        <v>0</v>
      </c>
      <c r="CE100" s="58">
        <f>'2019'!BZ17</f>
        <v>10</v>
      </c>
      <c r="CF100" s="55">
        <f>'2019'!CA17</f>
        <v>84</v>
      </c>
      <c r="CG100" s="56">
        <f>'2019'!CB17</f>
        <v>1111</v>
      </c>
      <c r="CH100" s="56">
        <f>'2019'!CC17</f>
        <v>8</v>
      </c>
      <c r="CI100" s="56">
        <f>'2019'!CD17</f>
        <v>7</v>
      </c>
      <c r="CJ100" s="56">
        <f>'2019'!CE17</f>
        <v>0</v>
      </c>
      <c r="CK100" s="56">
        <f>'2019'!CF17</f>
        <v>7.5</v>
      </c>
      <c r="CL100" s="57">
        <f>'2019'!CG17</f>
        <v>0</v>
      </c>
      <c r="CM100" s="57">
        <f>'2019'!CH17</f>
        <v>0</v>
      </c>
      <c r="CN100" s="57">
        <f>'2019'!CI17</f>
        <v>0.93</v>
      </c>
      <c r="CO100" s="57">
        <f>'2019'!CJ17</f>
        <v>8.1</v>
      </c>
      <c r="CP100" s="57">
        <f>'2019'!CK17</f>
        <v>3.8</v>
      </c>
      <c r="CQ100" s="57">
        <f>'2019'!CL17</f>
        <v>0</v>
      </c>
      <c r="CR100" s="58">
        <f>'2019'!CM17</f>
        <v>0</v>
      </c>
      <c r="CS100" s="55">
        <f>'2019'!CN17</f>
        <v>252</v>
      </c>
      <c r="CT100" s="56">
        <f>'2019'!CO17</f>
        <v>3099.2000000000003</v>
      </c>
      <c r="CU100" s="56">
        <f>'2019'!CP17</f>
        <v>35</v>
      </c>
      <c r="CV100" s="56">
        <f>'2019'!CQ17</f>
        <v>25</v>
      </c>
      <c r="CW100" s="56">
        <f>'2019'!CR17</f>
        <v>3</v>
      </c>
      <c r="CX100" s="56">
        <f>'2019'!CS17</f>
        <v>18.2</v>
      </c>
      <c r="CY100" s="57">
        <f>'2019'!CT17</f>
        <v>0</v>
      </c>
      <c r="CZ100" s="57">
        <f>'2019'!CU17</f>
        <v>0</v>
      </c>
      <c r="DA100" s="57">
        <f>'2019'!CV17</f>
        <v>0.82</v>
      </c>
      <c r="DB100" s="57">
        <f>'2019'!CW17</f>
        <v>3.1</v>
      </c>
      <c r="DC100" s="57">
        <f>'2019'!CX17</f>
        <v>8.1</v>
      </c>
      <c r="DD100" s="57">
        <f>'2019'!CY17</f>
        <v>66.7</v>
      </c>
      <c r="DE100" s="58">
        <f>'2019'!CZ17</f>
        <v>0</v>
      </c>
    </row>
    <row r="101" spans="1:109" ht="15.75" hidden="1" customHeight="1" x14ac:dyDescent="0.2">
      <c r="A101" s="29">
        <f t="shared" si="12"/>
        <v>99</v>
      </c>
      <c r="B101" s="30">
        <f>'2024'!A10</f>
        <v>8</v>
      </c>
      <c r="C101" s="30">
        <v>2024</v>
      </c>
      <c r="D101" s="31" t="str">
        <f>'2024'!B10</f>
        <v>Jared Wiley</v>
      </c>
      <c r="E101" s="32">
        <f>'2024'!C10</f>
        <v>5.7214285714285706</v>
      </c>
      <c r="F101" s="32">
        <f t="shared" si="13"/>
        <v>38.5</v>
      </c>
      <c r="G101" s="32"/>
      <c r="H101" s="33">
        <f t="shared" si="14"/>
        <v>-0.82319807048490767</v>
      </c>
      <c r="I101" s="34" t="str">
        <f>'2024'!D10</f>
        <v>TCU</v>
      </c>
      <c r="J101" s="35">
        <f>'2024'!E10</f>
        <v>3</v>
      </c>
      <c r="K101" s="36">
        <f>'2024'!F10</f>
        <v>36832</v>
      </c>
      <c r="L101" s="37">
        <f>'2024'!G10</f>
        <v>24.917808219178081</v>
      </c>
      <c r="M101" s="37" t="str">
        <f>'2024'!H10</f>
        <v>RS SR</v>
      </c>
      <c r="N101" s="37">
        <f>'2024'!I10</f>
        <v>23.4986301369863</v>
      </c>
      <c r="O101" s="38">
        <f>'2024'!J10</f>
        <v>78</v>
      </c>
      <c r="P101" s="38">
        <f>'2024'!K10</f>
        <v>249</v>
      </c>
      <c r="Q101" s="35">
        <f>'2024'!L10</f>
        <v>4.62</v>
      </c>
      <c r="R101" s="39">
        <f>'2024'!M10</f>
        <v>4</v>
      </c>
      <c r="S101" s="40">
        <f>'2024'!N10</f>
        <v>5.7610323770019584E-3</v>
      </c>
      <c r="T101" s="41">
        <f>'2024'!O10</f>
        <v>6.5849498195089048E-2</v>
      </c>
      <c r="U101" s="41">
        <f>'2024'!P10</f>
        <v>3.0249253851738322E-2</v>
      </c>
      <c r="V101" s="41">
        <f>'2024'!Q10</f>
        <v>6.2667176155903712E-2</v>
      </c>
      <c r="W101" s="41">
        <f>'2024'!R10</f>
        <v>0.13879991458466795</v>
      </c>
      <c r="X101" s="42">
        <f>'2024'!S10</f>
        <v>0.13879991458466795</v>
      </c>
      <c r="Y101" s="43">
        <f>'2024'!T10</f>
        <v>0.13185991885543455</v>
      </c>
      <c r="Z101" s="44" t="str">
        <f>'2024'!U10</f>
        <v>N/A</v>
      </c>
      <c r="AA101" s="45">
        <f>'2024'!V10</f>
        <v>1.61</v>
      </c>
      <c r="AB101" s="45">
        <f>'2024'!W10</f>
        <v>10.25</v>
      </c>
      <c r="AC101" s="45">
        <f>'2024'!X10</f>
        <v>6.4</v>
      </c>
      <c r="AD101" s="45">
        <f>'2024'!Y10</f>
        <v>6.8</v>
      </c>
      <c r="AE101" s="45">
        <f>'2024'!Z10</f>
        <v>0</v>
      </c>
      <c r="AF101" s="45">
        <f>'2024'!AA10</f>
        <v>0</v>
      </c>
      <c r="AG101" s="45">
        <f t="shared" si="15"/>
        <v>60</v>
      </c>
      <c r="AH101" s="46">
        <f>'2023'!AB26</f>
        <v>0</v>
      </c>
      <c r="AI101" s="45">
        <f>'2024'!AC10</f>
        <v>109.31038918062856</v>
      </c>
      <c r="AJ101" s="47">
        <f>'2024'!AD10</f>
        <v>119.50121914196724</v>
      </c>
      <c r="AK101" s="48">
        <f>'2024'!AF10</f>
        <v>0</v>
      </c>
      <c r="AL101" s="49">
        <f>'2024'!AG10</f>
        <v>3</v>
      </c>
      <c r="AM101" s="49">
        <f>'2024'!AH10</f>
        <v>1</v>
      </c>
      <c r="AN101" s="49">
        <f>'2024'!AI10</f>
        <v>4</v>
      </c>
      <c r="AO101" s="49">
        <f>'2024'!AJ10</f>
        <v>5</v>
      </c>
      <c r="AP101" s="49">
        <f>'2024'!AK10</f>
        <v>8</v>
      </c>
      <c r="AQ101" s="49">
        <f>'2024'!AL10</f>
        <v>5</v>
      </c>
      <c r="AR101" s="50">
        <f>'2024'!AM10</f>
        <v>0</v>
      </c>
      <c r="AS101" s="55">
        <f>'2024'!AN10</f>
        <v>15</v>
      </c>
      <c r="AT101" s="56">
        <f>'2024'!AO10</f>
        <v>2603.7000000000003</v>
      </c>
      <c r="AU101" s="56">
        <f>'2024'!AP10</f>
        <v>2</v>
      </c>
      <c r="AV101" s="56">
        <f>'2024'!AQ10</f>
        <v>1</v>
      </c>
      <c r="AW101" s="56">
        <f>'2024'!AR10</f>
        <v>0</v>
      </c>
      <c r="AX101" s="56">
        <f>'2024'!AS10</f>
        <v>22.5</v>
      </c>
      <c r="AY101" s="57">
        <f>'2024'!AT10</f>
        <v>0</v>
      </c>
      <c r="AZ101" s="57">
        <f>'2024'!AU10</f>
        <v>0</v>
      </c>
      <c r="BA101" s="57">
        <f>'2024'!AV10</f>
        <v>0.28999999999999998</v>
      </c>
      <c r="BB101" s="57">
        <f>'2024'!AW10</f>
        <v>11</v>
      </c>
      <c r="BC101" s="57">
        <f>'2024'!AX10</f>
        <v>6</v>
      </c>
      <c r="BD101" s="57">
        <f>'2024'!AY10</f>
        <v>0</v>
      </c>
      <c r="BE101" s="58">
        <f>'2024'!AZ10</f>
        <v>0</v>
      </c>
      <c r="BF101" s="55">
        <f>'2024'!BA10</f>
        <v>166</v>
      </c>
      <c r="BG101" s="56">
        <f>'2024'!BB10</f>
        <v>2520.9</v>
      </c>
      <c r="BH101" s="56">
        <f>'2024'!BC10</f>
        <v>12</v>
      </c>
      <c r="BI101" s="56">
        <f>'2024'!BD10</f>
        <v>9</v>
      </c>
      <c r="BJ101" s="56">
        <f>'2024'!BE10</f>
        <v>1</v>
      </c>
      <c r="BK101" s="56">
        <f>'2024'!BF10</f>
        <v>28.8</v>
      </c>
      <c r="BL101" s="57">
        <f>'2024'!BG10</f>
        <v>0</v>
      </c>
      <c r="BM101" s="57">
        <f>'2024'!BH10</f>
        <v>0</v>
      </c>
      <c r="BN101" s="57">
        <f>'2024'!BI10</f>
        <v>1.46</v>
      </c>
      <c r="BO101" s="57">
        <f>'2024'!BJ10</f>
        <v>8.6999999999999993</v>
      </c>
      <c r="BP101" s="57">
        <f>'2024'!BK10</f>
        <v>12</v>
      </c>
      <c r="BQ101" s="57">
        <f>'2024'!BL10</f>
        <v>50</v>
      </c>
      <c r="BR101" s="58">
        <f>'2024'!BM10</f>
        <v>0</v>
      </c>
      <c r="BS101" s="55">
        <f>'2024'!BN10</f>
        <v>75</v>
      </c>
      <c r="BT101" s="56">
        <f>'2024'!BO10</f>
        <v>2479.4</v>
      </c>
      <c r="BU101" s="56">
        <f>'2024'!BP10</f>
        <v>12</v>
      </c>
      <c r="BV101" s="56">
        <f>'2024'!BQ10</f>
        <v>10</v>
      </c>
      <c r="BW101" s="56">
        <f>'2024'!BR10</f>
        <v>2</v>
      </c>
      <c r="BX101" s="56">
        <f>'2024'!BS10</f>
        <v>26.4</v>
      </c>
      <c r="BY101" s="57">
        <f>'2024'!BT10</f>
        <v>0</v>
      </c>
      <c r="BZ101" s="57">
        <f>'2024'!BU10</f>
        <v>0</v>
      </c>
      <c r="CA101" s="57">
        <f>'2024'!BV10</f>
        <v>1</v>
      </c>
      <c r="CB101" s="57">
        <f>'2024'!BW10</f>
        <v>4.8</v>
      </c>
      <c r="CC101" s="57">
        <f>'2024'!BX10</f>
        <v>3.3</v>
      </c>
      <c r="CD101" s="57">
        <f>'2024'!BY10</f>
        <v>100</v>
      </c>
      <c r="CE101" s="58">
        <f>'2024'!BZ10</f>
        <v>0</v>
      </c>
      <c r="CF101" s="55">
        <f>'2024'!CA10</f>
        <v>246</v>
      </c>
      <c r="CG101" s="56">
        <f>'2024'!CB10</f>
        <v>3925.5</v>
      </c>
      <c r="CH101" s="56">
        <f>'2024'!CC10</f>
        <v>29</v>
      </c>
      <c r="CI101" s="56">
        <f>'2024'!CD10</f>
        <v>24</v>
      </c>
      <c r="CJ101" s="56">
        <f>'2024'!CE10</f>
        <v>4</v>
      </c>
      <c r="CK101" s="56">
        <f>'2024'!CF10</f>
        <v>33</v>
      </c>
      <c r="CL101" s="57">
        <f>'2024'!CG10</f>
        <v>0</v>
      </c>
      <c r="CM101" s="57">
        <f>'2024'!CH10</f>
        <v>0</v>
      </c>
      <c r="CN101" s="57">
        <f>'2024'!CI10</f>
        <v>1.39</v>
      </c>
      <c r="CO101" s="57">
        <f>'2024'!CJ10</f>
        <v>4.0999999999999996</v>
      </c>
      <c r="CP101" s="57">
        <f>'2024'!CK10</f>
        <v>8.1999999999999993</v>
      </c>
      <c r="CQ101" s="57">
        <f>'2024'!CL10</f>
        <v>60</v>
      </c>
      <c r="CR101" s="58">
        <f>'2024'!CM10</f>
        <v>0</v>
      </c>
      <c r="CS101" s="55">
        <f>'2024'!CN10</f>
        <v>520</v>
      </c>
      <c r="CT101" s="56">
        <f>'2024'!CO10</f>
        <v>3746.3999999999996</v>
      </c>
      <c r="CU101" s="56">
        <f>'2024'!CP10</f>
        <v>65</v>
      </c>
      <c r="CV101" s="56">
        <f>'2024'!CQ10</f>
        <v>47</v>
      </c>
      <c r="CW101" s="56">
        <f>'2024'!CR10</f>
        <v>8</v>
      </c>
      <c r="CX101" s="56">
        <f>'2024'!CS10</f>
        <v>27.599999999999998</v>
      </c>
      <c r="CY101" s="57">
        <f>'2024'!CT10</f>
        <v>0</v>
      </c>
      <c r="CZ101" s="57">
        <f>'2024'!CU10</f>
        <v>0</v>
      </c>
      <c r="DA101" s="57">
        <f>'2024'!CV10</f>
        <v>1.61</v>
      </c>
      <c r="DB101" s="57">
        <f>'2024'!CW10</f>
        <v>6.4</v>
      </c>
      <c r="DC101" s="57">
        <f>'2024'!CX10</f>
        <v>6.8</v>
      </c>
      <c r="DD101" s="57">
        <f>'2024'!CY10</f>
        <v>40</v>
      </c>
      <c r="DE101" s="58">
        <f>'2024'!CZ10</f>
        <v>2.1</v>
      </c>
    </row>
    <row r="102" spans="1:109" ht="15.75" hidden="1" customHeight="1" x14ac:dyDescent="0.2">
      <c r="A102" s="29">
        <f t="shared" si="12"/>
        <v>100</v>
      </c>
      <c r="B102" s="30">
        <f>'2024'!A11</f>
        <v>9</v>
      </c>
      <c r="C102" s="30">
        <v>2024</v>
      </c>
      <c r="D102" s="31" t="str">
        <f>'2024'!B11</f>
        <v>Trey Knox</v>
      </c>
      <c r="E102" s="32">
        <f>'2024'!C11</f>
        <v>5.6642857142857137</v>
      </c>
      <c r="F102" s="32">
        <f t="shared" si="13"/>
        <v>37.799999999999997</v>
      </c>
      <c r="G102" s="32"/>
      <c r="H102" s="33">
        <f t="shared" si="14"/>
        <v>-0.84439964942363444</v>
      </c>
      <c r="I102" s="34" t="str">
        <f>'2024'!D11</f>
        <v>South Carolina</v>
      </c>
      <c r="J102" s="35">
        <f>'2024'!E11</f>
        <v>1</v>
      </c>
      <c r="K102" s="36">
        <f>'2024'!F11</f>
        <v>37117</v>
      </c>
      <c r="L102" s="37">
        <f>'2024'!G11</f>
        <v>24.136986301369863</v>
      </c>
      <c r="M102" s="37" t="str">
        <f>'2024'!H11</f>
        <v>RS SR</v>
      </c>
      <c r="N102" s="37">
        <f>'2024'!I11</f>
        <v>22.717808219178082</v>
      </c>
      <c r="O102" s="38">
        <f>'2024'!J11</f>
        <v>77</v>
      </c>
      <c r="P102" s="38">
        <f>'2024'!K11</f>
        <v>215</v>
      </c>
      <c r="Q102" s="35">
        <f>'2024'!L11</f>
        <v>4.4800000000000004</v>
      </c>
      <c r="R102" s="39">
        <f>'2024'!M11</f>
        <v>0</v>
      </c>
      <c r="S102" s="40">
        <f>'2024'!N11</f>
        <v>0.18144116122343182</v>
      </c>
      <c r="T102" s="41">
        <f>'2024'!O11</f>
        <v>2.9142381348875937E-2</v>
      </c>
      <c r="U102" s="41">
        <f>'2024'!P11</f>
        <v>5.4932211313697986E-2</v>
      </c>
      <c r="V102" s="41">
        <f>'2024'!Q11</f>
        <v>0.10514684915882519</v>
      </c>
      <c r="W102" s="41">
        <f>'2024'!R11</f>
        <v>0.11223021582733812</v>
      </c>
      <c r="X102" s="42">
        <f>'2024'!S11</f>
        <v>0.14683568852538498</v>
      </c>
      <c r="Y102" s="43">
        <f>'2024'!T11</f>
        <v>0.14683568852538498</v>
      </c>
      <c r="Z102" s="44">
        <f>'2024'!U11</f>
        <v>18.06027397260274</v>
      </c>
      <c r="AA102" s="45">
        <f>'2024'!V11</f>
        <v>1.27</v>
      </c>
      <c r="AB102" s="45">
        <f>'2024'!W11</f>
        <v>8.4324324324324316</v>
      </c>
      <c r="AC102" s="45">
        <f>'2024'!X11</f>
        <v>5.9</v>
      </c>
      <c r="AD102" s="45">
        <f>'2024'!Y11</f>
        <v>6.3</v>
      </c>
      <c r="AE102" s="45">
        <f>'2024'!Z11</f>
        <v>0</v>
      </c>
      <c r="AF102" s="45">
        <f>'2024'!AA11</f>
        <v>0</v>
      </c>
      <c r="AG102" s="45">
        <f t="shared" si="15"/>
        <v>50</v>
      </c>
      <c r="AH102" s="46">
        <f>'2023'!AB41</f>
        <v>0</v>
      </c>
      <c r="AI102" s="45">
        <f>'2023'!AC13</f>
        <v>118.99387008036362</v>
      </c>
      <c r="AJ102" s="47">
        <f>'2023'!AD13</f>
        <v>132.59715860810951</v>
      </c>
      <c r="AK102" s="48">
        <f>'2024'!AF11</f>
        <v>10</v>
      </c>
      <c r="AL102" s="49">
        <f>'2024'!AG11</f>
        <v>1</v>
      </c>
      <c r="AM102" s="49">
        <f>'2024'!AH11</f>
        <v>0</v>
      </c>
      <c r="AN102" s="49">
        <f>'2024'!AI11</f>
        <v>3</v>
      </c>
      <c r="AO102" s="49">
        <f>'2024'!AJ11</f>
        <v>8</v>
      </c>
      <c r="AP102" s="49">
        <f>'2024'!AK11</f>
        <v>7</v>
      </c>
      <c r="AQ102" s="49">
        <f>'2024'!AL11</f>
        <v>0</v>
      </c>
      <c r="AR102" s="50">
        <f>'2024'!AM11</f>
        <v>1</v>
      </c>
      <c r="AS102" s="55">
        <f>'2024'!AN11</f>
        <v>385</v>
      </c>
      <c r="AT102" s="56">
        <f>'2024'!AO11</f>
        <v>2121.9</v>
      </c>
      <c r="AU102" s="56">
        <f>'2024'!AP11</f>
        <v>58</v>
      </c>
      <c r="AV102" s="56">
        <f>'2024'!AQ11</f>
        <v>28</v>
      </c>
      <c r="AW102" s="56">
        <f>'2024'!AR11</f>
        <v>3</v>
      </c>
      <c r="AX102" s="56">
        <f>'2024'!AS11</f>
        <v>13.2</v>
      </c>
      <c r="AY102" s="57">
        <f>'2024'!AT11</f>
        <v>0</v>
      </c>
      <c r="AZ102" s="57">
        <f>'2024'!AU11</f>
        <v>0</v>
      </c>
      <c r="BA102" s="57">
        <f>'2024'!AV11</f>
        <v>1.3</v>
      </c>
      <c r="BB102" s="57">
        <f>'2024'!AW11</f>
        <v>3.4</v>
      </c>
      <c r="BC102" s="57">
        <f>'2024'!AX11</f>
        <v>13.2</v>
      </c>
      <c r="BD102" s="57">
        <f>'2024'!AY11</f>
        <v>39.299999999999997</v>
      </c>
      <c r="BE102" s="58">
        <f>'2024'!AZ11</f>
        <v>12.5</v>
      </c>
      <c r="BF102" s="55">
        <f>'2024'!BA11</f>
        <v>70</v>
      </c>
      <c r="BG102" s="56">
        <f>'2024'!BB11</f>
        <v>2402</v>
      </c>
      <c r="BH102" s="56">
        <f>'2024'!BC11</f>
        <v>12</v>
      </c>
      <c r="BI102" s="56">
        <f>'2024'!BD11</f>
        <v>7</v>
      </c>
      <c r="BJ102" s="56">
        <f>'2024'!BE11</f>
        <v>0</v>
      </c>
      <c r="BK102" s="56">
        <f>'2024'!BF11</f>
        <v>20</v>
      </c>
      <c r="BL102" s="57">
        <f>'2024'!BG11</f>
        <v>0</v>
      </c>
      <c r="BM102" s="57">
        <f>'2024'!BH11</f>
        <v>0</v>
      </c>
      <c r="BN102" s="57">
        <f>'2024'!BI11</f>
        <v>0.59</v>
      </c>
      <c r="BO102" s="57">
        <f>'2024'!BJ11</f>
        <v>6.7</v>
      </c>
      <c r="BP102" s="57">
        <f>'2024'!BK11</f>
        <v>7.1</v>
      </c>
      <c r="BQ102" s="57">
        <f>'2024'!BL11</f>
        <v>0</v>
      </c>
      <c r="BR102" s="58">
        <f>'2024'!BM11</f>
        <v>22.2</v>
      </c>
      <c r="BS102" s="55">
        <f>'2024'!BN11</f>
        <v>141</v>
      </c>
      <c r="BT102" s="56">
        <f>'2024'!BO11</f>
        <v>2566.8000000000002</v>
      </c>
      <c r="BU102" s="56">
        <f>'2024'!BP11</f>
        <v>22</v>
      </c>
      <c r="BV102" s="56">
        <f>'2024'!BQ11</f>
        <v>20</v>
      </c>
      <c r="BW102" s="56">
        <f>'2024'!BR11</f>
        <v>1</v>
      </c>
      <c r="BX102" s="56">
        <f>'2024'!BS11</f>
        <v>20.399999999999999</v>
      </c>
      <c r="BY102" s="57">
        <f>'2024'!BT11</f>
        <v>0</v>
      </c>
      <c r="BZ102" s="57">
        <f>'2024'!BU11</f>
        <v>0</v>
      </c>
      <c r="CA102" s="57">
        <f>'2024'!BV11</f>
        <v>1.36</v>
      </c>
      <c r="CB102" s="57">
        <f>'2024'!BW11</f>
        <v>3.5</v>
      </c>
      <c r="CC102" s="57">
        <f>'2024'!BX11</f>
        <v>6</v>
      </c>
      <c r="CD102" s="57">
        <f>'2024'!BY11</f>
        <v>50</v>
      </c>
      <c r="CE102" s="58">
        <f>'2024'!BZ11</f>
        <v>0</v>
      </c>
      <c r="CF102" s="55">
        <f>'2024'!CA11</f>
        <v>295</v>
      </c>
      <c r="CG102" s="56">
        <f>'2024'!CB11</f>
        <v>2805.6000000000004</v>
      </c>
      <c r="CH102" s="56">
        <f>'2024'!CC11</f>
        <v>40</v>
      </c>
      <c r="CI102" s="56">
        <f>'2024'!CD11</f>
        <v>26</v>
      </c>
      <c r="CJ102" s="56">
        <f>'2024'!CE11</f>
        <v>5</v>
      </c>
      <c r="CK102" s="56">
        <f>'2024'!CF11</f>
        <v>24</v>
      </c>
      <c r="CL102" s="57">
        <f>'2024'!CG11</f>
        <v>0</v>
      </c>
      <c r="CM102" s="57">
        <f>'2024'!CH11</f>
        <v>0</v>
      </c>
      <c r="CN102" s="57">
        <f>'2024'!CI11</f>
        <v>1</v>
      </c>
      <c r="CO102" s="57">
        <f>'2024'!CJ11</f>
        <v>5.9</v>
      </c>
      <c r="CP102" s="57">
        <f>'2024'!CK11</f>
        <v>8.9</v>
      </c>
      <c r="CQ102" s="57">
        <f>'2024'!CL11</f>
        <v>50</v>
      </c>
      <c r="CR102" s="58">
        <f>'2024'!CM11</f>
        <v>10.3</v>
      </c>
      <c r="CS102" s="55">
        <f>'2024'!CN11</f>
        <v>312</v>
      </c>
      <c r="CT102" s="56">
        <f>'2024'!CO11</f>
        <v>2780</v>
      </c>
      <c r="CU102" s="56">
        <f>'2024'!CP11</f>
        <v>46</v>
      </c>
      <c r="CV102" s="56">
        <f>'2024'!CQ11</f>
        <v>37</v>
      </c>
      <c r="CW102" s="56">
        <f>'2024'!CR11</f>
        <v>2</v>
      </c>
      <c r="CX102" s="56">
        <f>'2024'!CS11</f>
        <v>18</v>
      </c>
      <c r="CY102" s="57">
        <f>'2024'!CT11</f>
        <v>0</v>
      </c>
      <c r="CZ102" s="57">
        <f>'2024'!CU11</f>
        <v>0</v>
      </c>
      <c r="DA102" s="57">
        <f>'2024'!CV11</f>
        <v>1.27</v>
      </c>
      <c r="DB102" s="57">
        <f>'2024'!CW11</f>
        <v>4.0999999999999996</v>
      </c>
      <c r="DC102" s="57">
        <f>'2024'!CX11</f>
        <v>6.3</v>
      </c>
      <c r="DD102" s="57">
        <f>'2024'!CY11</f>
        <v>20</v>
      </c>
      <c r="DE102" s="58">
        <f>'2024'!CZ11</f>
        <v>5.0999999999999996</v>
      </c>
    </row>
    <row r="103" spans="1:109" ht="15.75" hidden="1" customHeight="1" x14ac:dyDescent="0.2">
      <c r="A103" s="29">
        <f t="shared" si="12"/>
        <v>101</v>
      </c>
      <c r="B103" s="30">
        <f>'2023'!A12</f>
        <v>10</v>
      </c>
      <c r="C103" s="30">
        <v>2023</v>
      </c>
      <c r="D103" s="31" t="str">
        <f>'2023'!B12</f>
        <v>Cameron Latu</v>
      </c>
      <c r="E103" s="32">
        <f>'2023'!C12</f>
        <v>5.6499999999999995</v>
      </c>
      <c r="F103" s="32">
        <f t="shared" si="13"/>
        <v>37.200000000000003</v>
      </c>
      <c r="G103" s="32"/>
      <c r="H103" s="33">
        <f t="shared" si="14"/>
        <v>-0.84970004415831613</v>
      </c>
      <c r="I103" s="34" t="str">
        <f>'2023'!D12</f>
        <v>Alabama</v>
      </c>
      <c r="J103" s="35">
        <f>'2023'!E12</f>
        <v>1</v>
      </c>
      <c r="K103" s="36">
        <f>'2023'!F12</f>
        <v>36580</v>
      </c>
      <c r="L103" s="37">
        <f>'2023'!G12</f>
        <v>25.608219178082191</v>
      </c>
      <c r="M103" s="37" t="str">
        <f>'2023'!H12</f>
        <v>RS SR</v>
      </c>
      <c r="N103" s="37">
        <f>'2023'!I12</f>
        <v>23.186301369863013</v>
      </c>
      <c r="O103" s="35">
        <f>'2023'!J12</f>
        <v>76</v>
      </c>
      <c r="P103" s="35">
        <f>'2023'!K12</f>
        <v>242</v>
      </c>
      <c r="Q103" s="35">
        <f>'2023'!L12</f>
        <v>4.78</v>
      </c>
      <c r="R103" s="59">
        <f>'2023'!M12</f>
        <v>3</v>
      </c>
      <c r="S103" s="40">
        <f>'2023'!N12</f>
        <v>0</v>
      </c>
      <c r="T103" s="41">
        <f>'2023'!O12</f>
        <v>0</v>
      </c>
      <c r="U103" s="41">
        <f>'2023'!P12</f>
        <v>0</v>
      </c>
      <c r="V103" s="41">
        <f>'2023'!Q12</f>
        <v>8.6381684548449772E-2</v>
      </c>
      <c r="W103" s="41">
        <f>'2023'!R12</f>
        <v>0.12142741805264008</v>
      </c>
      <c r="X103" s="42">
        <f>'2023'!S12</f>
        <v>0.12142741805264008</v>
      </c>
      <c r="Y103" s="43">
        <f>'2023'!T12</f>
        <v>0.12142741805264008</v>
      </c>
      <c r="Z103" s="44" t="str">
        <f>'2023'!U12</f>
        <v>N/A</v>
      </c>
      <c r="AA103" s="45">
        <f>'2023'!V12</f>
        <v>1.31</v>
      </c>
      <c r="AB103" s="45">
        <f t="shared" ref="AB103:AB110" si="23">CS103/CV103</f>
        <v>12.533333333333333</v>
      </c>
      <c r="AC103" s="45">
        <f>'2023'!X12</f>
        <v>7.6</v>
      </c>
      <c r="AD103" s="45">
        <f>'2023'!Y12</f>
        <v>9.8000000000000007</v>
      </c>
      <c r="AE103" s="45">
        <f>'2023'!Z12</f>
        <v>0</v>
      </c>
      <c r="AF103" s="45">
        <f>'2023'!AA12</f>
        <v>0</v>
      </c>
      <c r="AG103" s="45">
        <f t="shared" si="15"/>
        <v>50</v>
      </c>
      <c r="AH103" s="46">
        <f>'2023'!AB12</f>
        <v>9.0999999999999998E-2</v>
      </c>
      <c r="AI103" s="45">
        <f>'2023'!AC12</f>
        <v>92.711535760579707</v>
      </c>
      <c r="AJ103" s="47">
        <f>'2023'!AD12</f>
        <v>97.481713619449138</v>
      </c>
      <c r="AK103" s="48">
        <f>'2023'!AE12</f>
        <v>2</v>
      </c>
      <c r="AL103" s="49">
        <f>'2023'!AF12</f>
        <v>0</v>
      </c>
      <c r="AM103" s="49">
        <f>'2023'!AG12</f>
        <v>1</v>
      </c>
      <c r="AN103" s="49">
        <f>'2023'!AH12</f>
        <v>4</v>
      </c>
      <c r="AO103" s="49">
        <f>'2023'!AI12</f>
        <v>6</v>
      </c>
      <c r="AP103" s="49">
        <f>'2023'!AK12</f>
        <v>1</v>
      </c>
      <c r="AQ103" s="49">
        <f>'2023'!AL12</f>
        <v>6</v>
      </c>
      <c r="AR103" s="50">
        <f>'2023'!AM12</f>
        <v>0.25</v>
      </c>
      <c r="AS103" s="55">
        <f>'2023'!AN12</f>
        <v>0</v>
      </c>
      <c r="AT103" s="56">
        <f>'2023'!AO12</f>
        <v>1</v>
      </c>
      <c r="AU103" s="56">
        <f>'2023'!AP12</f>
        <v>0</v>
      </c>
      <c r="AV103" s="56">
        <f>'2023'!AQ12</f>
        <v>0</v>
      </c>
      <c r="AW103" s="56">
        <f>'2023'!AR12</f>
        <v>0</v>
      </c>
      <c r="AX103" s="56">
        <f>'2023'!AS12</f>
        <v>0</v>
      </c>
      <c r="AY103" s="57">
        <f>'2023'!AT12</f>
        <v>0</v>
      </c>
      <c r="AZ103" s="57">
        <f>'2023'!AU12</f>
        <v>0</v>
      </c>
      <c r="BA103" s="57">
        <f>'2023'!AV12</f>
        <v>0</v>
      </c>
      <c r="BB103" s="57">
        <f>'2023'!AW12</f>
        <v>0</v>
      </c>
      <c r="BC103" s="57">
        <f>'2023'!AX12</f>
        <v>0</v>
      </c>
      <c r="BD103" s="57">
        <f>'2023'!AY12</f>
        <v>0</v>
      </c>
      <c r="BE103" s="58">
        <f>'2023'!AZ12</f>
        <v>0</v>
      </c>
      <c r="BF103" s="55">
        <f>'2023'!BA12</f>
        <v>0</v>
      </c>
      <c r="BG103" s="56">
        <f>'2023'!BB12</f>
        <v>1</v>
      </c>
      <c r="BH103" s="56">
        <f>'2023'!BC12</f>
        <v>0</v>
      </c>
      <c r="BI103" s="56">
        <f>'2023'!BD12</f>
        <v>0</v>
      </c>
      <c r="BJ103" s="56">
        <f>'2023'!BE12</f>
        <v>0</v>
      </c>
      <c r="BK103" s="56">
        <f>'2023'!BF12</f>
        <v>0</v>
      </c>
      <c r="BL103" s="57">
        <f>'2023'!BG12</f>
        <v>0</v>
      </c>
      <c r="BM103" s="57">
        <f>'2023'!BH12</f>
        <v>0</v>
      </c>
      <c r="BN103" s="57">
        <f>'2023'!BI12</f>
        <v>0</v>
      </c>
      <c r="BO103" s="57">
        <f>'2023'!BJ12</f>
        <v>0</v>
      </c>
      <c r="BP103" s="57">
        <f>'2023'!BK12</f>
        <v>0</v>
      </c>
      <c r="BQ103" s="57">
        <f>'2023'!BL12</f>
        <v>0</v>
      </c>
      <c r="BR103" s="58">
        <f>'2023'!BM12</f>
        <v>0</v>
      </c>
      <c r="BS103" s="55">
        <f>'2023'!BN12</f>
        <v>0</v>
      </c>
      <c r="BT103" s="56">
        <f>'2023'!BO12</f>
        <v>1</v>
      </c>
      <c r="BU103" s="56">
        <f>'2023'!BP12</f>
        <v>0</v>
      </c>
      <c r="BV103" s="56">
        <f>'2023'!BQ12</f>
        <v>0</v>
      </c>
      <c r="BW103" s="56">
        <f>'2023'!BR12</f>
        <v>0</v>
      </c>
      <c r="BX103" s="56">
        <f>'2023'!BS12</f>
        <v>0</v>
      </c>
      <c r="BY103" s="57">
        <f>'2023'!BT12</f>
        <v>0</v>
      </c>
      <c r="BZ103" s="57">
        <f>'2023'!BU12</f>
        <v>0</v>
      </c>
      <c r="CA103" s="57">
        <f>'2023'!BV12</f>
        <v>0</v>
      </c>
      <c r="CB103" s="57">
        <f>'2023'!BW12</f>
        <v>0</v>
      </c>
      <c r="CC103" s="57">
        <f>'2023'!BX12</f>
        <v>0</v>
      </c>
      <c r="CD103" s="57">
        <f>'2023'!BY12</f>
        <v>0</v>
      </c>
      <c r="CE103" s="58">
        <f>'2023'!BZ12</f>
        <v>0</v>
      </c>
      <c r="CF103" s="55">
        <f>'2023'!CA12</f>
        <v>409</v>
      </c>
      <c r="CG103" s="56">
        <f>'2023'!CB12</f>
        <v>4734.8</v>
      </c>
      <c r="CH103" s="56">
        <f>'2023'!CC12</f>
        <v>37</v>
      </c>
      <c r="CI103" s="56">
        <f>'2023'!CD12</f>
        <v>26</v>
      </c>
      <c r="CJ103" s="56">
        <f>'2023'!CE12</f>
        <v>8</v>
      </c>
      <c r="CK103" s="56">
        <f>'2023'!CF12</f>
        <v>44.800000000000004</v>
      </c>
      <c r="CL103" s="57">
        <f>'2023'!CG12</f>
        <v>0</v>
      </c>
      <c r="CM103" s="57">
        <f>'2023'!CH12</f>
        <v>0</v>
      </c>
      <c r="CN103" s="57">
        <f>'2023'!CI12</f>
        <v>1.31</v>
      </c>
      <c r="CO103" s="57">
        <f>'2023'!CJ12</f>
        <v>7.6</v>
      </c>
      <c r="CP103" s="57">
        <f>'2023'!CK12</f>
        <v>8.5</v>
      </c>
      <c r="CQ103" s="57">
        <f>'2023'!CL12</f>
        <v>50</v>
      </c>
      <c r="CR103" s="58">
        <f>'2023'!CM12</f>
        <v>13.3</v>
      </c>
      <c r="CS103" s="55">
        <f>'2023'!CN12</f>
        <v>376</v>
      </c>
      <c r="CT103" s="56">
        <f>'2023'!CO12</f>
        <v>3096.5</v>
      </c>
      <c r="CU103" s="56">
        <f>'2023'!CP12</f>
        <v>49</v>
      </c>
      <c r="CV103" s="56">
        <f>'2023'!CQ12</f>
        <v>30</v>
      </c>
      <c r="CW103" s="56">
        <f>'2023'!CR12</f>
        <v>4</v>
      </c>
      <c r="CX103" s="56">
        <f>'2023'!CS12</f>
        <v>30.799999999999997</v>
      </c>
      <c r="CY103" s="57">
        <f>'2023'!CT12</f>
        <v>0</v>
      </c>
      <c r="CZ103" s="57">
        <f>'2023'!CU12</f>
        <v>0</v>
      </c>
      <c r="DA103" s="57">
        <f>'2023'!CV12</f>
        <v>1.02</v>
      </c>
      <c r="DB103" s="57">
        <f>'2023'!CW12</f>
        <v>4.2</v>
      </c>
      <c r="DC103" s="57">
        <f>'2023'!CX12</f>
        <v>9.8000000000000007</v>
      </c>
      <c r="DD103" s="57">
        <f>'2023'!CY12</f>
        <v>40</v>
      </c>
      <c r="DE103" s="58">
        <f>'2023'!CZ12</f>
        <v>9.1</v>
      </c>
    </row>
    <row r="104" spans="1:109" ht="15.75" hidden="1" customHeight="1" x14ac:dyDescent="0.2">
      <c r="A104" s="29">
        <f t="shared" si="12"/>
        <v>102</v>
      </c>
      <c r="B104" s="30">
        <f>'2017'!A17</f>
        <v>15</v>
      </c>
      <c r="C104" s="30">
        <v>2017</v>
      </c>
      <c r="D104" s="31" t="str">
        <f>'2017'!B17</f>
        <v>Cole Hikutini</v>
      </c>
      <c r="E104" s="32">
        <f>'2017'!C17</f>
        <v>5.6142857142857139</v>
      </c>
      <c r="F104" s="32">
        <f t="shared" si="13"/>
        <v>36.6</v>
      </c>
      <c r="G104" s="32"/>
      <c r="H104" s="33">
        <f t="shared" si="14"/>
        <v>-0.86295103099502046</v>
      </c>
      <c r="I104" s="34" t="str">
        <f>'2017'!D17</f>
        <v>Louisville</v>
      </c>
      <c r="J104" s="35">
        <f>'2017'!E17</f>
        <v>4</v>
      </c>
      <c r="K104" s="36">
        <f>'2017'!F17</f>
        <v>34496</v>
      </c>
      <c r="L104" s="37">
        <f>'2017'!G17</f>
        <v>31.317808219178083</v>
      </c>
      <c r="M104" s="37" t="str">
        <f>'2017'!H17</f>
        <v>SR</v>
      </c>
      <c r="N104" s="37">
        <f>'2017'!I17</f>
        <v>22.893150684931506</v>
      </c>
      <c r="O104" s="38">
        <f>'2017'!J17</f>
        <v>76</v>
      </c>
      <c r="P104" s="38">
        <f>'2017'!K17</f>
        <v>247</v>
      </c>
      <c r="Q104" s="37">
        <f>'2017'!L17</f>
        <v>4.8499999999999996</v>
      </c>
      <c r="R104" s="39">
        <f>'2017'!M17</f>
        <v>0</v>
      </c>
      <c r="S104" s="40">
        <f>'2017'!N17</f>
        <v>0</v>
      </c>
      <c r="T104" s="41">
        <f>'2017'!O17</f>
        <v>0</v>
      </c>
      <c r="U104" s="41">
        <f>'2017'!P17</f>
        <v>0</v>
      </c>
      <c r="V104" s="41">
        <f>'2017'!Q17</f>
        <v>0.14198286413708691</v>
      </c>
      <c r="W104" s="41">
        <f>'2017'!R17</f>
        <v>0.17582417582417584</v>
      </c>
      <c r="X104" s="42">
        <f>'2017'!S17</f>
        <v>0.17582417582417584</v>
      </c>
      <c r="Y104" s="43">
        <f>'2017'!T17</f>
        <v>0.16703296703296705</v>
      </c>
      <c r="Z104" s="44">
        <f>'2017'!U17</f>
        <v>22.252054794520546</v>
      </c>
      <c r="AA104" s="45">
        <f>'2017'!V17</f>
        <v>2.5</v>
      </c>
      <c r="AB104" s="45">
        <f t="shared" si="23"/>
        <v>13.28</v>
      </c>
      <c r="AC104" s="45">
        <f>'2017'!X17</f>
        <v>8</v>
      </c>
      <c r="AD104" s="45">
        <f>'2017'!Y17</f>
        <v>10.7</v>
      </c>
      <c r="AE104" s="45">
        <f>'2017'!Z17</f>
        <v>0</v>
      </c>
      <c r="AF104" s="45">
        <f>'2017'!AA17</f>
        <v>0</v>
      </c>
      <c r="AG104" s="45">
        <f t="shared" si="15"/>
        <v>0</v>
      </c>
      <c r="AH104" s="46">
        <f>'2017'!AB17</f>
        <v>9.0999999999999998E-2</v>
      </c>
      <c r="AI104" s="45">
        <f>'2017'!AC17</f>
        <v>89.281194998070774</v>
      </c>
      <c r="AJ104" s="47">
        <f>'2017'!AD17</f>
        <v>93.87487555895612</v>
      </c>
      <c r="AK104" s="48">
        <f>'2017'!AE17</f>
        <v>5</v>
      </c>
      <c r="AL104" s="49">
        <f>'2017'!AF17</f>
        <v>1</v>
      </c>
      <c r="AM104" s="49">
        <f>'2017'!AG17</f>
        <v>8</v>
      </c>
      <c r="AN104" s="49">
        <f>'2017'!AH17</f>
        <v>6</v>
      </c>
      <c r="AO104" s="49">
        <f>'2017'!AI17</f>
        <v>7</v>
      </c>
      <c r="AP104" s="49">
        <f>'2017'!AK17</f>
        <v>0</v>
      </c>
      <c r="AQ104" s="49">
        <f>'2017'!AL17</f>
        <v>0</v>
      </c>
      <c r="AR104" s="50">
        <f>'2017'!AM17</f>
        <v>0</v>
      </c>
      <c r="AS104" s="55">
        <f>'2017'!AN17</f>
        <v>0</v>
      </c>
      <c r="AT104" s="56">
        <f>'2017'!AO17</f>
        <v>1</v>
      </c>
      <c r="AU104" s="56">
        <f>'2017'!AP17</f>
        <v>0</v>
      </c>
      <c r="AV104" s="56">
        <f>'2017'!AQ17</f>
        <v>0</v>
      </c>
      <c r="AW104" s="56">
        <f>'2017'!AR17</f>
        <v>0</v>
      </c>
      <c r="AX104" s="56">
        <f>'2017'!AS17</f>
        <v>0</v>
      </c>
      <c r="AY104" s="57">
        <f>'2017'!AT17</f>
        <v>0</v>
      </c>
      <c r="AZ104" s="57">
        <f>'2017'!AU17</f>
        <v>0</v>
      </c>
      <c r="BA104" s="57">
        <f>'2017'!AV17</f>
        <v>0</v>
      </c>
      <c r="BB104" s="57">
        <f>'2017'!AW17</f>
        <v>0</v>
      </c>
      <c r="BC104" s="57">
        <f>'2017'!AX17</f>
        <v>0</v>
      </c>
      <c r="BD104" s="57">
        <f>'2017'!AY17</f>
        <v>0</v>
      </c>
      <c r="BE104" s="58">
        <f>'2017'!AZ17</f>
        <v>0</v>
      </c>
      <c r="BF104" s="55">
        <f>'2017'!BA17</f>
        <v>0</v>
      </c>
      <c r="BG104" s="56">
        <f>'2017'!BB17</f>
        <v>1</v>
      </c>
      <c r="BH104" s="56">
        <f>'2017'!BC17</f>
        <v>0</v>
      </c>
      <c r="BI104" s="56">
        <f>'2017'!BD17</f>
        <v>0</v>
      </c>
      <c r="BJ104" s="56">
        <f>'2017'!BE17</f>
        <v>0</v>
      </c>
      <c r="BK104" s="56">
        <f>'2017'!BF17</f>
        <v>0</v>
      </c>
      <c r="BL104" s="57">
        <f>'2017'!BG17</f>
        <v>0</v>
      </c>
      <c r="BM104" s="57">
        <f>'2017'!BH17</f>
        <v>0</v>
      </c>
      <c r="BN104" s="57">
        <f>'2017'!BI17</f>
        <v>0</v>
      </c>
      <c r="BO104" s="57">
        <f>'2017'!BJ17</f>
        <v>0</v>
      </c>
      <c r="BP104" s="57">
        <f>'2017'!BK17</f>
        <v>0</v>
      </c>
      <c r="BQ104" s="57">
        <f>'2017'!BL17</f>
        <v>0</v>
      </c>
      <c r="BR104" s="58">
        <f>'2017'!BM17</f>
        <v>0</v>
      </c>
      <c r="BS104" s="55">
        <f>'2017'!BN17</f>
        <v>0</v>
      </c>
      <c r="BT104" s="56">
        <f>'2017'!BO17</f>
        <v>1</v>
      </c>
      <c r="BU104" s="56">
        <f>'2017'!BP17</f>
        <v>0</v>
      </c>
      <c r="BV104" s="56">
        <f>'2017'!BQ17</f>
        <v>0</v>
      </c>
      <c r="BW104" s="56">
        <f>'2017'!BR17</f>
        <v>0</v>
      </c>
      <c r="BX104" s="56">
        <f>'2017'!BS17</f>
        <v>0</v>
      </c>
      <c r="BY104" s="57">
        <f>'2017'!BT17</f>
        <v>0</v>
      </c>
      <c r="BZ104" s="57">
        <f>'2017'!BU17</f>
        <v>0</v>
      </c>
      <c r="CA104" s="57">
        <f>'2017'!BV17</f>
        <v>0</v>
      </c>
      <c r="CB104" s="57">
        <f>'2017'!BW17</f>
        <v>0</v>
      </c>
      <c r="CC104" s="57">
        <f>'2017'!BX17</f>
        <v>0</v>
      </c>
      <c r="CD104" s="57">
        <f>'2017'!BY17</f>
        <v>0</v>
      </c>
      <c r="CE104" s="58">
        <f>'2017'!BZ17</f>
        <v>0</v>
      </c>
      <c r="CF104" s="55">
        <f>'2017'!CA17</f>
        <v>348</v>
      </c>
      <c r="CG104" s="56">
        <f>'2017'!CB17</f>
        <v>2451</v>
      </c>
      <c r="CH104" s="56">
        <f>'2017'!CC17</f>
        <v>27</v>
      </c>
      <c r="CI104" s="56">
        <f>'2017'!CD17</f>
        <v>19</v>
      </c>
      <c r="CJ104" s="56">
        <f>'2017'!CE17</f>
        <v>3</v>
      </c>
      <c r="CK104" s="56">
        <f>'2017'!CF17</f>
        <v>16</v>
      </c>
      <c r="CL104" s="57">
        <f>'2017'!CG17</f>
        <v>0</v>
      </c>
      <c r="CM104" s="57">
        <f>'2017'!CH17</f>
        <v>0</v>
      </c>
      <c r="CN104" s="57">
        <f>'2017'!CI17</f>
        <v>2.5</v>
      </c>
      <c r="CO104" s="57">
        <f>'2017'!CJ17</f>
        <v>8</v>
      </c>
      <c r="CP104" s="57">
        <f>'2017'!CK17</f>
        <v>10.7</v>
      </c>
      <c r="CQ104" s="57">
        <f>'2017'!CL17</f>
        <v>0</v>
      </c>
      <c r="CR104" s="58">
        <f>'2017'!CM17</f>
        <v>5</v>
      </c>
      <c r="CS104" s="55">
        <f>'2017'!CN17</f>
        <v>664</v>
      </c>
      <c r="CT104" s="56">
        <f>'2017'!CO17</f>
        <v>3776.5</v>
      </c>
      <c r="CU104" s="56">
        <f>'2017'!CP17</f>
        <v>65</v>
      </c>
      <c r="CV104" s="56">
        <f>'2017'!CQ17</f>
        <v>50</v>
      </c>
      <c r="CW104" s="56">
        <f>'2017'!CR17</f>
        <v>8</v>
      </c>
      <c r="CX104" s="56">
        <f>'2017'!CS17</f>
        <v>32.5</v>
      </c>
      <c r="CY104" s="57">
        <f>'2017'!CT17</f>
        <v>0</v>
      </c>
      <c r="CZ104" s="57">
        <f>'2017'!CU17</f>
        <v>0</v>
      </c>
      <c r="DA104" s="57">
        <f>'2017'!CV17</f>
        <v>1.8</v>
      </c>
      <c r="DB104" s="57">
        <f>'2017'!CW17</f>
        <v>6.3</v>
      </c>
      <c r="DC104" s="57">
        <f>'2017'!CX17</f>
        <v>8.8000000000000007</v>
      </c>
      <c r="DD104" s="57">
        <f>'2017'!CY17</f>
        <v>0</v>
      </c>
      <c r="DE104" s="58">
        <f>'2017'!CZ17</f>
        <v>9.1</v>
      </c>
    </row>
    <row r="105" spans="1:109" ht="15.75" hidden="1" customHeight="1" x14ac:dyDescent="0.2">
      <c r="A105" s="29">
        <f t="shared" si="12"/>
        <v>103</v>
      </c>
      <c r="B105" s="30">
        <f>'2018'!A12</f>
        <v>10</v>
      </c>
      <c r="C105" s="30">
        <v>2018</v>
      </c>
      <c r="D105" s="31" t="str">
        <f>'2018'!B12</f>
        <v>Jordan Thomas</v>
      </c>
      <c r="E105" s="32">
        <f>'2018'!C12</f>
        <v>5.5785714285714283</v>
      </c>
      <c r="F105" s="32">
        <f t="shared" si="13"/>
        <v>36</v>
      </c>
      <c r="G105" s="32"/>
      <c r="H105" s="33">
        <f t="shared" si="14"/>
        <v>-0.87620201783172469</v>
      </c>
      <c r="I105" s="34" t="str">
        <f>'2018'!D12</f>
        <v>Mississippi State</v>
      </c>
      <c r="J105" s="35">
        <f>'2018'!E12</f>
        <v>1</v>
      </c>
      <c r="K105" s="36">
        <f>'2018'!F12</f>
        <v>35279</v>
      </c>
      <c r="L105" s="37">
        <f>'2018'!G12</f>
        <v>29.172602739726027</v>
      </c>
      <c r="M105" s="37" t="str">
        <f>'2018'!H12</f>
        <v>SR</v>
      </c>
      <c r="N105" s="37">
        <f>'2018'!I12</f>
        <v>21.745205479452054</v>
      </c>
      <c r="O105" s="38">
        <f>'2018'!J12</f>
        <v>77</v>
      </c>
      <c r="P105" s="38">
        <f>'2018'!K12</f>
        <v>265</v>
      </c>
      <c r="Q105" s="35">
        <f>'2018'!L12</f>
        <v>4.74</v>
      </c>
      <c r="R105" s="39">
        <f>'2018'!M12</f>
        <v>5</v>
      </c>
      <c r="S105" s="40">
        <f>'2018'!N12</f>
        <v>0</v>
      </c>
      <c r="T105" s="41">
        <f>'2018'!O12</f>
        <v>0</v>
      </c>
      <c r="U105" s="41">
        <f>'2018'!P12</f>
        <v>0</v>
      </c>
      <c r="V105" s="41">
        <f>'2018'!Q12</f>
        <v>3.8149737720553176E-2</v>
      </c>
      <c r="W105" s="41">
        <f>'2018'!R12</f>
        <v>0.13131615737966845</v>
      </c>
      <c r="X105" s="42">
        <f>'2018'!S12</f>
        <v>0.13131615737966845</v>
      </c>
      <c r="Y105" s="43">
        <f>'2018'!T12</f>
        <v>0.13131615737966845</v>
      </c>
      <c r="Z105" s="44" t="str">
        <f>'2018'!U12</f>
        <v>N/A</v>
      </c>
      <c r="AA105" s="45">
        <f>'2018'!V12</f>
        <v>1.85</v>
      </c>
      <c r="AB105" s="45">
        <f t="shared" si="23"/>
        <v>11.954545454545455</v>
      </c>
      <c r="AC105" s="45">
        <f>'2018'!X12</f>
        <v>5.2</v>
      </c>
      <c r="AD105" s="45">
        <f>'2018'!Y12</f>
        <v>13.4</v>
      </c>
      <c r="AE105" s="45">
        <f>'2018'!Z12</f>
        <v>0</v>
      </c>
      <c r="AF105" s="45">
        <f>'2018'!AA12</f>
        <v>0</v>
      </c>
      <c r="AG105" s="45">
        <f t="shared" si="15"/>
        <v>0</v>
      </c>
      <c r="AH105" s="46">
        <f>'2018'!AB12</f>
        <v>0.154</v>
      </c>
      <c r="AI105" s="45">
        <f>'2018'!AC12</f>
        <v>104.99352165248401</v>
      </c>
      <c r="AJ105" s="47">
        <f>'2018'!AD12</f>
        <v>112.58164290574979</v>
      </c>
      <c r="AK105" s="48">
        <f>'2018'!AE12</f>
        <v>3</v>
      </c>
      <c r="AL105" s="49">
        <f>'2018'!AF12</f>
        <v>0</v>
      </c>
      <c r="AM105" s="49">
        <f>'2018'!AG12</f>
        <v>5</v>
      </c>
      <c r="AN105" s="49">
        <f>'2018'!AH12</f>
        <v>3</v>
      </c>
      <c r="AO105" s="49">
        <f>'2018'!AI12</f>
        <v>2</v>
      </c>
      <c r="AP105" s="49">
        <f>'2018'!AK12</f>
        <v>7</v>
      </c>
      <c r="AQ105" s="49">
        <f>'2018'!AL12</f>
        <v>3</v>
      </c>
      <c r="AR105" s="50">
        <f>'2018'!AM12</f>
        <v>0</v>
      </c>
      <c r="AS105" s="55">
        <f>'2018'!AN12</f>
        <v>0</v>
      </c>
      <c r="AT105" s="56">
        <f>'2018'!AO12</f>
        <v>1</v>
      </c>
      <c r="AU105" s="56">
        <f>'2018'!AP12</f>
        <v>0</v>
      </c>
      <c r="AV105" s="56">
        <f>'2018'!AQ12</f>
        <v>0</v>
      </c>
      <c r="AW105" s="56">
        <f>'2018'!AR12</f>
        <v>0</v>
      </c>
      <c r="AX105" s="56">
        <f>'2018'!AS12</f>
        <v>0</v>
      </c>
      <c r="AY105" s="57">
        <f>'2018'!AT12</f>
        <v>0</v>
      </c>
      <c r="AZ105" s="57">
        <f>'2018'!AU12</f>
        <v>0</v>
      </c>
      <c r="BA105" s="57">
        <f>'2018'!AV12</f>
        <v>0</v>
      </c>
      <c r="BB105" s="57">
        <f>'2018'!AW12</f>
        <v>0</v>
      </c>
      <c r="BC105" s="57">
        <f>'2018'!AX12</f>
        <v>0</v>
      </c>
      <c r="BD105" s="57">
        <f>'2018'!AY12</f>
        <v>0</v>
      </c>
      <c r="BE105" s="58">
        <f>'2018'!AZ12</f>
        <v>0</v>
      </c>
      <c r="BF105" s="55">
        <f>'2018'!BA12</f>
        <v>0</v>
      </c>
      <c r="BG105" s="56">
        <f>'2018'!BB12</f>
        <v>1</v>
      </c>
      <c r="BH105" s="56">
        <f>'2018'!BC12</f>
        <v>0</v>
      </c>
      <c r="BI105" s="56">
        <f>'2018'!BD12</f>
        <v>0</v>
      </c>
      <c r="BJ105" s="56">
        <f>'2018'!BE12</f>
        <v>0</v>
      </c>
      <c r="BK105" s="56">
        <f>'2018'!BF12</f>
        <v>0</v>
      </c>
      <c r="BL105" s="57">
        <f>'2018'!BG12</f>
        <v>0</v>
      </c>
      <c r="BM105" s="57">
        <f>'2018'!BH12</f>
        <v>0</v>
      </c>
      <c r="BN105" s="57">
        <f>'2018'!BI12</f>
        <v>0</v>
      </c>
      <c r="BO105" s="57">
        <f>'2018'!BJ12</f>
        <v>0</v>
      </c>
      <c r="BP105" s="57">
        <f>'2018'!BK12</f>
        <v>0</v>
      </c>
      <c r="BQ105" s="57">
        <f>'2018'!BL12</f>
        <v>0</v>
      </c>
      <c r="BR105" s="58">
        <f>'2018'!BM12</f>
        <v>0</v>
      </c>
      <c r="BS105" s="55">
        <f>'2018'!BN12</f>
        <v>0</v>
      </c>
      <c r="BT105" s="56">
        <f>'2018'!BO12</f>
        <v>1</v>
      </c>
      <c r="BU105" s="56">
        <f>'2018'!BP12</f>
        <v>0</v>
      </c>
      <c r="BV105" s="56">
        <f>'2018'!BQ12</f>
        <v>0</v>
      </c>
      <c r="BW105" s="56">
        <f>'2018'!BR12</f>
        <v>0</v>
      </c>
      <c r="BX105" s="56">
        <f>'2018'!BS12</f>
        <v>0</v>
      </c>
      <c r="BY105" s="57">
        <f>'2018'!BT12</f>
        <v>0</v>
      </c>
      <c r="BZ105" s="57">
        <f>'2018'!BU12</f>
        <v>0</v>
      </c>
      <c r="CA105" s="57">
        <f>'2018'!BV12</f>
        <v>0</v>
      </c>
      <c r="CB105" s="57">
        <f>'2018'!BW12</f>
        <v>0</v>
      </c>
      <c r="CC105" s="57">
        <f>'2018'!BX12</f>
        <v>0</v>
      </c>
      <c r="CD105" s="57">
        <f>'2018'!BY12</f>
        <v>0</v>
      </c>
      <c r="CE105" s="58">
        <f>'2018'!BZ12</f>
        <v>0</v>
      </c>
      <c r="CF105" s="55">
        <f>'2018'!CA12</f>
        <v>48</v>
      </c>
      <c r="CG105" s="56">
        <f>'2018'!CB12</f>
        <v>1258.1999999999998</v>
      </c>
      <c r="CH105" s="56">
        <f>'2018'!CC12</f>
        <v>18</v>
      </c>
      <c r="CI105" s="56">
        <f>'2018'!CD12</f>
        <v>9</v>
      </c>
      <c r="CJ105" s="56">
        <f>'2018'!CE12</f>
        <v>1</v>
      </c>
      <c r="CK105" s="56">
        <f>'2018'!CF12</f>
        <v>10.8</v>
      </c>
      <c r="CL105" s="57">
        <f>'2018'!CG12</f>
        <v>0</v>
      </c>
      <c r="CM105" s="57">
        <f>'2018'!CH12</f>
        <v>0</v>
      </c>
      <c r="CN105" s="57">
        <f>'2018'!CI12</f>
        <v>0.92</v>
      </c>
      <c r="CO105" s="57">
        <f>'2018'!CJ12</f>
        <v>5.2</v>
      </c>
      <c r="CP105" s="57">
        <f>'2018'!CK12</f>
        <v>5.2</v>
      </c>
      <c r="CQ105" s="57">
        <f>'2018'!CL12</f>
        <v>0</v>
      </c>
      <c r="CR105" s="58">
        <f>'2018'!CM12</f>
        <v>25</v>
      </c>
      <c r="CS105" s="55">
        <f>'2018'!CN12</f>
        <v>263</v>
      </c>
      <c r="CT105" s="56">
        <f>'2018'!CO12</f>
        <v>2002.8000000000002</v>
      </c>
      <c r="CU105" s="56">
        <f>'2018'!CP12</f>
        <v>42</v>
      </c>
      <c r="CV105" s="56">
        <f>'2018'!CQ12</f>
        <v>22</v>
      </c>
      <c r="CW105" s="56">
        <f>'2018'!CR12</f>
        <v>3</v>
      </c>
      <c r="CX105" s="56">
        <f>'2018'!CS12</f>
        <v>15.600000000000001</v>
      </c>
      <c r="CY105" s="57">
        <f>'2018'!CT12</f>
        <v>0</v>
      </c>
      <c r="CZ105" s="57">
        <f>'2018'!CU12</f>
        <v>0</v>
      </c>
      <c r="DA105" s="57">
        <f>'2018'!CV12</f>
        <v>1.85</v>
      </c>
      <c r="DB105" s="57">
        <f>'2018'!CW12</f>
        <v>4.3</v>
      </c>
      <c r="DC105" s="57">
        <f>'2018'!CX12</f>
        <v>13.4</v>
      </c>
      <c r="DD105" s="57">
        <f>'2018'!CY12</f>
        <v>46.2</v>
      </c>
      <c r="DE105" s="58">
        <f>'2018'!CZ12</f>
        <v>15.4</v>
      </c>
    </row>
    <row r="106" spans="1:109" ht="15.75" hidden="1" customHeight="1" x14ac:dyDescent="0.2">
      <c r="A106" s="29">
        <f t="shared" si="12"/>
        <v>104</v>
      </c>
      <c r="B106" s="30">
        <f>'2018'!A13</f>
        <v>11</v>
      </c>
      <c r="C106" s="30">
        <v>2018</v>
      </c>
      <c r="D106" s="31" t="str">
        <f>'2018'!B13</f>
        <v>Durham Smythe</v>
      </c>
      <c r="E106" s="32">
        <f>'2018'!C13</f>
        <v>5.5214285714285714</v>
      </c>
      <c r="F106" s="32">
        <f t="shared" si="13"/>
        <v>35.4</v>
      </c>
      <c r="G106" s="32"/>
      <c r="H106" s="33">
        <f t="shared" si="14"/>
        <v>-0.89740359677045145</v>
      </c>
      <c r="I106" s="34" t="str">
        <f>'2018'!D13</f>
        <v>Notre Dame</v>
      </c>
      <c r="J106" s="35">
        <f>'2018'!E13</f>
        <v>2</v>
      </c>
      <c r="K106" s="36">
        <f>'2018'!F13</f>
        <v>34920</v>
      </c>
      <c r="L106" s="37">
        <f>'2018'!G13</f>
        <v>30.156164383561645</v>
      </c>
      <c r="M106" s="37" t="str">
        <f>'2018'!H13</f>
        <v>SR</v>
      </c>
      <c r="N106" s="37">
        <f>'2018'!I13</f>
        <v>22.728767123287671</v>
      </c>
      <c r="O106" s="38">
        <f>'2018'!J13</f>
        <v>77</v>
      </c>
      <c r="P106" s="38">
        <f>'2018'!K13</f>
        <v>253</v>
      </c>
      <c r="Q106" s="35">
        <f>'2018'!L13</f>
        <v>4.8099999999999996</v>
      </c>
      <c r="R106" s="39">
        <f>'2018'!M13</f>
        <v>4</v>
      </c>
      <c r="S106" s="40">
        <f>'2018'!N13</f>
        <v>0</v>
      </c>
      <c r="T106" s="41">
        <f>'2018'!O13</f>
        <v>2.4518388791593695E-2</v>
      </c>
      <c r="U106" s="41">
        <f>'2018'!P13</f>
        <v>1.4184397163120567E-2</v>
      </c>
      <c r="V106" s="41">
        <f>'2018'!Q13</f>
        <v>5.5053086905230038E-2</v>
      </c>
      <c r="W106" s="41">
        <f>'2018'!R13</f>
        <v>0.13638904415874789</v>
      </c>
      <c r="X106" s="42">
        <f>'2018'!S13</f>
        <v>0.13638904415874789</v>
      </c>
      <c r="Y106" s="43">
        <f>'2018'!T13</f>
        <v>0.13638904415874789</v>
      </c>
      <c r="Z106" s="44" t="str">
        <f>'2018'!U13</f>
        <v>N/A</v>
      </c>
      <c r="AA106" s="45">
        <f>'2018'!V13</f>
        <v>1.06</v>
      </c>
      <c r="AB106" s="45">
        <f t="shared" si="23"/>
        <v>16.266666666666666</v>
      </c>
      <c r="AC106" s="45">
        <f>'2018'!X13</f>
        <v>5.0999999999999996</v>
      </c>
      <c r="AD106" s="45">
        <f>'2018'!Y13</f>
        <v>13.4</v>
      </c>
      <c r="AE106" s="45">
        <f>'2018'!Z13</f>
        <v>0</v>
      </c>
      <c r="AF106" s="45">
        <f>'2018'!AA13</f>
        <v>0</v>
      </c>
      <c r="AG106" s="45">
        <f t="shared" si="15"/>
        <v>0</v>
      </c>
      <c r="AH106" s="46">
        <f>'2018'!AB13</f>
        <v>0</v>
      </c>
      <c r="AI106" s="45">
        <f>'2018'!AC13</f>
        <v>94.530120466044593</v>
      </c>
      <c r="AJ106" s="47">
        <f>'2018'!AD13</f>
        <v>101.36202785321049</v>
      </c>
      <c r="AK106" s="48">
        <f>'2018'!AE13</f>
        <v>3</v>
      </c>
      <c r="AL106" s="49">
        <f>'2018'!AF13</f>
        <v>0</v>
      </c>
      <c r="AM106" s="49">
        <f>'2018'!AG13</f>
        <v>0</v>
      </c>
      <c r="AN106" s="49">
        <f>'2018'!AH13</f>
        <v>9</v>
      </c>
      <c r="AO106" s="49">
        <f>'2018'!AI13</f>
        <v>2</v>
      </c>
      <c r="AP106" s="49">
        <f>'2018'!AK13</f>
        <v>2</v>
      </c>
      <c r="AQ106" s="49">
        <f>'2018'!AL13</f>
        <v>5</v>
      </c>
      <c r="AR106" s="50">
        <f>'2018'!AM13</f>
        <v>0</v>
      </c>
      <c r="AS106" s="55">
        <f>'2018'!AN13</f>
        <v>0</v>
      </c>
      <c r="AT106" s="56">
        <f>'2018'!AO13</f>
        <v>1</v>
      </c>
      <c r="AU106" s="56">
        <f>'2018'!AP13</f>
        <v>0</v>
      </c>
      <c r="AV106" s="56">
        <f>'2018'!AQ13</f>
        <v>0</v>
      </c>
      <c r="AW106" s="56">
        <f>'2018'!AR13</f>
        <v>0</v>
      </c>
      <c r="AX106" s="56">
        <f>'2018'!AS13</f>
        <v>0</v>
      </c>
      <c r="AY106" s="57">
        <f>'2018'!AT13</f>
        <v>0</v>
      </c>
      <c r="AZ106" s="57">
        <f>'2018'!AU13</f>
        <v>0</v>
      </c>
      <c r="BA106" s="57">
        <f>'2018'!AV13</f>
        <v>0</v>
      </c>
      <c r="BB106" s="57">
        <f>'2018'!AW13</f>
        <v>0</v>
      </c>
      <c r="BC106" s="57">
        <f>'2018'!AX13</f>
        <v>0</v>
      </c>
      <c r="BD106" s="57">
        <f>'2018'!AY13</f>
        <v>0</v>
      </c>
      <c r="BE106" s="58">
        <f>'2018'!AZ13</f>
        <v>0</v>
      </c>
      <c r="BF106" s="55">
        <f>'2018'!BA13</f>
        <v>7</v>
      </c>
      <c r="BG106" s="56">
        <f>'2018'!BB13</f>
        <v>285.5</v>
      </c>
      <c r="BH106" s="56">
        <f>'2018'!BC13</f>
        <v>1</v>
      </c>
      <c r="BI106" s="56">
        <f>'2018'!BD13</f>
        <v>1</v>
      </c>
      <c r="BJ106" s="56">
        <f>'2018'!BE13</f>
        <v>0</v>
      </c>
      <c r="BK106" s="56">
        <f>'2018'!BF13</f>
        <v>2</v>
      </c>
      <c r="BL106" s="57">
        <f>'2018'!BG13</f>
        <v>0</v>
      </c>
      <c r="BM106" s="57">
        <f>'2018'!BH13</f>
        <v>0</v>
      </c>
      <c r="BN106" s="57">
        <f>'2018'!BI13</f>
        <v>1</v>
      </c>
      <c r="BO106" s="57">
        <f>'2018'!BJ13</f>
        <v>4</v>
      </c>
      <c r="BP106" s="57">
        <f>'2018'!BK13</f>
        <v>3</v>
      </c>
      <c r="BQ106" s="57">
        <f>'2018'!BL13</f>
        <v>0</v>
      </c>
      <c r="BR106" s="58">
        <f>'2018'!BM13</f>
        <v>0</v>
      </c>
      <c r="BS106" s="55">
        <f>'2018'!BN13</f>
        <v>11</v>
      </c>
      <c r="BT106" s="56">
        <f>'2018'!BO13</f>
        <v>775.5</v>
      </c>
      <c r="BU106" s="56">
        <f>'2018'!BP13</f>
        <v>4</v>
      </c>
      <c r="BV106" s="56">
        <f>'2018'!BQ13</f>
        <v>2</v>
      </c>
      <c r="BW106" s="56">
        <f>'2018'!BR13</f>
        <v>0</v>
      </c>
      <c r="BX106" s="56">
        <f>'2018'!BS13</f>
        <v>5.6999999999999993</v>
      </c>
      <c r="BY106" s="57">
        <f>'2018'!BT13</f>
        <v>0</v>
      </c>
      <c r="BZ106" s="57">
        <f>'2018'!BU13</f>
        <v>0</v>
      </c>
      <c r="CA106" s="57">
        <f>'2018'!BV13</f>
        <v>0.24</v>
      </c>
      <c r="CB106" s="57">
        <f>'2018'!BW13</f>
        <v>1.5</v>
      </c>
      <c r="CC106" s="57">
        <f>'2018'!BX13</f>
        <v>3.5</v>
      </c>
      <c r="CD106" s="57">
        <f>'2018'!BY13</f>
        <v>0</v>
      </c>
      <c r="CE106" s="58">
        <f>'2018'!BZ13</f>
        <v>33.299999999999997</v>
      </c>
      <c r="CF106" s="55">
        <f>'2018'!CA13</f>
        <v>112</v>
      </c>
      <c r="CG106" s="56">
        <f>'2018'!CB13</f>
        <v>2034.4</v>
      </c>
      <c r="CH106" s="56">
        <f>'2018'!CC13</f>
        <v>18</v>
      </c>
      <c r="CI106" s="56">
        <f>'2018'!CD13</f>
        <v>9</v>
      </c>
      <c r="CJ106" s="56">
        <f>'2018'!CE13</f>
        <v>4</v>
      </c>
      <c r="CK106" s="56">
        <f>'2018'!CF13</f>
        <v>18.399999999999999</v>
      </c>
      <c r="CL106" s="57">
        <f>'2018'!CG13</f>
        <v>0</v>
      </c>
      <c r="CM106" s="57">
        <f>'2018'!CH13</f>
        <v>0</v>
      </c>
      <c r="CN106" s="57">
        <f>'2018'!CI13</f>
        <v>0.42</v>
      </c>
      <c r="CO106" s="57">
        <f>'2018'!CJ13</f>
        <v>3.3</v>
      </c>
      <c r="CP106" s="57">
        <f>'2018'!CK13</f>
        <v>11.2</v>
      </c>
      <c r="CQ106" s="57">
        <f>'2018'!CL13</f>
        <v>0</v>
      </c>
      <c r="CR106" s="58">
        <f>'2018'!CM13</f>
        <v>10</v>
      </c>
      <c r="CS106" s="55">
        <f>'2018'!CN13</f>
        <v>244</v>
      </c>
      <c r="CT106" s="56">
        <f>'2018'!CO13</f>
        <v>1789</v>
      </c>
      <c r="CU106" s="56">
        <f>'2018'!CP13</f>
        <v>26</v>
      </c>
      <c r="CV106" s="56">
        <f>'2018'!CQ13</f>
        <v>15</v>
      </c>
      <c r="CW106" s="56">
        <f>'2018'!CR13</f>
        <v>1</v>
      </c>
      <c r="CX106" s="56">
        <f>'2018'!CS13</f>
        <v>15</v>
      </c>
      <c r="CY106" s="57">
        <f>'2018'!CT13</f>
        <v>0</v>
      </c>
      <c r="CZ106" s="57">
        <f>'2018'!CU13</f>
        <v>0</v>
      </c>
      <c r="DA106" s="57">
        <f>'2018'!CV13</f>
        <v>1.06</v>
      </c>
      <c r="DB106" s="57">
        <f>'2018'!CW13</f>
        <v>5.0999999999999996</v>
      </c>
      <c r="DC106" s="57">
        <f>'2018'!CX13</f>
        <v>13.4</v>
      </c>
      <c r="DD106" s="57">
        <f>'2018'!CY13</f>
        <v>33.299999999999997</v>
      </c>
      <c r="DE106" s="58">
        <f>'2018'!CZ13</f>
        <v>11.8</v>
      </c>
    </row>
    <row r="107" spans="1:109" ht="15.75" hidden="1" customHeight="1" x14ac:dyDescent="0.2">
      <c r="A107" s="29">
        <f t="shared" si="12"/>
        <v>105</v>
      </c>
      <c r="B107" s="30">
        <f>'2021'!A11</f>
        <v>9</v>
      </c>
      <c r="C107" s="30">
        <v>2021</v>
      </c>
      <c r="D107" s="31" t="str">
        <f>'2021'!B11</f>
        <v>Noah Gray</v>
      </c>
      <c r="E107" s="32">
        <f>'2021'!C11</f>
        <v>5.3785714285714281</v>
      </c>
      <c r="F107" s="32">
        <f t="shared" si="13"/>
        <v>34.699999999999996</v>
      </c>
      <c r="G107" s="32"/>
      <c r="H107" s="33">
        <f t="shared" si="14"/>
        <v>-0.9504075441172688</v>
      </c>
      <c r="I107" s="34" t="str">
        <f>'2021'!D11</f>
        <v>Duke</v>
      </c>
      <c r="J107" s="35">
        <f>'2021'!E11</f>
        <v>4</v>
      </c>
      <c r="K107" s="36">
        <f>'2021'!F11</f>
        <v>36280</v>
      </c>
      <c r="L107" s="37">
        <f>'2021'!G11</f>
        <v>26.43013698630137</v>
      </c>
      <c r="M107" s="37" t="str">
        <f>'2021'!H11</f>
        <v>SR</v>
      </c>
      <c r="N107" s="37">
        <f>'2021'!I11</f>
        <v>22.013698630136986</v>
      </c>
      <c r="O107" s="38">
        <f>'2021'!J11</f>
        <v>75</v>
      </c>
      <c r="P107" s="38">
        <f>'2021'!K11</f>
        <v>240</v>
      </c>
      <c r="Q107" s="35">
        <f>'2021'!L11</f>
        <v>4.55</v>
      </c>
      <c r="R107" s="39">
        <f>'2021'!M11</f>
        <v>5</v>
      </c>
      <c r="S107" s="40">
        <f>'2021'!N11</f>
        <v>0</v>
      </c>
      <c r="T107" s="41">
        <f>'2021'!O11</f>
        <v>4.3345829428303652E-2</v>
      </c>
      <c r="U107" s="41">
        <f>'2021'!P11</f>
        <v>0.10564811052417716</v>
      </c>
      <c r="V107" s="41">
        <f>'2021'!Q11</f>
        <v>0.18033091652723551</v>
      </c>
      <c r="W107" s="41">
        <f>'2021'!R11</f>
        <v>0.1280323450134771</v>
      </c>
      <c r="X107" s="42">
        <f>'2021'!S11</f>
        <v>0.15418163077035629</v>
      </c>
      <c r="Y107" s="43">
        <f>'2021'!T11</f>
        <v>0.14647254923183847</v>
      </c>
      <c r="Z107" s="44">
        <f>'2021'!U11</f>
        <v>20.350684931506848</v>
      </c>
      <c r="AA107" s="45">
        <f>'2021'!V11</f>
        <v>1.36</v>
      </c>
      <c r="AB107" s="45">
        <f t="shared" si="23"/>
        <v>9.8275862068965516</v>
      </c>
      <c r="AC107" s="45">
        <f>'2021'!X11</f>
        <v>4.4000000000000004</v>
      </c>
      <c r="AD107" s="45">
        <f>'2021'!Y11</f>
        <v>9.1</v>
      </c>
      <c r="AE107" s="45">
        <f>'2021'!Z11</f>
        <v>0</v>
      </c>
      <c r="AF107" s="45">
        <f>'2021'!AA11</f>
        <v>0</v>
      </c>
      <c r="AG107" s="45">
        <f t="shared" si="15"/>
        <v>64.3</v>
      </c>
      <c r="AH107" s="46">
        <f>'2021'!AB11</f>
        <v>6.5000000000000002E-2</v>
      </c>
      <c r="AI107" s="45">
        <f>'2021'!AC11</f>
        <v>111.99423066387163</v>
      </c>
      <c r="AJ107" s="47">
        <f>'2021'!AD11</f>
        <v>115.44005824518077</v>
      </c>
      <c r="AK107" s="48">
        <f>'2021'!AE11</f>
        <v>4</v>
      </c>
      <c r="AL107" s="49">
        <f>'2021'!AF11</f>
        <v>6</v>
      </c>
      <c r="AM107" s="49">
        <f>'2021'!AG11</f>
        <v>1</v>
      </c>
      <c r="AN107" s="49">
        <f>'2021'!AH11</f>
        <v>0</v>
      </c>
      <c r="AO107" s="49">
        <f>'2021'!AI11</f>
        <v>1</v>
      </c>
      <c r="AP107" s="49">
        <f>'2021'!AK11</f>
        <v>7</v>
      </c>
      <c r="AQ107" s="49">
        <f>'2021'!AL11</f>
        <v>3</v>
      </c>
      <c r="AR107" s="50">
        <f>'2021'!AM11</f>
        <v>0</v>
      </c>
      <c r="AS107" s="55">
        <f>'2021'!AN11</f>
        <v>0</v>
      </c>
      <c r="AT107" s="56">
        <f>'2021'!AO11</f>
        <v>1</v>
      </c>
      <c r="AU107" s="56">
        <f>'2021'!AP11</f>
        <v>0</v>
      </c>
      <c r="AV107" s="56">
        <f>'2021'!AQ11</f>
        <v>0</v>
      </c>
      <c r="AW107" s="56">
        <f>'2021'!AR11</f>
        <v>0</v>
      </c>
      <c r="AX107" s="56">
        <f>'2021'!AS11</f>
        <v>0</v>
      </c>
      <c r="AY107" s="57">
        <f>'2021'!AT11</f>
        <v>0</v>
      </c>
      <c r="AZ107" s="57">
        <f>'2021'!AU11</f>
        <v>0</v>
      </c>
      <c r="BA107" s="57">
        <f>'2021'!AV11</f>
        <v>0</v>
      </c>
      <c r="BB107" s="57">
        <f>'2021'!AW11</f>
        <v>0</v>
      </c>
      <c r="BC107" s="57">
        <f>'2021'!AX11</f>
        <v>0</v>
      </c>
      <c r="BD107" s="57">
        <f>'2021'!AY11</f>
        <v>0</v>
      </c>
      <c r="BE107" s="58">
        <f>'2021'!AZ11</f>
        <v>0</v>
      </c>
      <c r="BF107" s="55">
        <f>'2021'!BA11</f>
        <v>37</v>
      </c>
      <c r="BG107" s="56">
        <f>'2021'!BB11</f>
        <v>853.6</v>
      </c>
      <c r="BH107" s="56">
        <f>'2021'!BC11</f>
        <v>5</v>
      </c>
      <c r="BI107" s="56">
        <f>'2021'!BD11</f>
        <v>5</v>
      </c>
      <c r="BJ107" s="56">
        <f>'2021'!BE11</f>
        <v>2</v>
      </c>
      <c r="BK107" s="56">
        <f>'2021'!BF11</f>
        <v>4.8</v>
      </c>
      <c r="BL107" s="57">
        <f>'2021'!BG11</f>
        <v>0</v>
      </c>
      <c r="BM107" s="57">
        <f>'2021'!BH11</f>
        <v>0</v>
      </c>
      <c r="BN107" s="57">
        <f>'2021'!BI11</f>
        <v>2.64</v>
      </c>
      <c r="BO107" s="57">
        <f>'2021'!BJ11</f>
        <v>3.6</v>
      </c>
      <c r="BP107" s="57">
        <f>'2021'!BK11</f>
        <v>4.4000000000000004</v>
      </c>
      <c r="BQ107" s="57">
        <f>'2021'!BL11</f>
        <v>0</v>
      </c>
      <c r="BR107" s="58">
        <f>'2021'!BM11</f>
        <v>0</v>
      </c>
      <c r="BS107" s="55">
        <f>'2021'!BN11</f>
        <v>234</v>
      </c>
      <c r="BT107" s="56">
        <f>'2021'!BO11</f>
        <v>2214.9</v>
      </c>
      <c r="BU107" s="56">
        <f>'2021'!BP11</f>
        <v>24</v>
      </c>
      <c r="BV107" s="56">
        <f>'2021'!BQ11</f>
        <v>20</v>
      </c>
      <c r="BW107" s="56">
        <f>'2021'!BR11</f>
        <v>1</v>
      </c>
      <c r="BX107" s="56">
        <f>'2021'!BS11</f>
        <v>21.599999999999998</v>
      </c>
      <c r="BY107" s="57">
        <f>'2021'!BT11</f>
        <v>0</v>
      </c>
      <c r="BZ107" s="57">
        <f>'2021'!BU11</f>
        <v>0</v>
      </c>
      <c r="CA107" s="57">
        <f>'2021'!BV11</f>
        <v>1.53</v>
      </c>
      <c r="CB107" s="57">
        <f>'2021'!BW11</f>
        <v>3.2</v>
      </c>
      <c r="CC107" s="57">
        <f>'2021'!BX11</f>
        <v>8.6</v>
      </c>
      <c r="CD107" s="57">
        <f>'2021'!BY11</f>
        <v>66.7</v>
      </c>
      <c r="CE107" s="58">
        <f>'2021'!BZ11</f>
        <v>4.8</v>
      </c>
      <c r="CF107" s="55">
        <f>'2021'!CA11</f>
        <v>388</v>
      </c>
      <c r="CG107" s="56">
        <f>'2021'!CB11</f>
        <v>2151.6000000000004</v>
      </c>
      <c r="CH107" s="56">
        <f>'2021'!CC11</f>
        <v>69</v>
      </c>
      <c r="CI107" s="56">
        <f>'2021'!CD11</f>
        <v>50</v>
      </c>
      <c r="CJ107" s="56">
        <f>'2021'!CE11</f>
        <v>3</v>
      </c>
      <c r="CK107" s="56">
        <f>'2021'!CF11</f>
        <v>18</v>
      </c>
      <c r="CL107" s="57">
        <f>'2021'!CG11</f>
        <v>0</v>
      </c>
      <c r="CM107" s="57">
        <f>'2021'!CH11</f>
        <v>0</v>
      </c>
      <c r="CN107" s="57">
        <f>'2021'!CI11</f>
        <v>1.27</v>
      </c>
      <c r="CO107" s="57">
        <f>'2021'!CJ11</f>
        <v>3.1</v>
      </c>
      <c r="CP107" s="57">
        <f>'2021'!CK11</f>
        <v>6.7</v>
      </c>
      <c r="CQ107" s="57">
        <f>'2021'!CL11</f>
        <v>64.3</v>
      </c>
      <c r="CR107" s="58">
        <f>'2021'!CM11</f>
        <v>0</v>
      </c>
      <c r="CS107" s="55">
        <f>'2021'!CN11</f>
        <v>285</v>
      </c>
      <c r="CT107" s="56">
        <f>'2021'!CO11</f>
        <v>2226</v>
      </c>
      <c r="CU107" s="56">
        <f>'2021'!CP11</f>
        <v>43</v>
      </c>
      <c r="CV107" s="56">
        <f>'2021'!CQ11</f>
        <v>29</v>
      </c>
      <c r="CW107" s="56">
        <f>'2021'!CR11</f>
        <v>2</v>
      </c>
      <c r="CX107" s="56">
        <f>'2021'!CS11</f>
        <v>10</v>
      </c>
      <c r="CY107" s="57">
        <f>'2021'!CT11</f>
        <v>0</v>
      </c>
      <c r="CZ107" s="57">
        <f>'2021'!CU11</f>
        <v>0</v>
      </c>
      <c r="DA107" s="57">
        <f>'2021'!CV11</f>
        <v>1.36</v>
      </c>
      <c r="DB107" s="57">
        <f>'2021'!CW11</f>
        <v>4.4000000000000004</v>
      </c>
      <c r="DC107" s="57">
        <f>'2021'!CX11</f>
        <v>9.1</v>
      </c>
      <c r="DD107" s="57">
        <f>'2021'!CY11</f>
        <v>62.5</v>
      </c>
      <c r="DE107" s="58">
        <f>'2021'!CZ11</f>
        <v>6.5</v>
      </c>
    </row>
    <row r="108" spans="1:109" ht="15.75" hidden="1" customHeight="1" x14ac:dyDescent="0.2">
      <c r="A108" s="29">
        <f t="shared" si="12"/>
        <v>106</v>
      </c>
      <c r="B108" s="30">
        <f>'2018'!A14</f>
        <v>12</v>
      </c>
      <c r="C108" s="30">
        <v>2018</v>
      </c>
      <c r="D108" s="31" t="str">
        <f>'2018'!B14</f>
        <v>Will Dissly</v>
      </c>
      <c r="E108" s="32">
        <f>'2018'!C14</f>
        <v>5.3571428571428568</v>
      </c>
      <c r="F108" s="32">
        <f t="shared" si="13"/>
        <v>34.1</v>
      </c>
      <c r="G108" s="32"/>
      <c r="H108" s="33">
        <f t="shared" si="14"/>
        <v>-0.95835813621929145</v>
      </c>
      <c r="I108" s="34" t="str">
        <f>'2018'!D14</f>
        <v>Washington</v>
      </c>
      <c r="J108" s="35">
        <f>'2018'!E14</f>
        <v>5</v>
      </c>
      <c r="K108" s="36">
        <f>'2018'!F14</f>
        <v>35254</v>
      </c>
      <c r="L108" s="37">
        <f>'2018'!G14</f>
        <v>29.241095890410961</v>
      </c>
      <c r="M108" s="37" t="str">
        <f>'2018'!H14</f>
        <v>SR</v>
      </c>
      <c r="N108" s="37">
        <f>'2018'!I14</f>
        <v>21.813698630136987</v>
      </c>
      <c r="O108" s="38">
        <f>'2018'!J14</f>
        <v>76</v>
      </c>
      <c r="P108" s="38">
        <f>'2018'!K14</f>
        <v>262</v>
      </c>
      <c r="Q108" s="35">
        <f>'2018'!L14</f>
        <v>4.87</v>
      </c>
      <c r="R108" s="39">
        <f>'2018'!M14</f>
        <v>4</v>
      </c>
      <c r="S108" s="40">
        <f>'2018'!N14</f>
        <v>0</v>
      </c>
      <c r="T108" s="41">
        <f>'2018'!O14</f>
        <v>0</v>
      </c>
      <c r="U108" s="41">
        <f>'2018'!P14</f>
        <v>0</v>
      </c>
      <c r="V108" s="41">
        <f>'2018'!Q14</f>
        <v>3.026790314270994E-2</v>
      </c>
      <c r="W108" s="41">
        <f>'2018'!R14</f>
        <v>0.13006300630063006</v>
      </c>
      <c r="X108" s="42">
        <f>'2018'!S14</f>
        <v>0.13006300630063006</v>
      </c>
      <c r="Y108" s="43">
        <f>'2018'!T14</f>
        <v>0.12355985598559854</v>
      </c>
      <c r="Z108" s="44" t="str">
        <f>'2018'!U14</f>
        <v>N/A</v>
      </c>
      <c r="AA108" s="45">
        <f>'2018'!V14</f>
        <v>1.4</v>
      </c>
      <c r="AB108" s="45">
        <f t="shared" si="23"/>
        <v>13.761904761904763</v>
      </c>
      <c r="AC108" s="45">
        <f>'2018'!X14</f>
        <v>7.8</v>
      </c>
      <c r="AD108" s="45">
        <f>'2018'!Y14</f>
        <v>7.3</v>
      </c>
      <c r="AE108" s="45">
        <f>'2018'!Z14</f>
        <v>0</v>
      </c>
      <c r="AF108" s="45">
        <f>'2018'!AA14</f>
        <v>0</v>
      </c>
      <c r="AG108" s="45">
        <f t="shared" si="15"/>
        <v>0</v>
      </c>
      <c r="AH108" s="46">
        <f>'2018'!AB14</f>
        <v>0</v>
      </c>
      <c r="AI108" s="45">
        <f>'2018'!AC14</f>
        <v>93.156988830066751</v>
      </c>
      <c r="AJ108" s="47">
        <f>'2018'!AD14</f>
        <v>97.950086063011923</v>
      </c>
      <c r="AK108" s="48">
        <f>'2018'!AE14</f>
        <v>2</v>
      </c>
      <c r="AL108" s="49">
        <f>'2018'!AF14</f>
        <v>0</v>
      </c>
      <c r="AM108" s="49">
        <f>'2018'!AG14</f>
        <v>1</v>
      </c>
      <c r="AN108" s="49">
        <f>'2018'!AH14</f>
        <v>6</v>
      </c>
      <c r="AO108" s="49">
        <f>'2018'!AI14</f>
        <v>6</v>
      </c>
      <c r="AP108" s="49">
        <f>'2018'!AK14</f>
        <v>1</v>
      </c>
      <c r="AQ108" s="49">
        <f>'2018'!AL14</f>
        <v>5</v>
      </c>
      <c r="AR108" s="50">
        <f>'2018'!AM14</f>
        <v>0</v>
      </c>
      <c r="AS108" s="55">
        <f>'2018'!AN14</f>
        <v>0</v>
      </c>
      <c r="AT108" s="56">
        <f>'2018'!AO14</f>
        <v>1</v>
      </c>
      <c r="AU108" s="56">
        <f>'2018'!AP14</f>
        <v>0</v>
      </c>
      <c r="AV108" s="56">
        <f>'2018'!AQ14</f>
        <v>0</v>
      </c>
      <c r="AW108" s="56">
        <f>'2018'!AR14</f>
        <v>0</v>
      </c>
      <c r="AX108" s="56">
        <f>'2018'!AS14</f>
        <v>0</v>
      </c>
      <c r="AY108" s="57">
        <f>'2018'!AT14</f>
        <v>0</v>
      </c>
      <c r="AZ108" s="57">
        <f>'2018'!AU14</f>
        <v>0</v>
      </c>
      <c r="BA108" s="57">
        <f>'2018'!AV14</f>
        <v>0</v>
      </c>
      <c r="BB108" s="57">
        <f>'2018'!AW14</f>
        <v>0</v>
      </c>
      <c r="BC108" s="57">
        <f>'2018'!AX14</f>
        <v>0</v>
      </c>
      <c r="BD108" s="57">
        <f>'2018'!AY14</f>
        <v>0</v>
      </c>
      <c r="BE108" s="58">
        <f>'2018'!AZ14</f>
        <v>0</v>
      </c>
      <c r="BF108" s="55">
        <f>'2018'!BA14</f>
        <v>0</v>
      </c>
      <c r="BG108" s="56">
        <f>'2018'!BB14</f>
        <v>1</v>
      </c>
      <c r="BH108" s="56">
        <f>'2018'!BC14</f>
        <v>0</v>
      </c>
      <c r="BI108" s="56">
        <f>'2018'!BD14</f>
        <v>0</v>
      </c>
      <c r="BJ108" s="56">
        <f>'2018'!BE14</f>
        <v>0</v>
      </c>
      <c r="BK108" s="56">
        <f>'2018'!BF14</f>
        <v>0</v>
      </c>
      <c r="BL108" s="57">
        <f>'2018'!BG14</f>
        <v>0</v>
      </c>
      <c r="BM108" s="57">
        <f>'2018'!BH14</f>
        <v>0</v>
      </c>
      <c r="BN108" s="57">
        <f>'2018'!BI14</f>
        <v>0</v>
      </c>
      <c r="BO108" s="57">
        <f>'2018'!BJ14</f>
        <v>0</v>
      </c>
      <c r="BP108" s="57">
        <f>'2018'!BK14</f>
        <v>0</v>
      </c>
      <c r="BQ108" s="57">
        <f>'2018'!BL14</f>
        <v>0</v>
      </c>
      <c r="BR108" s="58">
        <f>'2018'!BM14</f>
        <v>0</v>
      </c>
      <c r="BS108" s="55">
        <f>'2018'!BN14</f>
        <v>0</v>
      </c>
      <c r="BT108" s="56">
        <f>'2018'!BO14</f>
        <v>1</v>
      </c>
      <c r="BU108" s="56">
        <f>'2018'!BP14</f>
        <v>0</v>
      </c>
      <c r="BV108" s="56">
        <f>'2018'!BQ14</f>
        <v>0</v>
      </c>
      <c r="BW108" s="56">
        <f>'2018'!BR14</f>
        <v>0</v>
      </c>
      <c r="BX108" s="56">
        <f>'2018'!BS14</f>
        <v>0</v>
      </c>
      <c r="BY108" s="57">
        <f>'2018'!BT14</f>
        <v>0</v>
      </c>
      <c r="BZ108" s="57">
        <f>'2018'!BU14</f>
        <v>0</v>
      </c>
      <c r="CA108" s="57">
        <f>'2018'!BV14</f>
        <v>0</v>
      </c>
      <c r="CB108" s="57">
        <f>'2018'!BW14</f>
        <v>0</v>
      </c>
      <c r="CC108" s="57">
        <f>'2018'!BX14</f>
        <v>0</v>
      </c>
      <c r="CD108" s="57">
        <f>'2018'!BY14</f>
        <v>0</v>
      </c>
      <c r="CE108" s="58">
        <f>'2018'!BZ14</f>
        <v>0</v>
      </c>
      <c r="CF108" s="55">
        <f>'2018'!CA14</f>
        <v>47</v>
      </c>
      <c r="CG108" s="56">
        <f>'2018'!CB14</f>
        <v>1552.8000000000002</v>
      </c>
      <c r="CH108" s="56">
        <f>'2018'!CC14</f>
        <v>5</v>
      </c>
      <c r="CI108" s="56">
        <f>'2018'!CD14</f>
        <v>4</v>
      </c>
      <c r="CJ108" s="56">
        <f>'2018'!CE14</f>
        <v>1</v>
      </c>
      <c r="CK108" s="56">
        <f>'2018'!CF14</f>
        <v>20.399999999999999</v>
      </c>
      <c r="CL108" s="57">
        <f>'2018'!CG14</f>
        <v>0</v>
      </c>
      <c r="CM108" s="57">
        <f>'2018'!CH14</f>
        <v>0</v>
      </c>
      <c r="CN108" s="57">
        <f>'2018'!CI14</f>
        <v>0.98</v>
      </c>
      <c r="CO108" s="57">
        <f>'2018'!CJ14</f>
        <v>7.8</v>
      </c>
      <c r="CP108" s="57">
        <f>'2018'!CK14</f>
        <v>5</v>
      </c>
      <c r="CQ108" s="57">
        <f>'2018'!CL14</f>
        <v>0</v>
      </c>
      <c r="CR108" s="58">
        <f>'2018'!CM14</f>
        <v>0</v>
      </c>
      <c r="CS108" s="55">
        <f>'2018'!CN14</f>
        <v>289</v>
      </c>
      <c r="CT108" s="56">
        <f>'2018'!CO14</f>
        <v>2222</v>
      </c>
      <c r="CU108" s="56">
        <f>'2018'!CP14</f>
        <v>28</v>
      </c>
      <c r="CV108" s="56">
        <f>'2018'!CQ14</f>
        <v>21</v>
      </c>
      <c r="CW108" s="56">
        <f>'2018'!CR14</f>
        <v>2</v>
      </c>
      <c r="CX108" s="56">
        <f>'2018'!CS14</f>
        <v>15</v>
      </c>
      <c r="CY108" s="57">
        <f>'2018'!CT14</f>
        <v>0</v>
      </c>
      <c r="CZ108" s="57">
        <f>'2018'!CU14</f>
        <v>0</v>
      </c>
      <c r="DA108" s="57">
        <f>'2018'!CV14</f>
        <v>1.4</v>
      </c>
      <c r="DB108" s="57">
        <f>'2018'!CW14</f>
        <v>7</v>
      </c>
      <c r="DC108" s="57">
        <f>'2018'!CX14</f>
        <v>7.3</v>
      </c>
      <c r="DD108" s="57">
        <f>'2018'!CY14</f>
        <v>25</v>
      </c>
      <c r="DE108" s="58">
        <f>'2018'!CZ14</f>
        <v>0</v>
      </c>
    </row>
    <row r="109" spans="1:109" ht="15.75" hidden="1" customHeight="1" x14ac:dyDescent="0.2">
      <c r="A109" s="29">
        <f t="shared" si="12"/>
        <v>107</v>
      </c>
      <c r="B109" s="30">
        <f>'2022'!A15</f>
        <v>13</v>
      </c>
      <c r="C109" s="30">
        <v>2022</v>
      </c>
      <c r="D109" s="31" t="str">
        <f>'2022'!B15</f>
        <v>Jalen Wydermyer</v>
      </c>
      <c r="E109" s="32">
        <f>'2022'!C15</f>
        <v>5.3357142857142863</v>
      </c>
      <c r="F109" s="32">
        <f t="shared" si="13"/>
        <v>33.5</v>
      </c>
      <c r="G109" s="32"/>
      <c r="H109" s="33">
        <f t="shared" si="14"/>
        <v>-0.96630872832131365</v>
      </c>
      <c r="I109" s="34" t="str">
        <f>'2022'!D15</f>
        <v>Texas A&amp;M</v>
      </c>
      <c r="J109" s="35">
        <f>'2022'!E15</f>
        <v>1</v>
      </c>
      <c r="K109" s="36">
        <f>'2022'!F15</f>
        <v>36880</v>
      </c>
      <c r="L109" s="37">
        <f>'2022'!G15</f>
        <v>24.786301369863015</v>
      </c>
      <c r="M109" s="37" t="str">
        <f>'2022'!H15</f>
        <v>JR</v>
      </c>
      <c r="N109" s="37">
        <f>'2022'!I15</f>
        <v>21.367123287671234</v>
      </c>
      <c r="O109" s="38">
        <f>'2022'!J15</f>
        <v>76</v>
      </c>
      <c r="P109" s="38">
        <f>'2022'!K15</f>
        <v>255</v>
      </c>
      <c r="Q109" s="35">
        <f>'2022'!L15</f>
        <v>5.03</v>
      </c>
      <c r="R109" s="39">
        <f>'2022'!M15</f>
        <v>0</v>
      </c>
      <c r="S109" s="40">
        <f>'2022'!N15</f>
        <v>0</v>
      </c>
      <c r="T109" s="41">
        <f>'2022'!O15</f>
        <v>0</v>
      </c>
      <c r="U109" s="41">
        <f>'2022'!P15</f>
        <v>0.15824129141886151</v>
      </c>
      <c r="V109" s="41">
        <f>'2022'!Q15</f>
        <v>0.21614694574967963</v>
      </c>
      <c r="W109" s="41">
        <f>'2022'!R15</f>
        <v>0.20573665707893898</v>
      </c>
      <c r="X109" s="42">
        <f>'2022'!S15</f>
        <v>0.21094180141430929</v>
      </c>
      <c r="Y109" s="43">
        <f>'2022'!T15</f>
        <v>0.21094180141430929</v>
      </c>
      <c r="Z109" s="44">
        <f>'2022'!U15</f>
        <v>18.706849315068492</v>
      </c>
      <c r="AA109" s="45">
        <f>'2022'!V15</f>
        <v>1.68</v>
      </c>
      <c r="AB109" s="45">
        <f t="shared" si="23"/>
        <v>12.875</v>
      </c>
      <c r="AC109" s="45">
        <f>'2022'!X15</f>
        <v>4.8</v>
      </c>
      <c r="AD109" s="45">
        <f>'2022'!Y15</f>
        <v>9.8000000000000007</v>
      </c>
      <c r="AE109" s="45">
        <f>'2022'!Z15</f>
        <v>0</v>
      </c>
      <c r="AF109" s="45">
        <f>'2022'!AA15</f>
        <v>0</v>
      </c>
      <c r="AG109" s="45">
        <f t="shared" si="15"/>
        <v>45</v>
      </c>
      <c r="AH109" s="46">
        <f>'2022'!AB15</f>
        <v>0.16699999999999998</v>
      </c>
      <c r="AI109" s="45">
        <f>'2022'!AC15</f>
        <v>79.67062715415986</v>
      </c>
      <c r="AJ109" s="47">
        <f>'2022'!AD15</f>
        <v>83.76982644511375</v>
      </c>
      <c r="AK109" s="48">
        <f>'2022'!AE15</f>
        <v>7</v>
      </c>
      <c r="AL109" s="49">
        <f>'2022'!AF15</f>
        <v>10</v>
      </c>
      <c r="AM109" s="49">
        <f>'2022'!AG15</f>
        <v>3</v>
      </c>
      <c r="AN109" s="49">
        <f>'2022'!AH15</f>
        <v>4</v>
      </c>
      <c r="AO109" s="49">
        <f>'2022'!AI15</f>
        <v>1</v>
      </c>
      <c r="AP109" s="49">
        <f>'2022'!AK15</f>
        <v>0</v>
      </c>
      <c r="AQ109" s="49">
        <f>'2022'!AL15</f>
        <v>0</v>
      </c>
      <c r="AR109" s="50">
        <f>'2022'!AM15</f>
        <v>0</v>
      </c>
      <c r="AS109" s="55">
        <f>'2022'!AN15</f>
        <v>0</v>
      </c>
      <c r="AT109" s="56">
        <f>'2022'!AO15</f>
        <v>1</v>
      </c>
      <c r="AU109" s="56">
        <f>'2022'!AP15</f>
        <v>0</v>
      </c>
      <c r="AV109" s="56">
        <f>'2022'!AQ15</f>
        <v>0</v>
      </c>
      <c r="AW109" s="56">
        <f>'2022'!AR15</f>
        <v>0</v>
      </c>
      <c r="AX109" s="56">
        <f>'2022'!AS15</f>
        <v>0</v>
      </c>
      <c r="AY109" s="57">
        <f>'2022'!AT15</f>
        <v>0</v>
      </c>
      <c r="AZ109" s="57">
        <f>'2022'!AU15</f>
        <v>0</v>
      </c>
      <c r="BA109" s="57">
        <f>'2022'!AV15</f>
        <v>0</v>
      </c>
      <c r="BB109" s="57">
        <f>'2022'!AW15</f>
        <v>0</v>
      </c>
      <c r="BC109" s="57">
        <f>'2022'!AX15</f>
        <v>0</v>
      </c>
      <c r="BD109" s="57">
        <f>'2022'!AY15</f>
        <v>0</v>
      </c>
      <c r="BE109" s="58">
        <f>'2022'!AZ15</f>
        <v>0</v>
      </c>
      <c r="BF109" s="55">
        <f>'2022'!BA15</f>
        <v>0</v>
      </c>
      <c r="BG109" s="56">
        <f>'2022'!BB15</f>
        <v>1</v>
      </c>
      <c r="BH109" s="56">
        <f>'2022'!BC15</f>
        <v>0</v>
      </c>
      <c r="BI109" s="56">
        <f>'2022'!BD15</f>
        <v>0</v>
      </c>
      <c r="BJ109" s="56">
        <f>'2022'!BE15</f>
        <v>0</v>
      </c>
      <c r="BK109" s="56">
        <f>'2022'!BF15</f>
        <v>0</v>
      </c>
      <c r="BL109" s="57">
        <f>'2022'!BG15</f>
        <v>0</v>
      </c>
      <c r="BM109" s="57">
        <f>'2022'!BH15</f>
        <v>0</v>
      </c>
      <c r="BN109" s="57">
        <f>'2022'!BI15</f>
        <v>0</v>
      </c>
      <c r="BO109" s="57">
        <f>'2022'!BJ15</f>
        <v>0</v>
      </c>
      <c r="BP109" s="57">
        <f>'2022'!BK15</f>
        <v>0</v>
      </c>
      <c r="BQ109" s="57">
        <f>'2022'!BL15</f>
        <v>0</v>
      </c>
      <c r="BR109" s="58">
        <f>'2022'!BM15</f>
        <v>0</v>
      </c>
      <c r="BS109" s="55">
        <f>'2022'!BN15</f>
        <v>447</v>
      </c>
      <c r="BT109" s="56">
        <f>'2022'!BO15</f>
        <v>2824.8</v>
      </c>
      <c r="BU109" s="56">
        <f>'2022'!BP15</f>
        <v>44</v>
      </c>
      <c r="BV109" s="56">
        <f>'2022'!BQ15</f>
        <v>32</v>
      </c>
      <c r="BW109" s="56">
        <f>'2022'!BR15</f>
        <v>6</v>
      </c>
      <c r="BX109" s="56">
        <f>'2022'!BS15</f>
        <v>20.399999999999999</v>
      </c>
      <c r="BY109" s="57">
        <f>'2022'!BT15</f>
        <v>0</v>
      </c>
      <c r="BZ109" s="57">
        <f>'2022'!BU15</f>
        <v>0</v>
      </c>
      <c r="CA109" s="57">
        <f>'2022'!BV15</f>
        <v>1.58</v>
      </c>
      <c r="CB109" s="57">
        <f>'2022'!BW15</f>
        <v>7.4</v>
      </c>
      <c r="CC109" s="57">
        <f>'2022'!BX15</f>
        <v>8.6</v>
      </c>
      <c r="CD109" s="57">
        <f>'2022'!BY15</f>
        <v>42.9</v>
      </c>
      <c r="CE109" s="58">
        <f>'2022'!BZ15</f>
        <v>5.9</v>
      </c>
      <c r="CF109" s="55">
        <f>'2022'!CA15</f>
        <v>506</v>
      </c>
      <c r="CG109" s="56">
        <f>'2022'!CB15</f>
        <v>2341</v>
      </c>
      <c r="CH109" s="56">
        <f>'2022'!CC15</f>
        <v>67</v>
      </c>
      <c r="CI109" s="56">
        <f>'2022'!CD15</f>
        <v>46</v>
      </c>
      <c r="CJ109" s="56">
        <f>'2022'!CE15</f>
        <v>6</v>
      </c>
      <c r="CK109" s="56">
        <f>'2022'!CF15</f>
        <v>20</v>
      </c>
      <c r="CL109" s="57">
        <f>'2022'!CG15</f>
        <v>0</v>
      </c>
      <c r="CM109" s="57">
        <f>'2022'!CH15</f>
        <v>0</v>
      </c>
      <c r="CN109" s="57">
        <f>'2022'!CI15</f>
        <v>1.68</v>
      </c>
      <c r="CO109" s="57">
        <f>'2022'!CJ15</f>
        <v>3.5</v>
      </c>
      <c r="CP109" s="57">
        <f>'2022'!CK15</f>
        <v>9.1</v>
      </c>
      <c r="CQ109" s="57">
        <f>'2022'!CL15</f>
        <v>45</v>
      </c>
      <c r="CR109" s="58">
        <f>'2022'!CM15</f>
        <v>4.2</v>
      </c>
      <c r="CS109" s="55">
        <f>'2022'!CN15</f>
        <v>515</v>
      </c>
      <c r="CT109" s="56">
        <f>'2022'!CO15</f>
        <v>2503.1999999999998</v>
      </c>
      <c r="CU109" s="56">
        <f>'2022'!CP15</f>
        <v>70</v>
      </c>
      <c r="CV109" s="56">
        <f>'2022'!CQ15</f>
        <v>40</v>
      </c>
      <c r="CW109" s="56">
        <f>'2022'!CR15</f>
        <v>4</v>
      </c>
      <c r="CX109" s="56">
        <f>'2022'!CS15</f>
        <v>19.200000000000003</v>
      </c>
      <c r="CY109" s="57">
        <f>'2022'!CT15</f>
        <v>0</v>
      </c>
      <c r="CZ109" s="57">
        <f>'2022'!CU15</f>
        <v>0</v>
      </c>
      <c r="DA109" s="57">
        <f>'2022'!CV15</f>
        <v>1.51</v>
      </c>
      <c r="DB109" s="57">
        <f>'2022'!CW15</f>
        <v>4.8</v>
      </c>
      <c r="DC109" s="57">
        <f>'2022'!CX15</f>
        <v>9.8000000000000007</v>
      </c>
      <c r="DD109" s="57">
        <f>'2022'!CY15</f>
        <v>50</v>
      </c>
      <c r="DE109" s="58">
        <f>'2022'!CZ15</f>
        <v>16.7</v>
      </c>
    </row>
    <row r="110" spans="1:109" ht="15.75" hidden="1" customHeight="1" x14ac:dyDescent="0.2">
      <c r="A110" s="29">
        <f t="shared" si="12"/>
        <v>108</v>
      </c>
      <c r="B110" s="30">
        <f>'2017'!A19</f>
        <v>17</v>
      </c>
      <c r="C110" s="30">
        <v>2017</v>
      </c>
      <c r="D110" s="31" t="str">
        <f>'2017'!B18</f>
        <v>Pharaoh Brown</v>
      </c>
      <c r="E110" s="32">
        <f>'2017'!C18</f>
        <v>5.3071428571428569</v>
      </c>
      <c r="F110" s="32">
        <f t="shared" si="13"/>
        <v>32.9</v>
      </c>
      <c r="G110" s="32"/>
      <c r="H110" s="33">
        <f t="shared" si="14"/>
        <v>-0.97690951779067736</v>
      </c>
      <c r="I110" s="34" t="str">
        <f>'2017'!D18</f>
        <v>Oregon</v>
      </c>
      <c r="J110" s="35">
        <f>'2017'!E18</f>
        <v>5</v>
      </c>
      <c r="K110" s="36">
        <f>'2017'!F18</f>
        <v>34458</v>
      </c>
      <c r="L110" s="37">
        <f>'2017'!G18</f>
        <v>31.421917808219177</v>
      </c>
      <c r="M110" s="37" t="str">
        <f>'2017'!H18</f>
        <v>RS SR</v>
      </c>
      <c r="N110" s="37">
        <f>'2017'!I18</f>
        <v>22.997260273972604</v>
      </c>
      <c r="O110" s="38">
        <f>'2017'!J18</f>
        <v>78</v>
      </c>
      <c r="P110" s="38">
        <f>'2017'!K18</f>
        <v>255</v>
      </c>
      <c r="Q110" s="37">
        <f>'2017'!L18</f>
        <v>4.83</v>
      </c>
      <c r="R110" s="39">
        <f>'2017'!M18</f>
        <v>0</v>
      </c>
      <c r="S110" s="40">
        <f>'2017'!N18</f>
        <v>1.5751575157515754E-2</v>
      </c>
      <c r="T110" s="41">
        <f>'2017'!O18</f>
        <v>7.0325900514579764E-2</v>
      </c>
      <c r="U110" s="41">
        <f>'2017'!P18</f>
        <v>0.14933333333333335</v>
      </c>
      <c r="V110" s="41">
        <f>'2017'!Q18</f>
        <v>0</v>
      </c>
      <c r="W110" s="41">
        <f>'2017'!R18</f>
        <v>0.17841437366503327</v>
      </c>
      <c r="X110" s="42">
        <f>'2017'!S18</f>
        <v>0.17841437366503327</v>
      </c>
      <c r="Y110" s="43">
        <f>'2017'!T18</f>
        <v>0.16949365498178159</v>
      </c>
      <c r="Z110" s="44">
        <f>'2017'!U18</f>
        <v>22.356164383561644</v>
      </c>
      <c r="AA110" s="45">
        <f>'2017'!V18</f>
        <v>1.87</v>
      </c>
      <c r="AB110" s="45">
        <f t="shared" si="23"/>
        <v>12.909090909090908</v>
      </c>
      <c r="AC110" s="45">
        <f>'2017'!X18</f>
        <v>8</v>
      </c>
      <c r="AD110" s="45">
        <f>'2017'!Y18</f>
        <v>10.3</v>
      </c>
      <c r="AE110" s="45">
        <f>'2017'!Z18</f>
        <v>0</v>
      </c>
      <c r="AF110" s="45">
        <f>'2017'!AA18</f>
        <v>0</v>
      </c>
      <c r="AG110" s="45">
        <f t="shared" si="15"/>
        <v>0</v>
      </c>
      <c r="AH110" s="46">
        <f>'2017'!AB18</f>
        <v>0.10800000000000001</v>
      </c>
      <c r="AI110" s="45">
        <f>'2017'!AC18</f>
        <v>93.709075453529806</v>
      </c>
      <c r="AJ110" s="47">
        <f>'2017'!AD18</f>
        <v>102.44542028716813</v>
      </c>
      <c r="AK110" s="48">
        <f>'2017'!AE18</f>
        <v>5</v>
      </c>
      <c r="AL110" s="49">
        <f>'2017'!AF18</f>
        <v>1</v>
      </c>
      <c r="AM110" s="49">
        <f>'2017'!AG18</f>
        <v>5</v>
      </c>
      <c r="AN110" s="49">
        <f>'2017'!AH18</f>
        <v>4</v>
      </c>
      <c r="AO110" s="49">
        <f>'2017'!AI18</f>
        <v>7</v>
      </c>
      <c r="AP110" s="49">
        <f>'2017'!AK18</f>
        <v>2</v>
      </c>
      <c r="AQ110" s="49">
        <f>'2017'!AL18</f>
        <v>0</v>
      </c>
      <c r="AR110" s="50">
        <f>'2017'!AM18</f>
        <v>0.25</v>
      </c>
      <c r="AS110" s="55">
        <f>'2017'!AN18</f>
        <v>42</v>
      </c>
      <c r="AT110" s="56">
        <f>'2017'!AO18</f>
        <v>2666.3999999999996</v>
      </c>
      <c r="AU110" s="56">
        <f>'2017'!AP18</f>
        <v>0</v>
      </c>
      <c r="AV110" s="56">
        <f>'2017'!AQ18</f>
        <v>2</v>
      </c>
      <c r="AW110" s="56">
        <f>'2017'!AR18</f>
        <v>32.400000000000006</v>
      </c>
      <c r="AX110" s="56">
        <f>'2017'!AS18</f>
        <v>0</v>
      </c>
      <c r="AY110" s="57">
        <f>'2017'!AT18</f>
        <v>0</v>
      </c>
      <c r="AZ110" s="57">
        <f>'2017'!AU18</f>
        <v>0</v>
      </c>
      <c r="BA110" s="57">
        <f>'2017'!AV18</f>
        <v>0</v>
      </c>
      <c r="BB110" s="57">
        <f>'2017'!AW18</f>
        <v>0</v>
      </c>
      <c r="BC110" s="57">
        <f>'2017'!AX18</f>
        <v>0</v>
      </c>
      <c r="BD110" s="57">
        <f>'2017'!AY18</f>
        <v>0</v>
      </c>
      <c r="BE110" s="58">
        <f>'2017'!AZ18</f>
        <v>0</v>
      </c>
      <c r="BF110" s="55">
        <f>'2017'!BA18</f>
        <v>123</v>
      </c>
      <c r="BG110" s="56">
        <f>'2017'!BB18</f>
        <v>1749</v>
      </c>
      <c r="BH110" s="56">
        <f>'2017'!BC18</f>
        <v>0</v>
      </c>
      <c r="BI110" s="56">
        <f>'2017'!BD18</f>
        <v>10</v>
      </c>
      <c r="BJ110" s="56">
        <f>'2017'!BE18</f>
        <v>2</v>
      </c>
      <c r="BK110" s="56">
        <f>'2017'!BF18</f>
        <v>15</v>
      </c>
      <c r="BL110" s="57">
        <f>'2017'!BG18</f>
        <v>0</v>
      </c>
      <c r="BM110" s="57">
        <f>'2017'!BH18</f>
        <v>0</v>
      </c>
      <c r="BN110" s="57">
        <f>'2017'!BI18</f>
        <v>0</v>
      </c>
      <c r="BO110" s="57">
        <f>'2017'!BJ18</f>
        <v>0</v>
      </c>
      <c r="BP110" s="57">
        <f>'2017'!BK18</f>
        <v>0</v>
      </c>
      <c r="BQ110" s="57">
        <f>'2017'!BL18</f>
        <v>0</v>
      </c>
      <c r="BR110" s="58">
        <f>'2017'!BM18</f>
        <v>0</v>
      </c>
      <c r="BS110" s="55">
        <f>'2017'!BN18</f>
        <v>420</v>
      </c>
      <c r="BT110" s="56">
        <f>'2017'!BO18</f>
        <v>2812.5</v>
      </c>
      <c r="BU110" s="56">
        <f>'2017'!BP18</f>
        <v>32</v>
      </c>
      <c r="BV110" s="56">
        <f>'2017'!BQ18</f>
        <v>25</v>
      </c>
      <c r="BW110" s="56">
        <f>'2017'!BR18</f>
        <v>6</v>
      </c>
      <c r="BX110" s="56">
        <f>'2017'!BS18</f>
        <v>26.099999999999998</v>
      </c>
      <c r="BY110" s="57">
        <f>'2017'!BT18</f>
        <v>0</v>
      </c>
      <c r="BZ110" s="57">
        <f>'2017'!BU18</f>
        <v>0</v>
      </c>
      <c r="CA110" s="57">
        <f>'2017'!BV18</f>
        <v>1.76</v>
      </c>
      <c r="CB110" s="57">
        <f>'2017'!BW18</f>
        <v>8</v>
      </c>
      <c r="CC110" s="57">
        <f>'2017'!BX18</f>
        <v>10.3</v>
      </c>
      <c r="CD110" s="57">
        <f>'2017'!BY18</f>
        <v>0</v>
      </c>
      <c r="CE110" s="58">
        <f>'2017'!BZ18</f>
        <v>10.7</v>
      </c>
      <c r="CF110" s="55">
        <f>'2017'!CA18</f>
        <v>0</v>
      </c>
      <c r="CG110" s="56">
        <f>'2017'!CB18</f>
        <v>1</v>
      </c>
      <c r="CH110" s="56">
        <f>'2017'!CC18</f>
        <v>0</v>
      </c>
      <c r="CI110" s="56">
        <f>'2017'!CD18</f>
        <v>0</v>
      </c>
      <c r="CJ110" s="56">
        <f>'2017'!CE18</f>
        <v>0</v>
      </c>
      <c r="CK110" s="56">
        <f>'2017'!CF18</f>
        <v>0</v>
      </c>
      <c r="CL110" s="57">
        <f>'2017'!CG18</f>
        <v>0</v>
      </c>
      <c r="CM110" s="57">
        <f>'2017'!CH18</f>
        <v>0</v>
      </c>
      <c r="CN110" s="57">
        <f>'2017'!CI18</f>
        <v>0</v>
      </c>
      <c r="CO110" s="57">
        <f>'2017'!CJ18</f>
        <v>0</v>
      </c>
      <c r="CP110" s="57">
        <f>'2017'!CK18</f>
        <v>0</v>
      </c>
      <c r="CQ110" s="57">
        <f>'2017'!CL18</f>
        <v>0</v>
      </c>
      <c r="CR110" s="58">
        <f>'2017'!CM18</f>
        <v>0</v>
      </c>
      <c r="CS110" s="55">
        <f>'2017'!CN18</f>
        <v>426</v>
      </c>
      <c r="CT110" s="56">
        <f>'2017'!CO18</f>
        <v>2387.7000000000003</v>
      </c>
      <c r="CU110" s="56">
        <f>'2017'!CP18</f>
        <v>45</v>
      </c>
      <c r="CV110" s="56">
        <f>'2017'!CQ18</f>
        <v>33</v>
      </c>
      <c r="CW110" s="56">
        <f>'2017'!CR18</f>
        <v>5</v>
      </c>
      <c r="CX110" s="56">
        <f>'2017'!CS18</f>
        <v>20.7</v>
      </c>
      <c r="CY110" s="57">
        <f>'2017'!CT18</f>
        <v>0</v>
      </c>
      <c r="CZ110" s="57">
        <f>'2017'!CU18</f>
        <v>0</v>
      </c>
      <c r="DA110" s="57">
        <f>'2017'!CV18</f>
        <v>1.87</v>
      </c>
      <c r="DB110" s="57">
        <f>'2017'!CW18</f>
        <v>7.3</v>
      </c>
      <c r="DC110" s="57">
        <f>'2017'!CX18</f>
        <v>7.2</v>
      </c>
      <c r="DD110" s="57">
        <f>'2017'!CY18</f>
        <v>0</v>
      </c>
      <c r="DE110" s="58">
        <f>'2017'!CZ18</f>
        <v>10.8</v>
      </c>
    </row>
    <row r="111" spans="1:109" ht="15.75" hidden="1" customHeight="1" x14ac:dyDescent="0.2">
      <c r="A111" s="29">
        <f t="shared" si="12"/>
        <v>109</v>
      </c>
      <c r="B111" s="30">
        <f>'2025'!A15</f>
        <v>13</v>
      </c>
      <c r="C111" s="30">
        <v>2025</v>
      </c>
      <c r="D111" s="31" t="str">
        <f>'2025'!B15</f>
        <v>Joshua Simon</v>
      </c>
      <c r="E111" s="32">
        <f>'2025'!C15</f>
        <v>5.3</v>
      </c>
      <c r="F111" s="32">
        <f t="shared" si="13"/>
        <v>32.200000000000003</v>
      </c>
      <c r="G111" s="32"/>
      <c r="H111" s="33">
        <f t="shared" si="14"/>
        <v>-0.97955971515801821</v>
      </c>
      <c r="I111" s="34" t="str">
        <f>'2025'!D15</f>
        <v>South Carolina</v>
      </c>
      <c r="J111" s="35">
        <f>'2025'!E15</f>
        <v>1</v>
      </c>
      <c r="K111" s="36">
        <f>'2025'!F15</f>
        <v>36857</v>
      </c>
      <c r="L111" s="37">
        <f>'2025'!G15</f>
        <v>24.271232876712329</v>
      </c>
      <c r="M111" s="37" t="str">
        <f>'2025'!H15</f>
        <v>RS SR</v>
      </c>
      <c r="N111" s="37">
        <f>'2025'!I15</f>
        <v>24.43013698630137</v>
      </c>
      <c r="O111" s="38">
        <f>'2025'!J15</f>
        <v>76</v>
      </c>
      <c r="P111" s="38">
        <f>'2025'!K15</f>
        <v>239</v>
      </c>
      <c r="Q111" s="35">
        <f>'2025'!L15</f>
        <v>4.66</v>
      </c>
      <c r="R111" s="39">
        <f>'2025'!M15</f>
        <v>0</v>
      </c>
      <c r="S111" s="40">
        <f>'2025'!N15</f>
        <v>0.18649193548387097</v>
      </c>
      <c r="T111" s="41">
        <f>'2025'!O15</f>
        <v>0.16831911459534241</v>
      </c>
      <c r="U111" s="41">
        <f>'2025'!P15</f>
        <v>5.617521800851754E-2</v>
      </c>
      <c r="V111" s="41">
        <f>'2025'!Q15</f>
        <v>7.6738609112709827E-2</v>
      </c>
      <c r="W111" s="41">
        <f>'2025'!R15</f>
        <v>0.1787190082644628</v>
      </c>
      <c r="X111" s="42">
        <f>'2025'!S15</f>
        <v>0.18260547187416687</v>
      </c>
      <c r="Y111" s="43">
        <f>'2025'!T15</f>
        <v>0.18260547187416687</v>
      </c>
      <c r="Z111" s="44">
        <f>'2025'!U15</f>
        <v>18.772602739726029</v>
      </c>
      <c r="AA111" s="45">
        <f>'2025'!V15</f>
        <v>1.65</v>
      </c>
      <c r="AB111" s="45">
        <f>'2025'!W15</f>
        <v>12.975</v>
      </c>
      <c r="AC111" s="45">
        <f>'2025'!X15</f>
        <v>8.6999999999999993</v>
      </c>
      <c r="AD111" s="45">
        <f>'2025'!Y15</f>
        <v>6.5</v>
      </c>
      <c r="AE111" s="45">
        <f>'2025'!Z15</f>
        <v>0</v>
      </c>
      <c r="AF111" s="45">
        <f>'2025'!AA15</f>
        <v>0</v>
      </c>
      <c r="AG111" s="45">
        <f t="shared" si="15"/>
        <v>20</v>
      </c>
      <c r="AH111" s="46">
        <f>'2025'!AB15</f>
        <v>4.8000000000000001E-2</v>
      </c>
      <c r="AI111" s="45">
        <f>'2025'!AC15</f>
        <v>101.36411427742944</v>
      </c>
      <c r="AJ111" s="47">
        <f>'2025'!AD15</f>
        <v>106.57948310551971</v>
      </c>
      <c r="AK111" s="48">
        <f>'2025'!AE15</f>
        <v>6</v>
      </c>
      <c r="AL111" s="49">
        <f>'2025'!AF15</f>
        <v>9</v>
      </c>
      <c r="AM111" s="49">
        <f>'2025'!AG15</f>
        <v>3</v>
      </c>
      <c r="AN111" s="49">
        <f>'2025'!AH15</f>
        <v>4</v>
      </c>
      <c r="AO111" s="49">
        <f>'2025'!AI15</f>
        <v>7</v>
      </c>
      <c r="AP111" s="49">
        <f>'2025'!AK15</f>
        <v>4</v>
      </c>
      <c r="AQ111" s="49">
        <f>'2025'!AL15</f>
        <v>0</v>
      </c>
      <c r="AR111" s="50">
        <f>'2025'!AM15</f>
        <v>0</v>
      </c>
      <c r="AS111" s="55">
        <f>'2025'!AN15</f>
        <v>370</v>
      </c>
      <c r="AT111" s="56">
        <f>'2025'!AO15</f>
        <v>1984</v>
      </c>
      <c r="AU111" s="56">
        <f>'2025'!AP15</f>
        <v>52</v>
      </c>
      <c r="AV111" s="56">
        <f>'2025'!AQ15</f>
        <v>33</v>
      </c>
      <c r="AW111" s="56">
        <f>'2025'!AR15</f>
        <v>3</v>
      </c>
      <c r="AX111" s="56">
        <f>'2025'!AS15</f>
        <v>0</v>
      </c>
      <c r="AY111" s="57">
        <f>'2025'!AT15</f>
        <v>0</v>
      </c>
      <c r="AZ111" s="57">
        <f>'2025'!AU15</f>
        <v>0</v>
      </c>
      <c r="BA111" s="57">
        <f>'2025'!AV15</f>
        <v>1.1499999999999999</v>
      </c>
      <c r="BB111" s="57">
        <f>'2025'!AW15</f>
        <v>4.3</v>
      </c>
      <c r="BC111" s="57">
        <f>'2025'!AX15</f>
        <v>11.4</v>
      </c>
      <c r="BD111" s="57">
        <f>'2025'!AY15</f>
        <v>50</v>
      </c>
      <c r="BE111" s="58">
        <f>'2025'!AZ15</f>
        <v>15.4</v>
      </c>
      <c r="BF111" s="55">
        <f>'2025'!BA15</f>
        <v>73</v>
      </c>
      <c r="BG111" s="56">
        <f>'2025'!BB15</f>
        <v>433.7</v>
      </c>
      <c r="BH111" s="56">
        <f>'2025'!BC15</f>
        <v>3</v>
      </c>
      <c r="BI111" s="56">
        <f>'2025'!BD15</f>
        <v>3</v>
      </c>
      <c r="BJ111" s="56">
        <f>'2025'!BE15</f>
        <v>2</v>
      </c>
      <c r="BK111" s="56">
        <f>'2025'!BF15</f>
        <v>0</v>
      </c>
      <c r="BL111" s="57">
        <f>'2025'!BG15</f>
        <v>0</v>
      </c>
      <c r="BM111" s="57">
        <f>'2025'!BH15</f>
        <v>0</v>
      </c>
      <c r="BN111" s="57">
        <f>'2025'!BI15</f>
        <v>2.81</v>
      </c>
      <c r="BO111" s="57">
        <f>'2025'!BJ15</f>
        <v>16.3</v>
      </c>
      <c r="BP111" s="57">
        <f>'2025'!BK15</f>
        <v>8</v>
      </c>
      <c r="BQ111" s="57">
        <f>'2025'!BL15</f>
        <v>0</v>
      </c>
      <c r="BR111" s="58">
        <f>'2025'!BM15</f>
        <v>0</v>
      </c>
      <c r="BS111" s="55">
        <f>'2025'!BN15</f>
        <v>277</v>
      </c>
      <c r="BT111" s="56">
        <f>'2025'!BO15</f>
        <v>4931</v>
      </c>
      <c r="BU111" s="56">
        <f>'2025'!BP15</f>
        <v>34</v>
      </c>
      <c r="BV111" s="56">
        <f>'2025'!BQ15</f>
        <v>20</v>
      </c>
      <c r="BW111" s="56">
        <f>'2025'!BR15</f>
        <v>7</v>
      </c>
      <c r="BX111" s="56">
        <f>'2025'!BS15</f>
        <v>0</v>
      </c>
      <c r="BY111" s="57">
        <f>'2025'!BT15</f>
        <v>0</v>
      </c>
      <c r="BZ111" s="57">
        <f>'2025'!BU15</f>
        <v>0</v>
      </c>
      <c r="CA111" s="57">
        <f>'2025'!BV15</f>
        <v>1.8</v>
      </c>
      <c r="CB111" s="57">
        <f>'2025'!BW15</f>
        <v>8.9</v>
      </c>
      <c r="CC111" s="57">
        <f>'2025'!BX15</f>
        <v>9.1</v>
      </c>
      <c r="CD111" s="57">
        <f>'2025'!BY15</f>
        <v>25</v>
      </c>
      <c r="CE111" s="58">
        <f>'2025'!BZ15</f>
        <v>13</v>
      </c>
      <c r="CF111" s="55">
        <f>'2025'!CA15</f>
        <v>256</v>
      </c>
      <c r="CG111" s="56">
        <f>'2025'!CB15</f>
        <v>3336</v>
      </c>
      <c r="CH111" s="56">
        <f>'2025'!CC15</f>
        <v>35</v>
      </c>
      <c r="CI111" s="56">
        <f>'2025'!CD15</f>
        <v>28</v>
      </c>
      <c r="CJ111" s="56">
        <f>'2025'!CE15</f>
        <v>2</v>
      </c>
      <c r="CK111" s="56">
        <f>'2025'!CF15</f>
        <v>0</v>
      </c>
      <c r="CL111" s="57">
        <f>'2025'!CG15</f>
        <v>0</v>
      </c>
      <c r="CM111" s="57">
        <f>'2025'!CH15</f>
        <v>0</v>
      </c>
      <c r="CN111" s="57">
        <f>'2025'!CI15</f>
        <v>1.41</v>
      </c>
      <c r="CO111" s="57">
        <f>'2025'!CJ15</f>
        <v>7.5</v>
      </c>
      <c r="CP111" s="57">
        <f>'2025'!CK15</f>
        <v>2.9</v>
      </c>
      <c r="CQ111" s="57">
        <f>'2025'!CL15</f>
        <v>20</v>
      </c>
      <c r="CR111" s="58">
        <f>'2025'!CM15</f>
        <v>0</v>
      </c>
      <c r="CS111" s="55">
        <f>'2025'!CN15</f>
        <v>519</v>
      </c>
      <c r="CT111" s="56">
        <f>'2025'!CO15</f>
        <v>2904</v>
      </c>
      <c r="CU111" s="56">
        <f>'2025'!CP15</f>
        <v>55</v>
      </c>
      <c r="CV111" s="56">
        <f>'2025'!CQ15</f>
        <v>40</v>
      </c>
      <c r="CW111" s="56">
        <f>'2025'!CR15</f>
        <v>7</v>
      </c>
      <c r="CX111" s="56">
        <f>'2025'!CS15</f>
        <v>0</v>
      </c>
      <c r="CY111" s="57">
        <f>'2025'!CT15</f>
        <v>0</v>
      </c>
      <c r="CZ111" s="57">
        <f>'2025'!CU15</f>
        <v>0</v>
      </c>
      <c r="DA111" s="57">
        <f>'2025'!CV15</f>
        <v>1.65</v>
      </c>
      <c r="DB111" s="57">
        <f>'2025'!CW15</f>
        <v>8.6999999999999993</v>
      </c>
      <c r="DC111" s="57">
        <f>'2025'!CX15</f>
        <v>6.5</v>
      </c>
      <c r="DD111" s="57">
        <f>'2025'!CY15</f>
        <v>33.299999999999997</v>
      </c>
      <c r="DE111" s="58">
        <f>'2025'!CZ15</f>
        <v>4.8</v>
      </c>
    </row>
    <row r="112" spans="1:109" ht="15.75" hidden="1" customHeight="1" x14ac:dyDescent="0.2">
      <c r="A112" s="29">
        <f t="shared" si="12"/>
        <v>110</v>
      </c>
      <c r="B112" s="30">
        <f>'2019'!A18</f>
        <v>16</v>
      </c>
      <c r="C112" s="30">
        <v>2019</v>
      </c>
      <c r="D112" s="31" t="str">
        <f>'2019'!B18</f>
        <v>Tommy Sweeney</v>
      </c>
      <c r="E112" s="32">
        <f>'2019'!C18</f>
        <v>5.2714285714285722</v>
      </c>
      <c r="F112" s="32">
        <f t="shared" si="13"/>
        <v>31.6</v>
      </c>
      <c r="G112" s="32"/>
      <c r="H112" s="33">
        <f t="shared" si="14"/>
        <v>-0.99016050462738125</v>
      </c>
      <c r="I112" s="34" t="str">
        <f>'2019'!D18</f>
        <v>Boston College</v>
      </c>
      <c r="J112" s="35">
        <f>'2019'!E18</f>
        <v>4</v>
      </c>
      <c r="K112" s="36">
        <f>'2019'!F18</f>
        <v>34881</v>
      </c>
      <c r="L112" s="37">
        <f>'2019'!G18</f>
        <v>30.263013698630136</v>
      </c>
      <c r="M112" s="37" t="str">
        <f>'2019'!H18</f>
        <v>SR</v>
      </c>
      <c r="N112" s="37">
        <f>'2019'!I18</f>
        <v>23.832876712328765</v>
      </c>
      <c r="O112" s="38">
        <f>'2019'!J18</f>
        <v>76</v>
      </c>
      <c r="P112" s="38">
        <f>'2019'!K18</f>
        <v>251</v>
      </c>
      <c r="Q112" s="35">
        <f>'2019'!L18</f>
        <v>4.83</v>
      </c>
      <c r="R112" s="39">
        <f>'2019'!M18</f>
        <v>7</v>
      </c>
      <c r="S112" s="40">
        <f>'2019'!N18</f>
        <v>0</v>
      </c>
      <c r="T112" s="41">
        <f>'2019'!O18</f>
        <v>0.15329125338142469</v>
      </c>
      <c r="U112" s="41">
        <f>'2019'!P18</f>
        <v>0.22316348463775443</v>
      </c>
      <c r="V112" s="41">
        <f>'2019'!Q18</f>
        <v>0.25656444177189813</v>
      </c>
      <c r="W112" s="41">
        <f>'2019'!R18</f>
        <v>0.14694084364311952</v>
      </c>
      <c r="X112" s="42">
        <f>'2019'!S18</f>
        <v>0.20175264270750881</v>
      </c>
      <c r="Y112" s="43">
        <f>'2019'!T18</f>
        <v>0.19166501057213337</v>
      </c>
      <c r="Z112" s="44">
        <f>'2019'!U18</f>
        <v>20.18082191780822</v>
      </c>
      <c r="AA112" s="45">
        <f>'2019'!V18</f>
        <v>1.48</v>
      </c>
      <c r="AB112" s="45">
        <f>CS112/CV112</f>
        <v>10.875</v>
      </c>
      <c r="AC112" s="45">
        <f>'2019'!X18</f>
        <v>8.3000000000000007</v>
      </c>
      <c r="AD112" s="45">
        <f>'2019'!Y18</f>
        <v>9.9</v>
      </c>
      <c r="AE112" s="45">
        <f>'2019'!Z18</f>
        <v>0</v>
      </c>
      <c r="AF112" s="45">
        <f>'2019'!AA18</f>
        <v>0</v>
      </c>
      <c r="AG112" s="45">
        <f t="shared" si="15"/>
        <v>23.5</v>
      </c>
      <c r="AH112" s="46">
        <f>'2019'!AB18</f>
        <v>5.9000000000000004E-2</v>
      </c>
      <c r="AI112" s="45">
        <f>'2019'!AC18</f>
        <v>92.239129171905816</v>
      </c>
      <c r="AJ112" s="47">
        <f>'2019'!AD18</f>
        <v>96.985000848904889</v>
      </c>
      <c r="AK112" s="48">
        <f>'2019'!AE18</f>
        <v>6</v>
      </c>
      <c r="AL112" s="49">
        <f>'2019'!AF18</f>
        <v>6</v>
      </c>
      <c r="AM112" s="49">
        <f>'2019'!AG18</f>
        <v>2</v>
      </c>
      <c r="AN112" s="49">
        <f>'2019'!AH18</f>
        <v>1</v>
      </c>
      <c r="AO112" s="49">
        <f>'2019'!AI18</f>
        <v>7</v>
      </c>
      <c r="AP112" s="49">
        <f>'2019'!AK18</f>
        <v>1</v>
      </c>
      <c r="AQ112" s="49">
        <f>'2019'!AL18</f>
        <v>1</v>
      </c>
      <c r="AR112" s="50">
        <f>'2019'!AM18</f>
        <v>0</v>
      </c>
      <c r="AS112" s="55">
        <f>'2019'!AN18</f>
        <v>0</v>
      </c>
      <c r="AT112" s="56">
        <f>'2019'!AO18</f>
        <v>1</v>
      </c>
      <c r="AU112" s="56">
        <f>'2019'!AP18</f>
        <v>0</v>
      </c>
      <c r="AV112" s="56">
        <f>'2019'!AQ18</f>
        <v>0</v>
      </c>
      <c r="AW112" s="56">
        <f>'2019'!AR18</f>
        <v>0</v>
      </c>
      <c r="AX112" s="56">
        <f>'2019'!AS18</f>
        <v>0</v>
      </c>
      <c r="AY112" s="57">
        <f>'2019'!AT18</f>
        <v>0</v>
      </c>
      <c r="AZ112" s="57">
        <f>'2019'!AU18</f>
        <v>0</v>
      </c>
      <c r="BA112" s="57">
        <f>'2019'!AV18</f>
        <v>0</v>
      </c>
      <c r="BB112" s="57">
        <f>'2019'!AW18</f>
        <v>0</v>
      </c>
      <c r="BC112" s="57">
        <f>'2019'!AX18</f>
        <v>0</v>
      </c>
      <c r="BD112" s="57">
        <f>'2019'!AY18</f>
        <v>0</v>
      </c>
      <c r="BE112" s="58">
        <f>'2019'!AZ18</f>
        <v>0</v>
      </c>
      <c r="BF112" s="55">
        <f>'2019'!BA18</f>
        <v>68</v>
      </c>
      <c r="BG112" s="56">
        <f>'2019'!BB18</f>
        <v>443.6</v>
      </c>
      <c r="BH112" s="56">
        <f>'2019'!BC18</f>
        <v>10</v>
      </c>
      <c r="BI112" s="56">
        <f>'2019'!BD18</f>
        <v>5</v>
      </c>
      <c r="BJ112" s="56">
        <f>'2019'!BE18</f>
        <v>0</v>
      </c>
      <c r="BK112" s="56">
        <f>'2019'!BF18</f>
        <v>2.8</v>
      </c>
      <c r="BL112" s="57">
        <f>'2019'!BG18</f>
        <v>0</v>
      </c>
      <c r="BM112" s="57">
        <f>'2019'!BH18</f>
        <v>0</v>
      </c>
      <c r="BN112" s="57">
        <f>'2019'!BI18</f>
        <v>0.84</v>
      </c>
      <c r="BO112" s="57">
        <f>'2019'!BJ18</f>
        <v>4.8</v>
      </c>
      <c r="BP112" s="57">
        <f>'2019'!BK18</f>
        <v>10.1</v>
      </c>
      <c r="BQ112" s="57">
        <f>'2019'!BL18</f>
        <v>0</v>
      </c>
      <c r="BR112" s="58">
        <f>'2019'!BM18</f>
        <v>16.7</v>
      </c>
      <c r="BS112" s="55">
        <f>'2019'!BN18</f>
        <v>353</v>
      </c>
      <c r="BT112" s="56">
        <f>'2019'!BO18</f>
        <v>1581.8000000000002</v>
      </c>
      <c r="BU112" s="56">
        <f>'2019'!BP18</f>
        <v>47</v>
      </c>
      <c r="BV112" s="56">
        <f>'2019'!BQ18</f>
        <v>26</v>
      </c>
      <c r="BW112" s="56">
        <f>'2019'!BR18</f>
        <v>3</v>
      </c>
      <c r="BX112" s="56">
        <f>'2019'!BS18</f>
        <v>13.200000000000001</v>
      </c>
      <c r="BY112" s="57">
        <f>'2019'!BT18</f>
        <v>0</v>
      </c>
      <c r="BZ112" s="57">
        <f>'2019'!BU18</f>
        <v>0</v>
      </c>
      <c r="CA112" s="57">
        <f>'2019'!BV18</f>
        <v>1.07</v>
      </c>
      <c r="CB112" s="57">
        <f>'2019'!BW18</f>
        <v>3.5</v>
      </c>
      <c r="CC112" s="57">
        <f>'2019'!BX18</f>
        <v>11.8</v>
      </c>
      <c r="CD112" s="57">
        <f>'2019'!BY18</f>
        <v>0</v>
      </c>
      <c r="CE112" s="58">
        <f>'2019'!BZ18</f>
        <v>18.8</v>
      </c>
      <c r="CF112" s="55">
        <f>'2019'!CA18</f>
        <v>512</v>
      </c>
      <c r="CG112" s="56">
        <f>'2019'!CB18</f>
        <v>1995.6000000000001</v>
      </c>
      <c r="CH112" s="56">
        <f>'2019'!CC18</f>
        <v>64</v>
      </c>
      <c r="CI112" s="56">
        <f>'2019'!CD18</f>
        <v>36</v>
      </c>
      <c r="CJ112" s="56">
        <f>'2019'!CE18</f>
        <v>4</v>
      </c>
      <c r="CK112" s="56">
        <f>'2019'!CF18</f>
        <v>14.399999999999999</v>
      </c>
      <c r="CL112" s="57">
        <f>'2019'!CG18</f>
        <v>0</v>
      </c>
      <c r="CM112" s="57">
        <f>'2019'!CH18</f>
        <v>0</v>
      </c>
      <c r="CN112" s="57">
        <f>'2019'!CI18</f>
        <v>1.48</v>
      </c>
      <c r="CO112" s="57">
        <f>'2019'!CJ18</f>
        <v>8.3000000000000007</v>
      </c>
      <c r="CP112" s="57">
        <f>'2019'!CK18</f>
        <v>9.9</v>
      </c>
      <c r="CQ112" s="57">
        <f>'2019'!CL18</f>
        <v>23.5</v>
      </c>
      <c r="CR112" s="58">
        <f>'2019'!CM18</f>
        <v>5.3</v>
      </c>
      <c r="CS112" s="55">
        <f>'2019'!CN18</f>
        <v>348</v>
      </c>
      <c r="CT112" s="56">
        <f>'2019'!CO18</f>
        <v>2368.3000000000002</v>
      </c>
      <c r="CU112" s="56">
        <f>'2019'!CP18</f>
        <v>46</v>
      </c>
      <c r="CV112" s="56">
        <f>'2019'!CQ18</f>
        <v>32</v>
      </c>
      <c r="CW112" s="56">
        <f>'2019'!CR18</f>
        <v>3</v>
      </c>
      <c r="CX112" s="56">
        <f>'2019'!CS18</f>
        <v>23.1</v>
      </c>
      <c r="CY112" s="57">
        <f>'2019'!CT18</f>
        <v>0</v>
      </c>
      <c r="CZ112" s="57">
        <f>'2019'!CU18</f>
        <v>0</v>
      </c>
      <c r="DA112" s="57">
        <f>'2019'!CV18</f>
        <v>1.29</v>
      </c>
      <c r="DB112" s="57">
        <f>'2019'!CW18</f>
        <v>4</v>
      </c>
      <c r="DC112" s="57">
        <f>'2019'!CX18</f>
        <v>8.6999999999999993</v>
      </c>
      <c r="DD112" s="57">
        <f>'2019'!CY18</f>
        <v>66.7</v>
      </c>
      <c r="DE112" s="58">
        <f>'2019'!CZ18</f>
        <v>5.9</v>
      </c>
    </row>
    <row r="113" spans="1:109" ht="15.75" hidden="1" customHeight="1" x14ac:dyDescent="0.2">
      <c r="A113" s="29">
        <f t="shared" si="12"/>
        <v>111</v>
      </c>
      <c r="B113" s="30">
        <f>'2025'!A16</f>
        <v>14</v>
      </c>
      <c r="C113" s="30">
        <v>2025</v>
      </c>
      <c r="D113" s="31" t="str">
        <f>'2025'!B16</f>
        <v>Benjamin Yurosek</v>
      </c>
      <c r="E113" s="32">
        <f>'2025'!C16</f>
        <v>5.2428571428571429</v>
      </c>
      <c r="F113" s="32">
        <f t="shared" si="13"/>
        <v>31</v>
      </c>
      <c r="G113" s="32"/>
      <c r="H113" s="33">
        <f t="shared" si="14"/>
        <v>-1.000761294096745</v>
      </c>
      <c r="I113" s="34" t="str">
        <f>'2025'!D16</f>
        <v>Georgia</v>
      </c>
      <c r="J113" s="35">
        <f>'2025'!E16</f>
        <v>5</v>
      </c>
      <c r="K113" s="36">
        <f>'2025'!F16</f>
        <v>37332</v>
      </c>
      <c r="L113" s="37">
        <f>'2025'!G16</f>
        <v>23.547945205479451</v>
      </c>
      <c r="M113" s="37" t="str">
        <f>'2025'!H16</f>
        <v>RS SR</v>
      </c>
      <c r="N113" s="37">
        <f>'2025'!I16</f>
        <v>23.12876712328767</v>
      </c>
      <c r="O113" s="38">
        <f>'2025'!J16</f>
        <v>76</v>
      </c>
      <c r="P113" s="38">
        <f>'2025'!K16</f>
        <v>245</v>
      </c>
      <c r="Q113" s="35">
        <f>'2025'!L16</f>
        <v>4.6399999999999997</v>
      </c>
      <c r="R113" s="39">
        <f>'2025'!M16</f>
        <v>0</v>
      </c>
      <c r="S113" s="40">
        <f>'2025'!N16</f>
        <v>0</v>
      </c>
      <c r="T113" s="41">
        <f>'2025'!O16</f>
        <v>0.27669820885434271</v>
      </c>
      <c r="U113" s="41">
        <f>'2025'!P16</f>
        <v>0.14549744396382225</v>
      </c>
      <c r="V113" s="41">
        <f>'2025'!Q16</f>
        <v>0.17095851216022889</v>
      </c>
      <c r="W113" s="41">
        <f>'2025'!R16</f>
        <v>4.7025927808845958E-2</v>
      </c>
      <c r="X113" s="42">
        <f>'2025'!S16</f>
        <v>0.16186206833159433</v>
      </c>
      <c r="Y113" s="43">
        <f>'2025'!T16</f>
        <v>0.1537689649150146</v>
      </c>
      <c r="Z113" s="44">
        <f>'2025'!U16</f>
        <v>19.471232876712328</v>
      </c>
      <c r="AA113" s="45">
        <f>'2025'!V16</f>
        <v>1.53</v>
      </c>
      <c r="AB113" s="45">
        <f>'2025'!W16</f>
        <v>12.333333333333334</v>
      </c>
      <c r="AC113" s="45">
        <f>'2025'!X16</f>
        <v>6.9</v>
      </c>
      <c r="AD113" s="45">
        <f>'2025'!Y16</f>
        <v>7.3</v>
      </c>
      <c r="AE113" s="45">
        <f>'2025'!Z16</f>
        <v>0</v>
      </c>
      <c r="AF113" s="45">
        <f>'2025'!AA16</f>
        <v>0</v>
      </c>
      <c r="AG113" s="45">
        <f t="shared" si="15"/>
        <v>33.299999999999997</v>
      </c>
      <c r="AH113" s="46">
        <f>'2025'!AB16</f>
        <v>6.3E-2</v>
      </c>
      <c r="AI113" s="45">
        <f>'2025'!AC16</f>
        <v>105.71196795368462</v>
      </c>
      <c r="AJ113" s="47">
        <f>'2025'!AD16</f>
        <v>111.15104179507159</v>
      </c>
      <c r="AK113" s="48">
        <f>'2025'!AE16</f>
        <v>4</v>
      </c>
      <c r="AL113" s="49">
        <f>'2025'!AF16</f>
        <v>8</v>
      </c>
      <c r="AM113" s="49">
        <f>'2025'!AG16</f>
        <v>2</v>
      </c>
      <c r="AN113" s="49">
        <f>'2025'!AH16</f>
        <v>4</v>
      </c>
      <c r="AO113" s="49">
        <f>'2025'!AI16</f>
        <v>4</v>
      </c>
      <c r="AP113" s="49">
        <f>'2025'!AK16</f>
        <v>6</v>
      </c>
      <c r="AQ113" s="49">
        <f>'2025'!AL16</f>
        <v>0</v>
      </c>
      <c r="AR113" s="50">
        <f>'2025'!AM16</f>
        <v>0</v>
      </c>
      <c r="AS113" s="55">
        <f>'2025'!AN16</f>
        <v>0</v>
      </c>
      <c r="AT113" s="56">
        <f>'2025'!AO16</f>
        <v>1</v>
      </c>
      <c r="AU113" s="56">
        <f>'2025'!AP16</f>
        <v>1</v>
      </c>
      <c r="AV113" s="56">
        <f>'2025'!AQ16</f>
        <v>0</v>
      </c>
      <c r="AW113" s="56">
        <f>'2025'!AR16</f>
        <v>0</v>
      </c>
      <c r="AX113" s="56">
        <f>'2025'!AS16</f>
        <v>0</v>
      </c>
      <c r="AY113" s="57">
        <f>'2025'!AT16</f>
        <v>0</v>
      </c>
      <c r="AZ113" s="57">
        <f>'2025'!AU16</f>
        <v>0</v>
      </c>
      <c r="BA113" s="57">
        <f>'2025'!AV16</f>
        <v>0</v>
      </c>
      <c r="BB113" s="57">
        <f>'2025'!AW16</f>
        <v>0</v>
      </c>
      <c r="BC113" s="57">
        <f>'2025'!AX16</f>
        <v>12</v>
      </c>
      <c r="BD113" s="57">
        <f>'2025'!AY16</f>
        <v>0</v>
      </c>
      <c r="BE113" s="58">
        <f>'2025'!AZ16</f>
        <v>0</v>
      </c>
      <c r="BF113" s="55">
        <f>'2025'!BA16</f>
        <v>655</v>
      </c>
      <c r="BG113" s="56">
        <f>'2025'!BB16</f>
        <v>2367.1999999999998</v>
      </c>
      <c r="BH113" s="56">
        <f>'2025'!BC16</f>
        <v>61</v>
      </c>
      <c r="BI113" s="56">
        <f>'2025'!BD16</f>
        <v>42</v>
      </c>
      <c r="BJ113" s="56">
        <f>'2025'!BE16</f>
        <v>3</v>
      </c>
      <c r="BK113" s="56">
        <f>'2025'!BF16</f>
        <v>0</v>
      </c>
      <c r="BL113" s="57">
        <f>'2025'!BG16</f>
        <v>0</v>
      </c>
      <c r="BM113" s="57">
        <f>'2025'!BH16</f>
        <v>0</v>
      </c>
      <c r="BN113" s="57">
        <f>'2025'!BI16</f>
        <v>1.9</v>
      </c>
      <c r="BO113" s="57">
        <f>'2025'!BJ16</f>
        <v>8</v>
      </c>
      <c r="BP113" s="57">
        <f>'2025'!BK16</f>
        <v>9.3000000000000007</v>
      </c>
      <c r="BQ113" s="57">
        <f>'2025'!BL16</f>
        <v>57.1</v>
      </c>
      <c r="BR113" s="58">
        <f>'2025'!BM16</f>
        <v>6.7</v>
      </c>
      <c r="BS113" s="55">
        <f>'2025'!BN16</f>
        <v>444</v>
      </c>
      <c r="BT113" s="56">
        <f>'2025'!BO16</f>
        <v>3051.6000000000004</v>
      </c>
      <c r="BU113" s="56">
        <f>'2025'!BP16</f>
        <v>65</v>
      </c>
      <c r="BV113" s="56">
        <f>'2025'!BQ16</f>
        <v>49</v>
      </c>
      <c r="BW113" s="56">
        <f>'2025'!BR16</f>
        <v>1</v>
      </c>
      <c r="BX113" s="56">
        <f>'2025'!BS16</f>
        <v>0</v>
      </c>
      <c r="BY113" s="57">
        <f>'2025'!BT16</f>
        <v>0</v>
      </c>
      <c r="BZ113" s="57">
        <f>'2025'!BU16</f>
        <v>0</v>
      </c>
      <c r="CA113" s="57">
        <f>'2025'!BV16</f>
        <v>1.1599999999999999</v>
      </c>
      <c r="CB113" s="57">
        <f>'2025'!BW16</f>
        <v>5.3</v>
      </c>
      <c r="CC113" s="57">
        <f>'2025'!BX16</f>
        <v>6.5</v>
      </c>
      <c r="CD113" s="57">
        <f>'2025'!BY16</f>
        <v>60</v>
      </c>
      <c r="CE113" s="58">
        <f>'2025'!BZ16</f>
        <v>0</v>
      </c>
      <c r="CF113" s="55">
        <f>'2025'!CA16</f>
        <v>239</v>
      </c>
      <c r="CG113" s="56">
        <f>'2025'!CB16</f>
        <v>1398</v>
      </c>
      <c r="CH113" s="56">
        <f>'2025'!CC16</f>
        <v>28</v>
      </c>
      <c r="CI113" s="56">
        <f>'2025'!CD16</f>
        <v>16</v>
      </c>
      <c r="CJ113" s="56">
        <f>'2025'!CE16</f>
        <v>1</v>
      </c>
      <c r="CK113" s="56">
        <f>'2025'!CF16</f>
        <v>0</v>
      </c>
      <c r="CL113" s="57">
        <f>'2025'!CG16</f>
        <v>0</v>
      </c>
      <c r="CM113" s="57">
        <f>'2025'!CH16</f>
        <v>0</v>
      </c>
      <c r="CN113" s="57">
        <f>'2025'!CI16</f>
        <v>1.53</v>
      </c>
      <c r="CO113" s="57">
        <f>'2025'!CJ16</f>
        <v>4.4000000000000004</v>
      </c>
      <c r="CP113" s="57">
        <f>'2025'!CK16</f>
        <v>11.3</v>
      </c>
      <c r="CQ113" s="57">
        <f>'2025'!CL16</f>
        <v>33.299999999999997</v>
      </c>
      <c r="CR113" s="58">
        <f>'2025'!CM16</f>
        <v>11.1</v>
      </c>
      <c r="CS113" s="55">
        <f>'2025'!CN16</f>
        <v>185</v>
      </c>
      <c r="CT113" s="56">
        <f>'2025'!CO16</f>
        <v>3934</v>
      </c>
      <c r="CU113" s="56">
        <f>'2025'!CP16</f>
        <v>20</v>
      </c>
      <c r="CV113" s="56">
        <f>'2025'!CQ16</f>
        <v>15</v>
      </c>
      <c r="CW113" s="56">
        <f>'2025'!CR16</f>
        <v>0</v>
      </c>
      <c r="CX113" s="56">
        <f>'2025'!CS16</f>
        <v>27.599999999999998</v>
      </c>
      <c r="CY113" s="57">
        <f>'2025'!CT16</f>
        <v>0</v>
      </c>
      <c r="CZ113" s="57">
        <f>'2025'!CU16</f>
        <v>0</v>
      </c>
      <c r="DA113" s="57">
        <f>'2025'!CV16</f>
        <v>1.23</v>
      </c>
      <c r="DB113" s="57">
        <f>'2025'!CW16</f>
        <v>6.9</v>
      </c>
      <c r="DC113" s="57">
        <f>'2025'!CX16</f>
        <v>7.3</v>
      </c>
      <c r="DD113" s="57">
        <f>'2025'!CY16</f>
        <v>33.299999999999997</v>
      </c>
      <c r="DE113" s="58">
        <f>'2025'!CZ16</f>
        <v>6.3</v>
      </c>
    </row>
    <row r="114" spans="1:109" ht="15.75" hidden="1" customHeight="1" x14ac:dyDescent="0.2">
      <c r="A114" s="29">
        <f t="shared" si="12"/>
        <v>112</v>
      </c>
      <c r="B114" s="30">
        <f>'2022'!A16</f>
        <v>14</v>
      </c>
      <c r="C114" s="30">
        <v>2022</v>
      </c>
      <c r="D114" s="31" t="str">
        <f>'2022'!B16</f>
        <v>Nick Muse</v>
      </c>
      <c r="E114" s="32">
        <f>'2022'!C16</f>
        <v>5.2357142857142858</v>
      </c>
      <c r="F114" s="32">
        <f t="shared" si="13"/>
        <v>30.4</v>
      </c>
      <c r="G114" s="32"/>
      <c r="H114" s="33">
        <f t="shared" si="14"/>
        <v>-1.0034114914640859</v>
      </c>
      <c r="I114" s="34" t="str">
        <f>'2022'!D16</f>
        <v>South Carolina</v>
      </c>
      <c r="J114" s="35">
        <f>'2022'!E16</f>
        <v>1</v>
      </c>
      <c r="K114" s="36">
        <f>'2022'!F16</f>
        <v>36124</v>
      </c>
      <c r="L114" s="37">
        <f>'2022'!G16</f>
        <v>26.857534246575341</v>
      </c>
      <c r="M114" s="37" t="str">
        <f>'2022'!H16</f>
        <v>RS SR</v>
      </c>
      <c r="N114" s="37">
        <f>'2022'!I16</f>
        <v>23.438356164383563</v>
      </c>
      <c r="O114" s="38">
        <f>'2022'!J16</f>
        <v>77</v>
      </c>
      <c r="P114" s="38">
        <f>'2022'!K16</f>
        <v>259</v>
      </c>
      <c r="Q114" s="35">
        <f>'2022'!L16</f>
        <v>4.71</v>
      </c>
      <c r="R114" s="39">
        <f>'2022'!M16</f>
        <v>7</v>
      </c>
      <c r="S114" s="40">
        <f>'2022'!N16</f>
        <v>0</v>
      </c>
      <c r="T114" s="41">
        <f>'2022'!O16</f>
        <v>0</v>
      </c>
      <c r="U114" s="41">
        <f>'2022'!P16</f>
        <v>0.1015358910095752</v>
      </c>
      <c r="V114" s="41">
        <f>'2022'!Q16</f>
        <v>0.25225546058879394</v>
      </c>
      <c r="W114" s="41">
        <f>'2022'!R16</f>
        <v>0.10030724742454365</v>
      </c>
      <c r="X114" s="42">
        <f>'2022'!S16</f>
        <v>0.17628135400666881</v>
      </c>
      <c r="Y114" s="43">
        <f>'2022'!T16</f>
        <v>0.17628135400666881</v>
      </c>
      <c r="Z114" s="44">
        <f>'2022'!U16</f>
        <v>21.794520547945204</v>
      </c>
      <c r="AA114" s="45">
        <f>'2022'!V16</f>
        <v>1.63</v>
      </c>
      <c r="AB114" s="45">
        <f>CS114/CV114</f>
        <v>11.1</v>
      </c>
      <c r="AC114" s="45">
        <f>'2022'!X16</f>
        <v>6.3</v>
      </c>
      <c r="AD114" s="45">
        <f>'2022'!Y16</f>
        <v>10.199999999999999</v>
      </c>
      <c r="AE114" s="45">
        <f>'2022'!Z16</f>
        <v>0</v>
      </c>
      <c r="AF114" s="45">
        <f>'2022'!AA16</f>
        <v>0</v>
      </c>
      <c r="AG114" s="45">
        <f t="shared" si="15"/>
        <v>50</v>
      </c>
      <c r="AH114" s="46">
        <f>'2022'!AB16</f>
        <v>9.0999999999999998E-2</v>
      </c>
      <c r="AI114" s="45">
        <f>'2022'!AC16</f>
        <v>105.25582296700182</v>
      </c>
      <c r="AJ114" s="47">
        <f>'2022'!AD16</f>
        <v>112.86290133446023</v>
      </c>
      <c r="AK114" s="48">
        <f>'2022'!AE16</f>
        <v>5</v>
      </c>
      <c r="AL114" s="49">
        <f>'2022'!AF16</f>
        <v>2</v>
      </c>
      <c r="AM114" s="49">
        <f>'2022'!AG16</f>
        <v>3</v>
      </c>
      <c r="AN114" s="49">
        <f>'2022'!AH16</f>
        <v>2</v>
      </c>
      <c r="AO114" s="49">
        <f>'2022'!AI16</f>
        <v>3</v>
      </c>
      <c r="AP114" s="49">
        <f>'2022'!AK16</f>
        <v>7</v>
      </c>
      <c r="AQ114" s="49">
        <f>'2022'!AL16</f>
        <v>1</v>
      </c>
      <c r="AR114" s="50">
        <f>'2022'!AM16</f>
        <v>0</v>
      </c>
      <c r="AS114" s="55">
        <f>'2022'!AN16</f>
        <v>0</v>
      </c>
      <c r="AT114" s="56">
        <f>'2022'!AO16</f>
        <v>1</v>
      </c>
      <c r="AU114" s="56">
        <f>'2022'!AP16</f>
        <v>0</v>
      </c>
      <c r="AV114" s="56">
        <f>'2022'!AQ16</f>
        <v>0</v>
      </c>
      <c r="AW114" s="56">
        <f>'2022'!AR16</f>
        <v>0</v>
      </c>
      <c r="AX114" s="56">
        <f>'2022'!AS16</f>
        <v>0</v>
      </c>
      <c r="AY114" s="57">
        <f>'2022'!AT16</f>
        <v>0</v>
      </c>
      <c r="AZ114" s="57">
        <f>'2022'!AU16</f>
        <v>0</v>
      </c>
      <c r="BA114" s="57">
        <f>'2022'!AV16</f>
        <v>0</v>
      </c>
      <c r="BB114" s="57">
        <f>'2022'!AW16</f>
        <v>0</v>
      </c>
      <c r="BC114" s="57">
        <f>'2022'!AX16</f>
        <v>0</v>
      </c>
      <c r="BD114" s="57">
        <f>'2022'!AY16</f>
        <v>0</v>
      </c>
      <c r="BE114" s="58">
        <f>'2022'!AZ16</f>
        <v>0</v>
      </c>
      <c r="BF114" s="55">
        <f>'2022'!BA16</f>
        <v>0</v>
      </c>
      <c r="BG114" s="56">
        <f>'2022'!BB16</f>
        <v>1</v>
      </c>
      <c r="BH114" s="56">
        <f>'2022'!BC16</f>
        <v>0</v>
      </c>
      <c r="BI114" s="56">
        <f>'2022'!BD16</f>
        <v>0</v>
      </c>
      <c r="BJ114" s="56">
        <f>'2022'!BE16</f>
        <v>0</v>
      </c>
      <c r="BK114" s="56">
        <f>'2022'!BF16</f>
        <v>0</v>
      </c>
      <c r="BL114" s="57">
        <f>'2022'!BG16</f>
        <v>0</v>
      </c>
      <c r="BM114" s="57">
        <f>'2022'!BH16</f>
        <v>0</v>
      </c>
      <c r="BN114" s="57">
        <f>'2022'!BI16</f>
        <v>0</v>
      </c>
      <c r="BO114" s="57">
        <f>'2022'!BJ16</f>
        <v>0</v>
      </c>
      <c r="BP114" s="57">
        <f>'2022'!BK16</f>
        <v>0</v>
      </c>
      <c r="BQ114" s="57">
        <f>'2022'!BL16</f>
        <v>0</v>
      </c>
      <c r="BR114" s="58">
        <f>'2022'!BM16</f>
        <v>0</v>
      </c>
      <c r="BS114" s="55">
        <f>'2022'!BN16</f>
        <v>158</v>
      </c>
      <c r="BT114" s="56">
        <f>'2022'!BO16</f>
        <v>1556.1000000000001</v>
      </c>
      <c r="BU114" s="56">
        <f>'2022'!BP16</f>
        <v>27</v>
      </c>
      <c r="BV114" s="56">
        <f>'2022'!BQ16</f>
        <v>17</v>
      </c>
      <c r="BW114" s="56">
        <f>'2022'!BR16</f>
        <v>0</v>
      </c>
      <c r="BX114" s="56">
        <f>'2022'!BS16</f>
        <v>7</v>
      </c>
      <c r="BY114" s="57">
        <f>'2022'!BT16</f>
        <v>0</v>
      </c>
      <c r="BZ114" s="57">
        <f>'2022'!BU16</f>
        <v>0</v>
      </c>
      <c r="CA114" s="57">
        <f>'2022'!BV16</f>
        <v>1.36</v>
      </c>
      <c r="CB114" s="57">
        <f>'2022'!BW16</f>
        <v>6.3</v>
      </c>
      <c r="CC114" s="57">
        <f>'2022'!BX16</f>
        <v>5.2</v>
      </c>
      <c r="CD114" s="57">
        <f>'2022'!BY16</f>
        <v>16.7</v>
      </c>
      <c r="CE114" s="58">
        <f>'2022'!BZ16</f>
        <v>10.5</v>
      </c>
      <c r="CF114" s="55">
        <f>'2022'!CA16</f>
        <v>425</v>
      </c>
      <c r="CG114" s="56">
        <f>'2022'!CB16</f>
        <v>1684.8</v>
      </c>
      <c r="CH114" s="56">
        <f>'2022'!CC16</f>
        <v>40</v>
      </c>
      <c r="CI114" s="56">
        <f>'2022'!CD16</f>
        <v>30</v>
      </c>
      <c r="CJ114" s="56">
        <f>'2022'!CE16</f>
        <v>1</v>
      </c>
      <c r="CK114" s="56">
        <f>'2022'!CF16</f>
        <v>7.2</v>
      </c>
      <c r="CL114" s="57">
        <f>'2022'!CG16</f>
        <v>0</v>
      </c>
      <c r="CM114" s="57">
        <f>'2022'!CH16</f>
        <v>0</v>
      </c>
      <c r="CN114" s="57">
        <f>'2022'!CI16</f>
        <v>1.63</v>
      </c>
      <c r="CO114" s="57">
        <f>'2022'!CJ16</f>
        <v>5.7</v>
      </c>
      <c r="CP114" s="57">
        <f>'2022'!CK16</f>
        <v>10.199999999999999</v>
      </c>
      <c r="CQ114" s="57">
        <f>'2022'!CL16</f>
        <v>50</v>
      </c>
      <c r="CR114" s="58">
        <f>'2022'!CM16</f>
        <v>9.1</v>
      </c>
      <c r="CS114" s="55">
        <f>'2022'!CN16</f>
        <v>222</v>
      </c>
      <c r="CT114" s="56">
        <f>'2022'!CO16</f>
        <v>2213.1999999999998</v>
      </c>
      <c r="CU114" s="56">
        <f>'2022'!CP16</f>
        <v>33</v>
      </c>
      <c r="CV114" s="56">
        <f>'2022'!CQ16</f>
        <v>20</v>
      </c>
      <c r="CW114" s="56">
        <f>'2022'!CR16</f>
        <v>2</v>
      </c>
      <c r="CX114" s="56">
        <f>'2022'!CS16</f>
        <v>18.7</v>
      </c>
      <c r="CY114" s="57">
        <f>'2022'!CT16</f>
        <v>0</v>
      </c>
      <c r="CZ114" s="57">
        <f>'2022'!CU16</f>
        <v>0</v>
      </c>
      <c r="DA114" s="57">
        <f>'2022'!CV16</f>
        <v>0.83</v>
      </c>
      <c r="DB114" s="57">
        <f>'2022'!CW16</f>
        <v>6.3</v>
      </c>
      <c r="DC114" s="57">
        <f>'2022'!CX16</f>
        <v>7.2</v>
      </c>
      <c r="DD114" s="57">
        <f>'2022'!CY16</f>
        <v>60</v>
      </c>
      <c r="DE114" s="58">
        <f>'2022'!CZ16</f>
        <v>9.1</v>
      </c>
    </row>
    <row r="115" spans="1:109" ht="15.75" hidden="1" customHeight="1" x14ac:dyDescent="0.2">
      <c r="A115" s="29">
        <f t="shared" si="12"/>
        <v>113</v>
      </c>
      <c r="B115" s="30">
        <f>'2024'!A12</f>
        <v>10</v>
      </c>
      <c r="C115" s="30">
        <v>2024</v>
      </c>
      <c r="D115" s="31" t="str">
        <f>'2024'!B12</f>
        <v>Tip Reiman</v>
      </c>
      <c r="E115" s="32">
        <f>'2024'!C12</f>
        <v>5.2142857142857144</v>
      </c>
      <c r="F115" s="32">
        <f t="shared" si="13"/>
        <v>29.799999999999997</v>
      </c>
      <c r="G115" s="32"/>
      <c r="H115" s="33">
        <f t="shared" si="14"/>
        <v>-1.0113620835661083</v>
      </c>
      <c r="I115" s="34" t="str">
        <f>'2024'!D12</f>
        <v>Illinois</v>
      </c>
      <c r="J115" s="35">
        <f>'2024'!E12</f>
        <v>2</v>
      </c>
      <c r="K115" s="36">
        <f>'2024'!F12</f>
        <v>37151</v>
      </c>
      <c r="L115" s="37">
        <f>'2024'!G12</f>
        <v>24.043835616438358</v>
      </c>
      <c r="M115" s="37" t="str">
        <f>'2024'!H12</f>
        <v>RS JR</v>
      </c>
      <c r="N115" s="37">
        <f>'2024'!I12</f>
        <v>22.624657534246577</v>
      </c>
      <c r="O115" s="38">
        <f>'2024'!J12</f>
        <v>77</v>
      </c>
      <c r="P115" s="38">
        <f>'2024'!K12</f>
        <v>271</v>
      </c>
      <c r="Q115" s="35">
        <f>'2024'!L12</f>
        <v>4.6399999999999997</v>
      </c>
      <c r="R115" s="39">
        <f>'2024'!M12</f>
        <v>3</v>
      </c>
      <c r="S115" s="40">
        <f>'2024'!N12</f>
        <v>0</v>
      </c>
      <c r="T115" s="41">
        <f>'2024'!O12</f>
        <v>0</v>
      </c>
      <c r="U115" s="41">
        <f>'2024'!P12</f>
        <v>2.2940674349125056E-2</v>
      </c>
      <c r="V115" s="41">
        <f>'2024'!Q12</f>
        <v>6.2468221108447734E-2</v>
      </c>
      <c r="W115" s="41">
        <f>'2024'!R12</f>
        <v>6.3932980599647263E-2</v>
      </c>
      <c r="X115" s="42">
        <f>'2024'!S12</f>
        <v>6.3932980599647263E-2</v>
      </c>
      <c r="Y115" s="43">
        <f>'2024'!T12</f>
        <v>6.3932980599647263E-2</v>
      </c>
      <c r="Z115" s="44" t="str">
        <f>'2024'!U12</f>
        <v>N/A</v>
      </c>
      <c r="AA115" s="45">
        <f>'2024'!V12</f>
        <v>0.84</v>
      </c>
      <c r="AB115" s="45">
        <f>'2024'!W12</f>
        <v>9.0526315789473681</v>
      </c>
      <c r="AC115" s="45">
        <f>'2024'!X12</f>
        <v>6.9</v>
      </c>
      <c r="AD115" s="45">
        <f>'2024'!Y12</f>
        <v>6</v>
      </c>
      <c r="AE115" s="45">
        <f>'2024'!Z12</f>
        <v>0</v>
      </c>
      <c r="AF115" s="45">
        <f>'2024'!AA12</f>
        <v>0</v>
      </c>
      <c r="AG115" s="45">
        <f t="shared" si="15"/>
        <v>33.299999999999997</v>
      </c>
      <c r="AH115" s="46">
        <f>'2023'!AB42</f>
        <v>0</v>
      </c>
      <c r="AI115" s="45">
        <f>'2024'!AC12</f>
        <v>116.93038087938176</v>
      </c>
      <c r="AJ115" s="47">
        <f>'2024'!AD12</f>
        <v>125.38120617163261</v>
      </c>
      <c r="AK115" s="48">
        <f>'2024'!AF12</f>
        <v>0</v>
      </c>
      <c r="AL115" s="49">
        <f>'2024'!AG12</f>
        <v>0</v>
      </c>
      <c r="AM115" s="49">
        <f>'2024'!AH12</f>
        <v>0</v>
      </c>
      <c r="AN115" s="49">
        <f>'2024'!AI12</f>
        <v>4</v>
      </c>
      <c r="AO115" s="49">
        <f>'2024'!AJ12</f>
        <v>5</v>
      </c>
      <c r="AP115" s="49">
        <f>'2024'!AK12</f>
        <v>9</v>
      </c>
      <c r="AQ115" s="49">
        <f>'2024'!AL12</f>
        <v>6</v>
      </c>
      <c r="AR115" s="50">
        <f>'2024'!AM12</f>
        <v>0</v>
      </c>
      <c r="AS115" s="55">
        <f>'2024'!AN12</f>
        <v>0</v>
      </c>
      <c r="AT115" s="56">
        <f>'2024'!AO12</f>
        <v>1</v>
      </c>
      <c r="AU115" s="56">
        <f>'2024'!AP12</f>
        <v>0</v>
      </c>
      <c r="AV115" s="56">
        <f>'2024'!AQ12</f>
        <v>0</v>
      </c>
      <c r="AW115" s="56">
        <f>'2024'!AR12</f>
        <v>0</v>
      </c>
      <c r="AX115" s="56">
        <f>'2024'!AS12</f>
        <v>0</v>
      </c>
      <c r="AY115" s="57">
        <f>'2024'!AT12</f>
        <v>0</v>
      </c>
      <c r="AZ115" s="57">
        <f>'2024'!AU12</f>
        <v>0</v>
      </c>
      <c r="BA115" s="57">
        <f>'2024'!AV12</f>
        <v>0</v>
      </c>
      <c r="BB115" s="57">
        <f>'2024'!AW12</f>
        <v>0</v>
      </c>
      <c r="BC115" s="57">
        <f>'2024'!AX12</f>
        <v>0</v>
      </c>
      <c r="BD115" s="57">
        <f>'2024'!AY12</f>
        <v>0</v>
      </c>
      <c r="BE115" s="58">
        <f>'2024'!AZ12</f>
        <v>0</v>
      </c>
      <c r="BF115" s="55">
        <f>'2024'!BA12</f>
        <v>0</v>
      </c>
      <c r="BG115" s="56">
        <f>'2024'!BB12</f>
        <v>1</v>
      </c>
      <c r="BH115" s="56">
        <f>'2024'!BC12</f>
        <v>0</v>
      </c>
      <c r="BI115" s="56">
        <f>'2024'!BD12</f>
        <v>0</v>
      </c>
      <c r="BJ115" s="56">
        <f>'2024'!BE12</f>
        <v>0</v>
      </c>
      <c r="BK115" s="56">
        <f>'2024'!BF12</f>
        <v>0</v>
      </c>
      <c r="BL115" s="57">
        <f>'2024'!BG12</f>
        <v>0</v>
      </c>
      <c r="BM115" s="57">
        <f>'2024'!BH12</f>
        <v>0</v>
      </c>
      <c r="BN115" s="57">
        <f>'2024'!BI12</f>
        <v>0</v>
      </c>
      <c r="BO115" s="57">
        <f>'2024'!BJ12</f>
        <v>0</v>
      </c>
      <c r="BP115" s="57">
        <f>'2024'!BK12</f>
        <v>0</v>
      </c>
      <c r="BQ115" s="57">
        <f>'2024'!BL12</f>
        <v>0</v>
      </c>
      <c r="BR115" s="58">
        <f>'2024'!BM12</f>
        <v>0</v>
      </c>
      <c r="BS115" s="55">
        <f>'2024'!BN12</f>
        <v>43</v>
      </c>
      <c r="BT115" s="56">
        <f>'2024'!BO12</f>
        <v>1874.3999999999999</v>
      </c>
      <c r="BU115" s="56">
        <f>'2024'!BP12</f>
        <v>5</v>
      </c>
      <c r="BV115" s="56">
        <f>'2024'!BQ12</f>
        <v>3</v>
      </c>
      <c r="BW115" s="56">
        <f>'2024'!BR12</f>
        <v>1</v>
      </c>
      <c r="BX115" s="56">
        <f>'2024'!BS12</f>
        <v>13.200000000000001</v>
      </c>
      <c r="BY115" s="57">
        <f>'2024'!BT12</f>
        <v>0</v>
      </c>
      <c r="BZ115" s="57">
        <f>'2024'!BU12</f>
        <v>0</v>
      </c>
      <c r="CA115" s="57">
        <f>'2024'!BV12</f>
        <v>1.48</v>
      </c>
      <c r="CB115" s="57">
        <f>'2024'!BW12</f>
        <v>1.7</v>
      </c>
      <c r="CC115" s="57">
        <f>'2024'!BX12</f>
        <v>12.2</v>
      </c>
      <c r="CD115" s="57">
        <f>'2024'!BY12</f>
        <v>100</v>
      </c>
      <c r="CE115" s="58">
        <f>'2024'!BZ12</f>
        <v>25</v>
      </c>
      <c r="CF115" s="55">
        <f>'2024'!CA12</f>
        <v>172</v>
      </c>
      <c r="CG115" s="56">
        <f>'2024'!CB12</f>
        <v>2753.4</v>
      </c>
      <c r="CH115" s="56">
        <f>'2024'!CC12</f>
        <v>30</v>
      </c>
      <c r="CI115" s="56">
        <f>'2024'!CD12</f>
        <v>19</v>
      </c>
      <c r="CJ115" s="56">
        <f>'2024'!CE12</f>
        <v>1</v>
      </c>
      <c r="CK115" s="56">
        <f>'2024'!CF12</f>
        <v>15.6</v>
      </c>
      <c r="CL115" s="57">
        <f>'2024'!CG12</f>
        <v>0</v>
      </c>
      <c r="CM115" s="57">
        <f>'2024'!CH12</f>
        <v>0</v>
      </c>
      <c r="CN115" s="57">
        <f>'2024'!CI12</f>
        <v>0.79</v>
      </c>
      <c r="CO115" s="57">
        <f>'2024'!CJ12</f>
        <v>6.9</v>
      </c>
      <c r="CP115" s="57">
        <f>'2024'!CK12</f>
        <v>6.4</v>
      </c>
      <c r="CQ115" s="57">
        <f>'2024'!CL12</f>
        <v>33.299999999999997</v>
      </c>
      <c r="CR115" s="58">
        <f>'2024'!CM12</f>
        <v>9.5</v>
      </c>
      <c r="CS115" s="55">
        <f>'2024'!CN12</f>
        <v>203</v>
      </c>
      <c r="CT115" s="56">
        <f>'2024'!CO12</f>
        <v>3175.2000000000003</v>
      </c>
      <c r="CU115" s="56">
        <f>'2024'!CP12</f>
        <v>24</v>
      </c>
      <c r="CV115" s="56">
        <f>'2024'!CQ12</f>
        <v>19</v>
      </c>
      <c r="CW115" s="56">
        <f>'2024'!CR12</f>
        <v>3</v>
      </c>
      <c r="CX115" s="56">
        <f>'2024'!CS12</f>
        <v>22.799999999999997</v>
      </c>
      <c r="CY115" s="57">
        <f>'2024'!CT12</f>
        <v>0</v>
      </c>
      <c r="CZ115" s="57">
        <f>'2024'!CU12</f>
        <v>0</v>
      </c>
      <c r="DA115" s="57">
        <f>'2024'!CV12</f>
        <v>0.84</v>
      </c>
      <c r="DB115" s="57">
        <f>'2024'!CW12</f>
        <v>5.5</v>
      </c>
      <c r="DC115" s="57">
        <f>'2024'!CX12</f>
        <v>6</v>
      </c>
      <c r="DD115" s="57">
        <f>'2024'!CY12</f>
        <v>25</v>
      </c>
      <c r="DE115" s="58">
        <f>'2024'!CZ12</f>
        <v>0</v>
      </c>
    </row>
    <row r="116" spans="1:109" ht="15.75" hidden="1" customHeight="1" x14ac:dyDescent="0.2">
      <c r="A116" s="29">
        <f t="shared" si="12"/>
        <v>114</v>
      </c>
      <c r="B116" s="30">
        <f>'2023'!A13</f>
        <v>11</v>
      </c>
      <c r="C116" s="30">
        <v>2023</v>
      </c>
      <c r="D116" s="31" t="str">
        <f>'2023'!B13</f>
        <v>Zack Kuntz</v>
      </c>
      <c r="E116" s="32">
        <f>'2023'!C13</f>
        <v>5.2071428571428573</v>
      </c>
      <c r="F116" s="32">
        <f t="shared" si="13"/>
        <v>29.099999999999998</v>
      </c>
      <c r="G116" s="32"/>
      <c r="H116" s="33">
        <f t="shared" si="14"/>
        <v>-1.0140122809334493</v>
      </c>
      <c r="I116" s="34" t="str">
        <f>'2023'!D13</f>
        <v>Old Dominion</v>
      </c>
      <c r="J116" s="35">
        <f>'2023'!E13</f>
        <v>11</v>
      </c>
      <c r="K116" s="36">
        <f>'2023'!F13</f>
        <v>36317</v>
      </c>
      <c r="L116" s="37">
        <f>'2023'!G13</f>
        <v>26.328767123287673</v>
      </c>
      <c r="M116" s="37" t="str">
        <f>'2023'!H13</f>
        <v>RS SR</v>
      </c>
      <c r="N116" s="37">
        <f>'2023'!I13</f>
        <v>23.906849315068492</v>
      </c>
      <c r="O116" s="35">
        <f>'2023'!J13</f>
        <v>79</v>
      </c>
      <c r="P116" s="35">
        <f>'2023'!K13</f>
        <v>255</v>
      </c>
      <c r="Q116" s="35">
        <f>'2023'!L13</f>
        <v>4.55</v>
      </c>
      <c r="R116" s="59">
        <f>'2023'!M13</f>
        <v>7</v>
      </c>
      <c r="S116" s="40">
        <f>'2023'!N13</f>
        <v>3.669724770642202E-2</v>
      </c>
      <c r="T116" s="41">
        <f>'2023'!O13</f>
        <v>4.0668775417984637E-2</v>
      </c>
      <c r="U116" s="41">
        <f>'2023'!P13</f>
        <v>0</v>
      </c>
      <c r="V116" s="41">
        <f>'2023'!Q13</f>
        <v>0.24781549921214724</v>
      </c>
      <c r="W116" s="41">
        <f>'2023'!R13</f>
        <v>0.11650485436893204</v>
      </c>
      <c r="X116" s="42">
        <f>'2023'!S13</f>
        <v>0.18216017679053964</v>
      </c>
      <c r="Y116" s="43">
        <f>'2023'!T13</f>
        <v>0.10929610607432379</v>
      </c>
      <c r="Z116" s="44">
        <f>'2023'!U13</f>
        <v>22.243835616438357</v>
      </c>
      <c r="AA116" s="45">
        <f>'2023'!V13</f>
        <v>2.16</v>
      </c>
      <c r="AB116" s="45">
        <f t="shared" ref="AB116:AB121" si="24">CS116/CV116</f>
        <v>12</v>
      </c>
      <c r="AC116" s="45">
        <f>'2023'!X13</f>
        <v>3.8</v>
      </c>
      <c r="AD116" s="45">
        <f>'2023'!Y13</f>
        <v>9.6</v>
      </c>
      <c r="AE116" s="45">
        <f>'2023'!Z13</f>
        <v>0</v>
      </c>
      <c r="AF116" s="45">
        <f>'2023'!AA13</f>
        <v>0</v>
      </c>
      <c r="AG116" s="45">
        <f t="shared" si="15"/>
        <v>44.4</v>
      </c>
      <c r="AH116" s="46">
        <f>'2023'!AB13</f>
        <v>7.6999999999999999E-2</v>
      </c>
      <c r="AI116" s="45">
        <f>'2023'!AC13</f>
        <v>118.99387008036362</v>
      </c>
      <c r="AJ116" s="47">
        <f>'2023'!AD13</f>
        <v>132.59715860810951</v>
      </c>
      <c r="AK116" s="48">
        <f>'2023'!AE13</f>
        <v>1</v>
      </c>
      <c r="AL116" s="49">
        <f>'2023'!AF13</f>
        <v>1</v>
      </c>
      <c r="AM116" s="49">
        <f>'2023'!AG13</f>
        <v>7</v>
      </c>
      <c r="AN116" s="49">
        <f>'2023'!AH13</f>
        <v>4</v>
      </c>
      <c r="AO116" s="49">
        <f>'2023'!AI13</f>
        <v>0</v>
      </c>
      <c r="AP116" s="49">
        <f>'2023'!AK13</f>
        <v>10</v>
      </c>
      <c r="AQ116" s="49">
        <f>'2023'!AL13</f>
        <v>1</v>
      </c>
      <c r="AR116" s="50">
        <f>'2023'!AM13</f>
        <v>0</v>
      </c>
      <c r="AS116" s="55">
        <f>'2023'!AN13</f>
        <v>8</v>
      </c>
      <c r="AT116" s="56">
        <f>'2023'!AO13</f>
        <v>218</v>
      </c>
      <c r="AU116" s="56">
        <f>'2023'!AP13</f>
        <v>1</v>
      </c>
      <c r="AV116" s="56">
        <f>'2023'!AQ13</f>
        <v>1</v>
      </c>
      <c r="AW116" s="56">
        <f>'2023'!AR13</f>
        <v>0</v>
      </c>
      <c r="AX116" s="56">
        <f>'2023'!AS13</f>
        <v>2</v>
      </c>
      <c r="AY116" s="57">
        <f>'2023'!AT13</f>
        <v>0</v>
      </c>
      <c r="AZ116" s="57">
        <f>'2023'!AU13</f>
        <v>0</v>
      </c>
      <c r="BA116" s="57">
        <f>'2023'!AV13</f>
        <v>4</v>
      </c>
      <c r="BB116" s="57">
        <f>'2023'!AW13</f>
        <v>5</v>
      </c>
      <c r="BC116" s="57">
        <f>'2023'!AX13</f>
        <v>3</v>
      </c>
      <c r="BD116" s="57">
        <f>'2023'!AY13</f>
        <v>0</v>
      </c>
      <c r="BE116" s="58">
        <f>'2023'!AZ13</f>
        <v>0</v>
      </c>
      <c r="BF116" s="55">
        <f>'2023'!BA13</f>
        <v>18</v>
      </c>
      <c r="BG116" s="56">
        <f>'2023'!BB13</f>
        <v>442.6</v>
      </c>
      <c r="BH116" s="56">
        <f>'2023'!BC13</f>
        <v>3</v>
      </c>
      <c r="BI116" s="56">
        <f>'2023'!BD13</f>
        <v>2</v>
      </c>
      <c r="BJ116" s="56">
        <f>'2023'!BE13</f>
        <v>0</v>
      </c>
      <c r="BK116" s="56">
        <f>'2023'!BF13</f>
        <v>3.8</v>
      </c>
      <c r="BL116" s="57">
        <f>'2023'!BG13</f>
        <v>0</v>
      </c>
      <c r="BM116" s="57">
        <f>'2023'!BH13</f>
        <v>0</v>
      </c>
      <c r="BN116" s="57">
        <f>'2023'!BI13</f>
        <v>1.29</v>
      </c>
      <c r="BO116" s="57">
        <f>'2023'!BJ13</f>
        <v>8.5</v>
      </c>
      <c r="BP116" s="57">
        <f>'2023'!BK13</f>
        <v>2.2999999999999998</v>
      </c>
      <c r="BQ116" s="57">
        <f>'2023'!BL13</f>
        <v>0</v>
      </c>
      <c r="BR116" s="58">
        <f>'2023'!BM13</f>
        <v>0</v>
      </c>
      <c r="BS116" s="55">
        <f>'2023'!BN13</f>
        <v>0</v>
      </c>
      <c r="BT116" s="56">
        <f>'2023'!BO13</f>
        <v>1</v>
      </c>
      <c r="BU116" s="56">
        <f>'2023'!BP13</f>
        <v>0</v>
      </c>
      <c r="BV116" s="56">
        <f>'2023'!BQ13</f>
        <v>0</v>
      </c>
      <c r="BW116" s="56">
        <f>'2023'!BR13</f>
        <v>0</v>
      </c>
      <c r="BX116" s="56">
        <f>'2023'!BS13</f>
        <v>0</v>
      </c>
      <c r="BY116" s="57">
        <f>'2023'!BT13</f>
        <v>0</v>
      </c>
      <c r="BZ116" s="57">
        <f>'2023'!BU13</f>
        <v>0</v>
      </c>
      <c r="CA116" s="57">
        <f>'2023'!BV13</f>
        <v>0</v>
      </c>
      <c r="CB116" s="57">
        <f>'2023'!BW13</f>
        <v>0</v>
      </c>
      <c r="CC116" s="57">
        <f>'2023'!BX13</f>
        <v>0</v>
      </c>
      <c r="CD116" s="57">
        <f>'2023'!BY13</f>
        <v>0</v>
      </c>
      <c r="CE116" s="58">
        <f>'2023'!BZ13</f>
        <v>0</v>
      </c>
      <c r="CF116" s="55">
        <f>'2023'!CA13</f>
        <v>692</v>
      </c>
      <c r="CG116" s="56">
        <f>'2023'!CB13</f>
        <v>2792.4</v>
      </c>
      <c r="CH116" s="56">
        <f>'2023'!CC13</f>
        <v>112</v>
      </c>
      <c r="CI116" s="56">
        <f>'2023'!CD13</f>
        <v>73</v>
      </c>
      <c r="CJ116" s="56">
        <f>'2023'!CE13</f>
        <v>5</v>
      </c>
      <c r="CK116" s="56">
        <f>'2023'!CF13</f>
        <v>15.6</v>
      </c>
      <c r="CL116" s="57">
        <f>'2023'!CG13</f>
        <v>0</v>
      </c>
      <c r="CM116" s="57">
        <f>'2023'!CH13</f>
        <v>0</v>
      </c>
      <c r="CN116" s="57">
        <f>'2023'!CI13</f>
        <v>2.16</v>
      </c>
      <c r="CO116" s="57">
        <f>'2023'!CJ13</f>
        <v>3.6</v>
      </c>
      <c r="CP116" s="57">
        <f>'2023'!CK13</f>
        <v>10.1</v>
      </c>
      <c r="CQ116" s="57">
        <f>'2023'!CL13</f>
        <v>44.4</v>
      </c>
      <c r="CR116" s="58">
        <f>'2023'!CM13</f>
        <v>5.2</v>
      </c>
      <c r="CS116" s="55">
        <f>'2023'!CN13</f>
        <v>144</v>
      </c>
      <c r="CT116" s="56">
        <f>'2023'!CO13</f>
        <v>1236</v>
      </c>
      <c r="CU116" s="56">
        <f>'2023'!CP13</f>
        <v>28</v>
      </c>
      <c r="CV116" s="56">
        <f>'2023'!CQ13</f>
        <v>12</v>
      </c>
      <c r="CW116" s="56">
        <f>'2023'!CR13</f>
        <v>2</v>
      </c>
      <c r="CX116" s="56">
        <f>'2023'!CS13</f>
        <v>8</v>
      </c>
      <c r="CY116" s="57">
        <f>'2023'!CT13</f>
        <v>0</v>
      </c>
      <c r="CZ116" s="57">
        <f>'2023'!CU13</f>
        <v>0</v>
      </c>
      <c r="DA116" s="57">
        <f>'2023'!CV13</f>
        <v>1.26</v>
      </c>
      <c r="DB116" s="57">
        <f>'2023'!CW13</f>
        <v>3.8</v>
      </c>
      <c r="DC116" s="57">
        <f>'2023'!CX13</f>
        <v>9.6</v>
      </c>
      <c r="DD116" s="57">
        <f>'2023'!CY13</f>
        <v>33.299999999999997</v>
      </c>
      <c r="DE116" s="58">
        <f>'2023'!CZ13</f>
        <v>7.7</v>
      </c>
    </row>
    <row r="117" spans="1:109" ht="15.75" hidden="1" customHeight="1" x14ac:dyDescent="0.2">
      <c r="A117" s="29">
        <f t="shared" si="12"/>
        <v>115</v>
      </c>
      <c r="B117" s="30">
        <f>'2022'!A17</f>
        <v>15</v>
      </c>
      <c r="C117" s="30">
        <v>2022</v>
      </c>
      <c r="D117" s="31" t="str">
        <f>'2022'!B17</f>
        <v>Cole Turner</v>
      </c>
      <c r="E117" s="32">
        <f>'2022'!C17</f>
        <v>5.1714285714285717</v>
      </c>
      <c r="F117" s="32">
        <f t="shared" si="13"/>
        <v>28.499999999999996</v>
      </c>
      <c r="G117" s="32"/>
      <c r="H117" s="33">
        <f t="shared" si="14"/>
        <v>-1.0272632677701534</v>
      </c>
      <c r="I117" s="34" t="str">
        <f>'2022'!D17</f>
        <v>Nevada</v>
      </c>
      <c r="J117" s="35">
        <f>'2022'!E17</f>
        <v>7</v>
      </c>
      <c r="K117" s="36">
        <f>'2022'!F17</f>
        <v>36601</v>
      </c>
      <c r="L117" s="37">
        <f>'2022'!G17</f>
        <v>25.550684931506851</v>
      </c>
      <c r="M117" s="37" t="str">
        <f>'2022'!H17</f>
        <v>SR</v>
      </c>
      <c r="N117" s="37">
        <f>'2022'!I17</f>
        <v>22.13150684931507</v>
      </c>
      <c r="O117" s="38">
        <f>'2022'!J17</f>
        <v>78</v>
      </c>
      <c r="P117" s="38">
        <f>'2022'!K17</f>
        <v>246</v>
      </c>
      <c r="Q117" s="35">
        <f>'2022'!L17</f>
        <v>4.76</v>
      </c>
      <c r="R117" s="39">
        <f>'2022'!M17</f>
        <v>5</v>
      </c>
      <c r="S117" s="40">
        <f>'2022'!N17</f>
        <v>0</v>
      </c>
      <c r="T117" s="41">
        <f>'2022'!O17</f>
        <v>6.6355810616929689E-2</v>
      </c>
      <c r="U117" s="41">
        <f>'2022'!P17</f>
        <v>5.1061273528233884E-2</v>
      </c>
      <c r="V117" s="41">
        <f>'2022'!Q17</f>
        <v>0.21066193112573556</v>
      </c>
      <c r="W117" s="41">
        <f>'2022'!R17</f>
        <v>0.177774276561105</v>
      </c>
      <c r="X117" s="42">
        <f>'2022'!S17</f>
        <v>0.19421810384342028</v>
      </c>
      <c r="Y117" s="43">
        <f>'2022'!T17</f>
        <v>0.14760575892099942</v>
      </c>
      <c r="Z117" s="44">
        <f>'2022'!U17</f>
        <v>20.487671232876714</v>
      </c>
      <c r="AA117" s="45">
        <f>'2022'!V17</f>
        <v>1.75</v>
      </c>
      <c r="AB117" s="45">
        <f t="shared" si="24"/>
        <v>10.919354838709678</v>
      </c>
      <c r="AC117" s="45">
        <f>'2022'!X17</f>
        <v>3</v>
      </c>
      <c r="AD117" s="45">
        <f>'2022'!Y17</f>
        <v>11.5</v>
      </c>
      <c r="AE117" s="45">
        <f>'2022'!Z17</f>
        <v>0</v>
      </c>
      <c r="AF117" s="45">
        <f>'2022'!AA17</f>
        <v>0</v>
      </c>
      <c r="AG117" s="45">
        <f t="shared" si="15"/>
        <v>66.7</v>
      </c>
      <c r="AH117" s="46">
        <f>'2022'!AB17</f>
        <v>4.5999999999999999E-2</v>
      </c>
      <c r="AI117" s="45">
        <f>'2022'!AC17</f>
        <v>95.837900661205353</v>
      </c>
      <c r="AJ117" s="47">
        <f>'2022'!AD17</f>
        <v>104.77271240975864</v>
      </c>
      <c r="AK117" s="48">
        <f>'2022'!AE17</f>
        <v>4</v>
      </c>
      <c r="AL117" s="49">
        <f>'2022'!AF17</f>
        <v>5</v>
      </c>
      <c r="AM117" s="49">
        <f>'2022'!AG17</f>
        <v>4</v>
      </c>
      <c r="AN117" s="49">
        <f>'2022'!AH17</f>
        <v>1</v>
      </c>
      <c r="AO117" s="49">
        <f>'2022'!AI17</f>
        <v>0</v>
      </c>
      <c r="AP117" s="49">
        <f>'2022'!AK17</f>
        <v>4</v>
      </c>
      <c r="AQ117" s="49">
        <f>'2022'!AL17</f>
        <v>3</v>
      </c>
      <c r="AR117" s="50">
        <f>'2022'!AM17</f>
        <v>0</v>
      </c>
      <c r="AS117" s="55">
        <f>'2022'!AN17</f>
        <v>0</v>
      </c>
      <c r="AT117" s="56">
        <f>'2022'!AO17</f>
        <v>1</v>
      </c>
      <c r="AU117" s="56">
        <f>'2022'!AP17</f>
        <v>0</v>
      </c>
      <c r="AV117" s="56">
        <f>'2022'!AQ17</f>
        <v>0</v>
      </c>
      <c r="AW117" s="56">
        <f>'2022'!AR17</f>
        <v>0</v>
      </c>
      <c r="AX117" s="56">
        <f>'2022'!AS17</f>
        <v>0</v>
      </c>
      <c r="AY117" s="57">
        <f>'2022'!AT17</f>
        <v>0</v>
      </c>
      <c r="AZ117" s="57">
        <f>'2022'!AU17</f>
        <v>0</v>
      </c>
      <c r="BA117" s="57">
        <f>'2022'!AV17</f>
        <v>0</v>
      </c>
      <c r="BB117" s="57">
        <f>'2022'!AW17</f>
        <v>0</v>
      </c>
      <c r="BC117" s="57">
        <f>'2022'!AX17</f>
        <v>0</v>
      </c>
      <c r="BD117" s="57">
        <f>'2022'!AY17</f>
        <v>0</v>
      </c>
      <c r="BE117" s="58">
        <f>'2022'!AZ17</f>
        <v>0</v>
      </c>
      <c r="BF117" s="55">
        <f>'2022'!BA17</f>
        <v>37</v>
      </c>
      <c r="BG117" s="56">
        <f>'2022'!BB17</f>
        <v>557.6</v>
      </c>
      <c r="BH117" s="56">
        <f>'2022'!BC17</f>
        <v>6</v>
      </c>
      <c r="BI117" s="56">
        <f>'2022'!BD17</f>
        <v>2</v>
      </c>
      <c r="BJ117" s="56">
        <f>'2022'!BE17</f>
        <v>1</v>
      </c>
      <c r="BK117" s="56">
        <f>'2022'!BF17</f>
        <v>3.8</v>
      </c>
      <c r="BL117" s="57">
        <f>'2022'!BG17</f>
        <v>0</v>
      </c>
      <c r="BM117" s="57">
        <f>'2022'!BH17</f>
        <v>0</v>
      </c>
      <c r="BN117" s="57">
        <f>'2022'!BI17</f>
        <v>0.63</v>
      </c>
      <c r="BO117" s="57">
        <f>'2022'!BJ17</f>
        <v>11.5</v>
      </c>
      <c r="BP117" s="57">
        <f>'2022'!BK17</f>
        <v>15.7</v>
      </c>
      <c r="BQ117" s="57">
        <f>'2022'!BL17</f>
        <v>0</v>
      </c>
      <c r="BR117" s="58">
        <f>'2022'!BM17</f>
        <v>0</v>
      </c>
      <c r="BS117" s="55">
        <f>'2022'!BN17</f>
        <v>51</v>
      </c>
      <c r="BT117" s="56">
        <f>'2022'!BO17</f>
        <v>998.8</v>
      </c>
      <c r="BU117" s="56">
        <f>'2022'!BP17</f>
        <v>6</v>
      </c>
      <c r="BV117" s="56">
        <f>'2022'!BQ17</f>
        <v>4</v>
      </c>
      <c r="BW117" s="56">
        <f>'2022'!BR17</f>
        <v>0</v>
      </c>
      <c r="BX117" s="56">
        <f>'2022'!BS17</f>
        <v>4.4000000000000004</v>
      </c>
      <c r="BY117" s="57">
        <f>'2022'!BT17</f>
        <v>0</v>
      </c>
      <c r="BZ117" s="57">
        <f>'2022'!BU17</f>
        <v>0</v>
      </c>
      <c r="CA117" s="57">
        <f>'2022'!BV17</f>
        <v>0.76</v>
      </c>
      <c r="CB117" s="57">
        <f>'2022'!BW17</f>
        <v>2</v>
      </c>
      <c r="CC117" s="57">
        <f>'2022'!BX17</f>
        <v>11.5</v>
      </c>
      <c r="CD117" s="57">
        <f>'2022'!BY17</f>
        <v>66.7</v>
      </c>
      <c r="CE117" s="58">
        <f>'2022'!BZ17</f>
        <v>20</v>
      </c>
      <c r="CF117" s="55">
        <f>'2022'!CA17</f>
        <v>605</v>
      </c>
      <c r="CG117" s="56">
        <f>'2022'!CB17</f>
        <v>2871.9</v>
      </c>
      <c r="CH117" s="56">
        <f>'2022'!CC17</f>
        <v>66</v>
      </c>
      <c r="CI117" s="56">
        <f>'2022'!CD17</f>
        <v>49</v>
      </c>
      <c r="CJ117" s="56">
        <f>'2022'!CE17</f>
        <v>9</v>
      </c>
      <c r="CK117" s="56">
        <f>'2022'!CF17</f>
        <v>27</v>
      </c>
      <c r="CL117" s="57">
        <f>'2022'!CG17</f>
        <v>0</v>
      </c>
      <c r="CM117" s="57">
        <f>'2022'!CH17</f>
        <v>0</v>
      </c>
      <c r="CN117" s="57">
        <f>'2022'!CI17</f>
        <v>1.75</v>
      </c>
      <c r="CO117" s="57">
        <f>'2022'!CJ17</f>
        <v>2.7</v>
      </c>
      <c r="CP117" s="57">
        <f>'2022'!CK17</f>
        <v>11.5</v>
      </c>
      <c r="CQ117" s="57">
        <f>'2022'!CL17</f>
        <v>66.7</v>
      </c>
      <c r="CR117" s="58">
        <f>'2022'!CM17</f>
        <v>7.5</v>
      </c>
      <c r="CS117" s="55">
        <f>'2022'!CN17</f>
        <v>677</v>
      </c>
      <c r="CT117" s="56">
        <f>'2022'!CO17</f>
        <v>3808.2</v>
      </c>
      <c r="CU117" s="56">
        <f>'2022'!CP17</f>
        <v>93</v>
      </c>
      <c r="CV117" s="56">
        <f>'2022'!CQ17</f>
        <v>62</v>
      </c>
      <c r="CW117" s="56">
        <f>'2022'!CR17</f>
        <v>10</v>
      </c>
      <c r="CX117" s="56">
        <f>'2022'!CS17</f>
        <v>31.9</v>
      </c>
      <c r="CY117" s="57">
        <f>'2022'!CT17</f>
        <v>0</v>
      </c>
      <c r="CZ117" s="57">
        <f>'2022'!CU17</f>
        <v>0</v>
      </c>
      <c r="DA117" s="57">
        <f>'2022'!CV17</f>
        <v>1.49</v>
      </c>
      <c r="DB117" s="57">
        <f>'2022'!CW17</f>
        <v>3</v>
      </c>
      <c r="DC117" s="57">
        <f>'2022'!CX17</f>
        <v>10.199999999999999</v>
      </c>
      <c r="DD117" s="57">
        <f>'2022'!CY17</f>
        <v>58.6</v>
      </c>
      <c r="DE117" s="58">
        <f>'2022'!CZ17</f>
        <v>4.5999999999999996</v>
      </c>
    </row>
    <row r="118" spans="1:109" ht="15.75" hidden="1" customHeight="1" x14ac:dyDescent="0.2">
      <c r="A118" s="29">
        <f t="shared" si="12"/>
        <v>116</v>
      </c>
      <c r="B118" s="30">
        <f>'2022'!A19</f>
        <v>16</v>
      </c>
      <c r="C118" s="30">
        <v>2022</v>
      </c>
      <c r="D118" s="31" t="str">
        <f>'2022'!B19</f>
        <v>Andrew Ogletree</v>
      </c>
      <c r="E118" s="32">
        <f>'2022'!C19</f>
        <v>5.1428571428571432</v>
      </c>
      <c r="F118" s="32">
        <f t="shared" si="13"/>
        <v>27.900000000000002</v>
      </c>
      <c r="G118" s="32"/>
      <c r="H118" s="33">
        <f t="shared" si="14"/>
        <v>-1.037864057239517</v>
      </c>
      <c r="I118" s="34" t="str">
        <f>'2022'!D19</f>
        <v>Youngstown State</v>
      </c>
      <c r="J118" s="35">
        <f>'2022'!E19</f>
        <v>11</v>
      </c>
      <c r="K118" s="36">
        <f>'2022'!F19</f>
        <v>36004</v>
      </c>
      <c r="L118" s="37">
        <f>'2022'!G19</f>
        <v>27.186301369863013</v>
      </c>
      <c r="M118" s="37" t="str">
        <f>'2022'!H19</f>
        <v>SR</v>
      </c>
      <c r="N118" s="37">
        <f>'2022'!I19</f>
        <v>23.767123287671232</v>
      </c>
      <c r="O118" s="38">
        <f>'2022'!J19</f>
        <v>77</v>
      </c>
      <c r="P118" s="38">
        <f>'2022'!K19</f>
        <v>261</v>
      </c>
      <c r="Q118" s="35">
        <f>'2022'!L19</f>
        <v>4.76</v>
      </c>
      <c r="R118" s="39">
        <f>'2022'!M19</f>
        <v>6</v>
      </c>
      <c r="S118" s="40">
        <f>'2022'!N19</f>
        <v>0</v>
      </c>
      <c r="T118" s="41">
        <f>'2022'!O19</f>
        <v>0</v>
      </c>
      <c r="U118" s="41">
        <f>'2022'!P19</f>
        <v>0</v>
      </c>
      <c r="V118" s="41">
        <f>'2022'!Q19</f>
        <v>0.155049786628734</v>
      </c>
      <c r="W118" s="41">
        <f>'2022'!R19</f>
        <v>0.210604929051531</v>
      </c>
      <c r="X118" s="42">
        <f>'2022'!S19</f>
        <v>0.210604929051531</v>
      </c>
      <c r="Y118" s="43">
        <f>'2022'!T19</f>
        <v>0.1263629574309186</v>
      </c>
      <c r="Z118" s="44">
        <f>'2022'!U19</f>
        <v>22.123287671232877</v>
      </c>
      <c r="AA118" s="45">
        <f>'2022'!V19</f>
        <v>2.06</v>
      </c>
      <c r="AB118" s="45">
        <f t="shared" si="24"/>
        <v>10.071428571428571</v>
      </c>
      <c r="AC118" s="45">
        <f>'2022'!X19</f>
        <v>7.47</v>
      </c>
      <c r="AD118" s="45">
        <f>'2022'!Y19</f>
        <v>0</v>
      </c>
      <c r="AE118" s="45">
        <f>'2022'!Z19</f>
        <v>0</v>
      </c>
      <c r="AF118" s="45">
        <f>'2022'!AA19</f>
        <v>0</v>
      </c>
      <c r="AG118" s="45">
        <f t="shared" si="15"/>
        <v>0</v>
      </c>
      <c r="AH118" s="46">
        <f>'2022'!AB19</f>
        <v>0</v>
      </c>
      <c r="AI118" s="45">
        <f>'2022'!AC19</f>
        <v>101.68167509176665</v>
      </c>
      <c r="AJ118" s="47">
        <f>'2022'!AD19</f>
        <v>109.03044164124304</v>
      </c>
      <c r="AK118" s="48">
        <f>'2022'!AE19</f>
        <v>2</v>
      </c>
      <c r="AL118" s="49">
        <f>'2022'!AF19</f>
        <v>1</v>
      </c>
      <c r="AM118" s="49">
        <f>'2022'!AG19</f>
        <v>6</v>
      </c>
      <c r="AN118" s="49">
        <f>'2022'!AH19</f>
        <v>1</v>
      </c>
      <c r="AO118" s="49">
        <f>'2022'!AI19</f>
        <v>6</v>
      </c>
      <c r="AP118" s="49">
        <f>'2022'!AK19</f>
        <v>5</v>
      </c>
      <c r="AQ118" s="49">
        <f>'2022'!AL19</f>
        <v>2</v>
      </c>
      <c r="AR118" s="50">
        <f>'2022'!AM19</f>
        <v>0</v>
      </c>
      <c r="AS118" s="55">
        <f>'2022'!AN19</f>
        <v>0</v>
      </c>
      <c r="AT118" s="56">
        <f>'2022'!AO19</f>
        <v>1</v>
      </c>
      <c r="AU118" s="56">
        <f>'2022'!AP19</f>
        <v>0</v>
      </c>
      <c r="AV118" s="56">
        <f>'2022'!AQ19</f>
        <v>0</v>
      </c>
      <c r="AW118" s="56">
        <f>'2022'!AR19</f>
        <v>0</v>
      </c>
      <c r="AX118" s="56">
        <f>'2022'!AS19</f>
        <v>0</v>
      </c>
      <c r="AY118" s="57">
        <f>'2022'!AT19</f>
        <v>0</v>
      </c>
      <c r="AZ118" s="57">
        <f>'2022'!AU19</f>
        <v>0</v>
      </c>
      <c r="BA118" s="57">
        <f>'2022'!AV19</f>
        <v>0</v>
      </c>
      <c r="BB118" s="57">
        <f>'2022'!AW19</f>
        <v>0</v>
      </c>
      <c r="BC118" s="57">
        <f>'2022'!AX19</f>
        <v>0</v>
      </c>
      <c r="BD118" s="57">
        <f>'2022'!AY19</f>
        <v>0</v>
      </c>
      <c r="BE118" s="58">
        <f>'2022'!AZ19</f>
        <v>0</v>
      </c>
      <c r="BF118" s="55">
        <f>'2022'!BA19</f>
        <v>0</v>
      </c>
      <c r="BG118" s="56">
        <f>'2022'!BB19</f>
        <v>1</v>
      </c>
      <c r="BH118" s="56">
        <f>'2022'!BC19</f>
        <v>0</v>
      </c>
      <c r="BI118" s="56">
        <f>'2022'!BD19</f>
        <v>0</v>
      </c>
      <c r="BJ118" s="56">
        <f>'2022'!BE19</f>
        <v>0</v>
      </c>
      <c r="BK118" s="56">
        <f>'2022'!BF19</f>
        <v>0</v>
      </c>
      <c r="BL118" s="57">
        <f>'2022'!BG19</f>
        <v>0</v>
      </c>
      <c r="BM118" s="57">
        <f>'2022'!BH19</f>
        <v>0</v>
      </c>
      <c r="BN118" s="57">
        <f>'2022'!BI19</f>
        <v>0</v>
      </c>
      <c r="BO118" s="57">
        <f>'2022'!BJ19</f>
        <v>0</v>
      </c>
      <c r="BP118" s="57">
        <f>'2022'!BK19</f>
        <v>0</v>
      </c>
      <c r="BQ118" s="57">
        <f>'2022'!BL19</f>
        <v>0</v>
      </c>
      <c r="BR118" s="58">
        <f>'2022'!BM19</f>
        <v>0</v>
      </c>
      <c r="BS118" s="55">
        <f>'2022'!BN19</f>
        <v>0</v>
      </c>
      <c r="BT118" s="56">
        <f>'2022'!BO19</f>
        <v>1</v>
      </c>
      <c r="BU118" s="56">
        <f>'2022'!BP19</f>
        <v>0</v>
      </c>
      <c r="BV118" s="56">
        <f>'2022'!BQ19</f>
        <v>0</v>
      </c>
      <c r="BW118" s="56">
        <f>'2022'!BR19</f>
        <v>0</v>
      </c>
      <c r="BX118" s="56">
        <f>'2022'!BS19</f>
        <v>0</v>
      </c>
      <c r="BY118" s="57">
        <f>'2022'!BT19</f>
        <v>0</v>
      </c>
      <c r="BZ118" s="57">
        <f>'2022'!BU19</f>
        <v>0</v>
      </c>
      <c r="CA118" s="57">
        <f>'2022'!BV19</f>
        <v>0</v>
      </c>
      <c r="CB118" s="57">
        <f>'2022'!BW19</f>
        <v>0</v>
      </c>
      <c r="CC118" s="57">
        <f>'2022'!BX19</f>
        <v>0</v>
      </c>
      <c r="CD118" s="57">
        <f>'2022'!BY19</f>
        <v>0</v>
      </c>
      <c r="CE118" s="58">
        <f>'2022'!BZ19</f>
        <v>0</v>
      </c>
      <c r="CF118" s="55">
        <f>'2022'!CA19</f>
        <v>109</v>
      </c>
      <c r="CG118" s="56">
        <f>'2022'!CB19</f>
        <v>703</v>
      </c>
      <c r="CH118" s="56">
        <f>'2022'!CC19</f>
        <v>0</v>
      </c>
      <c r="CI118" s="56">
        <f>'2022'!CD19</f>
        <v>12</v>
      </c>
      <c r="CJ118" s="56">
        <f>'2022'!CE19</f>
        <v>0</v>
      </c>
      <c r="CK118" s="56">
        <f>'2022'!CF19</f>
        <v>4</v>
      </c>
      <c r="CL118" s="57">
        <f>'2022'!CG19</f>
        <v>0</v>
      </c>
      <c r="CM118" s="57">
        <f>'2022'!CH19</f>
        <v>0</v>
      </c>
      <c r="CN118" s="57">
        <f>'2022'!CI19</f>
        <v>0</v>
      </c>
      <c r="CO118" s="57">
        <f>'2022'!CJ19</f>
        <v>0</v>
      </c>
      <c r="CP118" s="57">
        <f>'2022'!CK19</f>
        <v>0</v>
      </c>
      <c r="CQ118" s="57">
        <f>'2022'!CL19</f>
        <v>0</v>
      </c>
      <c r="CR118" s="58">
        <f>'2022'!CM19</f>
        <v>0</v>
      </c>
      <c r="CS118" s="55">
        <f>'2022'!CN19</f>
        <v>282</v>
      </c>
      <c r="CT118" s="56">
        <f>'2022'!CO19</f>
        <v>1339</v>
      </c>
      <c r="CU118" s="56">
        <f>'2022'!CP19</f>
        <v>0</v>
      </c>
      <c r="CV118" s="56">
        <f>'2022'!CQ19</f>
        <v>28</v>
      </c>
      <c r="CW118" s="56">
        <f>'2022'!CR19</f>
        <v>0</v>
      </c>
      <c r="CX118" s="56">
        <f>'2022'!CS19</f>
        <v>11</v>
      </c>
      <c r="CY118" s="57">
        <f>'2022'!CT19</f>
        <v>0</v>
      </c>
      <c r="CZ118" s="57">
        <f>'2022'!CU19</f>
        <v>0</v>
      </c>
      <c r="DA118" s="57">
        <f>'2022'!CV19</f>
        <v>0</v>
      </c>
      <c r="DB118" s="57">
        <f>'2022'!CW19</f>
        <v>0</v>
      </c>
      <c r="DC118" s="57">
        <f>'2022'!CX19</f>
        <v>0</v>
      </c>
      <c r="DD118" s="57">
        <f>'2022'!CY19</f>
        <v>0</v>
      </c>
      <c r="DE118" s="58">
        <f>'2022'!CZ19</f>
        <v>0</v>
      </c>
    </row>
    <row r="119" spans="1:109" ht="15.75" hidden="1" customHeight="1" x14ac:dyDescent="0.2">
      <c r="A119" s="29">
        <f t="shared" si="12"/>
        <v>117</v>
      </c>
      <c r="B119" s="30">
        <f>'2020'!A15</f>
        <v>13</v>
      </c>
      <c r="C119" s="30">
        <v>2020</v>
      </c>
      <c r="D119" s="31" t="str">
        <f>'2020'!B15</f>
        <v>Sean McKeon</v>
      </c>
      <c r="E119" s="32">
        <f>'2020'!C15</f>
        <v>5.1357142857142861</v>
      </c>
      <c r="F119" s="32">
        <f t="shared" si="13"/>
        <v>27.3</v>
      </c>
      <c r="G119" s="32"/>
      <c r="H119" s="33">
        <f t="shared" si="14"/>
        <v>-1.0405142546068578</v>
      </c>
      <c r="I119" s="34" t="str">
        <f>'2020'!D15</f>
        <v>Michigan</v>
      </c>
      <c r="J119" s="35">
        <f>'2020'!E15</f>
        <v>2</v>
      </c>
      <c r="K119" s="36">
        <f>'2020'!F15</f>
        <v>35792</v>
      </c>
      <c r="L119" s="37">
        <f>'2020'!G15</f>
        <v>27.767123287671232</v>
      </c>
      <c r="M119" s="37" t="str">
        <f>'2020'!H15</f>
        <v>SR</v>
      </c>
      <c r="N119" s="37">
        <f>'2020'!I15</f>
        <v>22.334246575342465</v>
      </c>
      <c r="O119" s="38">
        <f>'2020'!J15</f>
        <v>77</v>
      </c>
      <c r="P119" s="38">
        <f>'2020'!K15</f>
        <v>242</v>
      </c>
      <c r="Q119" s="35">
        <f>'2020'!L15</f>
        <v>4.72</v>
      </c>
      <c r="R119" s="39">
        <f>'2020'!M15</f>
        <v>0</v>
      </c>
      <c r="S119" s="40">
        <f>'2020'!N15</f>
        <v>0</v>
      </c>
      <c r="T119" s="41">
        <f>'2020'!O15</f>
        <v>4.716981132075472E-2</v>
      </c>
      <c r="U119" s="41">
        <f>'2020'!P15</f>
        <v>0.14408099688473522</v>
      </c>
      <c r="V119" s="41">
        <f>'2020'!Q15</f>
        <v>8.0800052983641305E-2</v>
      </c>
      <c r="W119" s="41">
        <f>'2020'!R15</f>
        <v>0.13385737069947595</v>
      </c>
      <c r="X119" s="42">
        <f>'2020'!S15</f>
        <v>0.1389691837921056</v>
      </c>
      <c r="Y119" s="43">
        <f>'2020'!T15</f>
        <v>0.1389691837921056</v>
      </c>
      <c r="Z119" s="44" t="str">
        <f>'2020'!U15</f>
        <v>N/A</v>
      </c>
      <c r="AA119" s="45">
        <f>'2020'!V15</f>
        <v>1.57</v>
      </c>
      <c r="AB119" s="45">
        <f t="shared" si="24"/>
        <v>18.076923076923077</v>
      </c>
      <c r="AC119" s="45">
        <f>'2020'!X15</f>
        <v>7.1</v>
      </c>
      <c r="AD119" s="45">
        <f>'2020'!Y15</f>
        <v>11.6</v>
      </c>
      <c r="AE119" s="45">
        <f>'2020'!Z15</f>
        <v>0</v>
      </c>
      <c r="AF119" s="45">
        <f>'2020'!AA15</f>
        <v>0</v>
      </c>
      <c r="AG119" s="45">
        <f t="shared" si="15"/>
        <v>50</v>
      </c>
      <c r="AH119" s="46">
        <f>'2020'!AB15</f>
        <v>7.0999999999999994E-2</v>
      </c>
      <c r="AI119" s="45">
        <f>'2020'!AC15</f>
        <v>97.51633420841388</v>
      </c>
      <c r="AJ119" s="47">
        <f>'2020'!AD15</f>
        <v>104.56406207296378</v>
      </c>
      <c r="AK119" s="48">
        <f>'2020'!AE15</f>
        <v>3</v>
      </c>
      <c r="AL119" s="49">
        <f>'2020'!AF15</f>
        <v>0</v>
      </c>
      <c r="AM119" s="49">
        <f>'2020'!AG15</f>
        <v>3</v>
      </c>
      <c r="AN119" s="49">
        <f>'2020'!AH15</f>
        <v>10</v>
      </c>
      <c r="AO119" s="49">
        <f>'2020'!AI15</f>
        <v>5</v>
      </c>
      <c r="AP119" s="49">
        <f>'2020'!AK15</f>
        <v>4</v>
      </c>
      <c r="AQ119" s="49">
        <f>'2020'!AL15</f>
        <v>0</v>
      </c>
      <c r="AR119" s="50">
        <f>'2020'!AM15</f>
        <v>0</v>
      </c>
      <c r="AS119" s="55">
        <f>'2020'!AN15</f>
        <v>0</v>
      </c>
      <c r="AT119" s="56">
        <f>'2020'!AO15</f>
        <v>1</v>
      </c>
      <c r="AU119" s="56">
        <f>'2020'!AP15</f>
        <v>0</v>
      </c>
      <c r="AV119" s="56">
        <f>'2020'!AQ15</f>
        <v>0</v>
      </c>
      <c r="AW119" s="56">
        <f>'2020'!AR15</f>
        <v>0</v>
      </c>
      <c r="AX119" s="56">
        <f>'2020'!AS15</f>
        <v>0</v>
      </c>
      <c r="AY119" s="57">
        <f>'2020'!AT15</f>
        <v>0</v>
      </c>
      <c r="AZ119" s="57">
        <f>'2020'!AU15</f>
        <v>0</v>
      </c>
      <c r="BA119" s="57">
        <f>'2020'!AV15</f>
        <v>0</v>
      </c>
      <c r="BB119" s="57">
        <f>'2020'!AW15</f>
        <v>0</v>
      </c>
      <c r="BC119" s="57">
        <f>'2020'!AX15</f>
        <v>0</v>
      </c>
      <c r="BD119" s="57">
        <f>'2020'!AY15</f>
        <v>0</v>
      </c>
      <c r="BE119" s="58">
        <f>'2020'!AZ15</f>
        <v>0</v>
      </c>
      <c r="BF119" s="55">
        <f>'2020'!BA15</f>
        <v>10</v>
      </c>
      <c r="BG119" s="56">
        <f>'2020'!BB15</f>
        <v>212</v>
      </c>
      <c r="BH119" s="56">
        <f>'2020'!BC15</f>
        <v>2</v>
      </c>
      <c r="BI119" s="56">
        <f>'2020'!BD15</f>
        <v>2</v>
      </c>
      <c r="BJ119" s="56">
        <f>'2020'!BE15</f>
        <v>0</v>
      </c>
      <c r="BK119" s="56">
        <f>'2020'!BF15</f>
        <v>2</v>
      </c>
      <c r="BL119" s="57">
        <f>'2020'!BG15</f>
        <v>0</v>
      </c>
      <c r="BM119" s="57">
        <f>'2020'!BH15</f>
        <v>0</v>
      </c>
      <c r="BN119" s="57">
        <f>'2020'!BI15</f>
        <v>2</v>
      </c>
      <c r="BO119" s="57">
        <f>'2020'!BJ15</f>
        <v>4</v>
      </c>
      <c r="BP119" s="57">
        <f>'2020'!BK15</f>
        <v>1</v>
      </c>
      <c r="BQ119" s="57">
        <f>'2020'!BL15</f>
        <v>0</v>
      </c>
      <c r="BR119" s="58">
        <f>'2020'!BM15</f>
        <v>0</v>
      </c>
      <c r="BS119" s="55">
        <f>'2020'!BN15</f>
        <v>296</v>
      </c>
      <c r="BT119" s="56">
        <f>'2020'!BO15</f>
        <v>2054.3999999999996</v>
      </c>
      <c r="BU119" s="56">
        <f>'2020'!BP15</f>
        <v>45</v>
      </c>
      <c r="BV119" s="56">
        <f>'2020'!BQ15</f>
        <v>31</v>
      </c>
      <c r="BW119" s="56">
        <f>'2020'!BR15</f>
        <v>3</v>
      </c>
      <c r="BX119" s="56">
        <f>'2020'!BS15</f>
        <v>8.3999999999999986</v>
      </c>
      <c r="BY119" s="57">
        <f>'2020'!BT15</f>
        <v>0</v>
      </c>
      <c r="BZ119" s="57">
        <f>'2020'!BU15</f>
        <v>0</v>
      </c>
      <c r="CA119" s="57">
        <f>'2020'!BV15</f>
        <v>1.41</v>
      </c>
      <c r="CB119" s="57">
        <f>'2020'!BW15</f>
        <v>4.8</v>
      </c>
      <c r="CC119" s="57">
        <f>'2020'!BX15</f>
        <v>6.3</v>
      </c>
      <c r="CD119" s="57">
        <f>'2020'!BY15</f>
        <v>44.4</v>
      </c>
      <c r="CE119" s="58">
        <f>'2020'!BZ15</f>
        <v>8.8000000000000007</v>
      </c>
      <c r="CF119" s="55">
        <f>'2020'!CA15</f>
        <v>122</v>
      </c>
      <c r="CG119" s="56">
        <f>'2020'!CB15</f>
        <v>1509.8999999999999</v>
      </c>
      <c r="CH119" s="56">
        <f>'2020'!CC15</f>
        <v>24</v>
      </c>
      <c r="CI119" s="56">
        <f>'2020'!CD15</f>
        <v>14</v>
      </c>
      <c r="CJ119" s="56">
        <f>'2020'!CE15</f>
        <v>1</v>
      </c>
      <c r="CK119" s="56">
        <f>'2020'!CF15</f>
        <v>12.6</v>
      </c>
      <c r="CL119" s="57">
        <f>'2020'!CG15</f>
        <v>0</v>
      </c>
      <c r="CM119" s="57">
        <f>'2020'!CH15</f>
        <v>0</v>
      </c>
      <c r="CN119" s="57">
        <f>'2020'!CI15</f>
        <v>0.86</v>
      </c>
      <c r="CO119" s="57">
        <f>'2020'!CJ15</f>
        <v>7.1</v>
      </c>
      <c r="CP119" s="57">
        <f>'2020'!CK15</f>
        <v>5.9</v>
      </c>
      <c r="CQ119" s="57">
        <f>'2020'!CL15</f>
        <v>50</v>
      </c>
      <c r="CR119" s="58">
        <f>'2020'!CM15</f>
        <v>12.5</v>
      </c>
      <c r="CS119" s="55">
        <f>'2020'!CN15</f>
        <v>235</v>
      </c>
      <c r="CT119" s="56">
        <f>'2020'!CO15</f>
        <v>1755.6000000000001</v>
      </c>
      <c r="CU119" s="56">
        <f>'2020'!CP15</f>
        <v>28</v>
      </c>
      <c r="CV119" s="56">
        <f>'2020'!CQ15</f>
        <v>13</v>
      </c>
      <c r="CW119" s="56">
        <f>'2020'!CR15</f>
        <v>2</v>
      </c>
      <c r="CX119" s="56">
        <f>'2020'!CS15</f>
        <v>13.299999999999999</v>
      </c>
      <c r="CY119" s="57">
        <f>'2020'!CT15</f>
        <v>0</v>
      </c>
      <c r="CZ119" s="57">
        <f>'2020'!CU15</f>
        <v>0</v>
      </c>
      <c r="DA119" s="57">
        <f>'2020'!CV15</f>
        <v>1.57</v>
      </c>
      <c r="DB119" s="57">
        <f>'2020'!CW15</f>
        <v>6.6</v>
      </c>
      <c r="DC119" s="57">
        <f>'2020'!CX15</f>
        <v>11.6</v>
      </c>
      <c r="DD119" s="57">
        <f>'2020'!CY15</f>
        <v>42.9</v>
      </c>
      <c r="DE119" s="58">
        <f>'2020'!CZ15</f>
        <v>7.1</v>
      </c>
    </row>
    <row r="120" spans="1:109" ht="15.75" hidden="1" customHeight="1" x14ac:dyDescent="0.2">
      <c r="A120" s="29">
        <f t="shared" si="12"/>
        <v>118</v>
      </c>
      <c r="B120" s="30">
        <f>'2021'!A12</f>
        <v>10</v>
      </c>
      <c r="C120" s="30">
        <v>2021</v>
      </c>
      <c r="D120" s="31" t="str">
        <f>'2021'!B12</f>
        <v>Tommy Tremble</v>
      </c>
      <c r="E120" s="32">
        <f>'2021'!C12</f>
        <v>5.1214285714285719</v>
      </c>
      <c r="F120" s="32">
        <f t="shared" si="13"/>
        <v>26.700000000000003</v>
      </c>
      <c r="G120" s="32"/>
      <c r="H120" s="33">
        <f t="shared" si="14"/>
        <v>-1.0458146493415394</v>
      </c>
      <c r="I120" s="34" t="str">
        <f>'2021'!D12</f>
        <v>Notre Dame</v>
      </c>
      <c r="J120" s="35">
        <f>'2021'!E12</f>
        <v>2</v>
      </c>
      <c r="K120" s="36">
        <f>'2021'!F12</f>
        <v>36679</v>
      </c>
      <c r="L120" s="37">
        <f>'2021'!G12</f>
        <v>25.336986301369862</v>
      </c>
      <c r="M120" s="37" t="str">
        <f>'2021'!H12</f>
        <v>JR</v>
      </c>
      <c r="N120" s="37">
        <f>'2021'!I12</f>
        <v>20.920547945205481</v>
      </c>
      <c r="O120" s="38">
        <f>'2021'!J12</f>
        <v>75</v>
      </c>
      <c r="P120" s="38">
        <f>'2021'!K12</f>
        <v>241</v>
      </c>
      <c r="Q120" s="35">
        <f>'2021'!L12</f>
        <v>4.5999999999999996</v>
      </c>
      <c r="R120" s="39">
        <f>'2021'!M12</f>
        <v>3</v>
      </c>
      <c r="S120" s="40">
        <f>'2021'!N12</f>
        <v>0</v>
      </c>
      <c r="T120" s="41">
        <f>'2021'!O12</f>
        <v>0</v>
      </c>
      <c r="U120" s="41">
        <f>'2021'!P12</f>
        <v>0</v>
      </c>
      <c r="V120" s="41">
        <f>'2021'!Q12</f>
        <v>8.0623843510441454E-2</v>
      </c>
      <c r="W120" s="41">
        <f>'2021'!R12</f>
        <v>9.182813816343724E-2</v>
      </c>
      <c r="X120" s="42">
        <f>'2021'!S12</f>
        <v>9.182813816343724E-2</v>
      </c>
      <c r="Y120" s="43">
        <f>'2021'!T12</f>
        <v>9.182813816343724E-2</v>
      </c>
      <c r="Z120" s="44" t="str">
        <f>'2021'!U12</f>
        <v>N/A</v>
      </c>
      <c r="AA120" s="45">
        <f>'2021'!V12</f>
        <v>1.25</v>
      </c>
      <c r="AB120" s="45">
        <f t="shared" si="24"/>
        <v>11.473684210526315</v>
      </c>
      <c r="AC120" s="45">
        <f>'2021'!X12</f>
        <v>4.9000000000000004</v>
      </c>
      <c r="AD120" s="45">
        <f>'2021'!Y12</f>
        <v>8.8000000000000007</v>
      </c>
      <c r="AE120" s="45">
        <f>'2021'!Z12</f>
        <v>0</v>
      </c>
      <c r="AF120" s="45">
        <f>'2021'!AA12</f>
        <v>0</v>
      </c>
      <c r="AG120" s="45">
        <f t="shared" si="15"/>
        <v>0</v>
      </c>
      <c r="AH120" s="46">
        <f>'2021'!AB12</f>
        <v>9.5000000000000001E-2</v>
      </c>
      <c r="AI120" s="45">
        <f>'2021'!AC12</f>
        <v>107.65041577181331</v>
      </c>
      <c r="AJ120" s="47">
        <f>'2021'!AD12</f>
        <v>110.9625932795925</v>
      </c>
      <c r="AK120" s="48">
        <f>'2021'!AE12</f>
        <v>0</v>
      </c>
      <c r="AL120" s="49">
        <f>'2021'!AF12</f>
        <v>0</v>
      </c>
      <c r="AM120" s="49">
        <f>'2021'!AG12</f>
        <v>1</v>
      </c>
      <c r="AN120" s="49">
        <f>'2021'!AH12</f>
        <v>2</v>
      </c>
      <c r="AO120" s="49">
        <f>'2021'!AI12</f>
        <v>1</v>
      </c>
      <c r="AP120" s="49">
        <f>'2021'!AK12</f>
        <v>6</v>
      </c>
      <c r="AQ120" s="49">
        <f>'2021'!AL12</f>
        <v>6</v>
      </c>
      <c r="AR120" s="50">
        <f>'2021'!AM12</f>
        <v>0.5</v>
      </c>
      <c r="AS120" s="55">
        <f>'2021'!AN12</f>
        <v>0</v>
      </c>
      <c r="AT120" s="56">
        <f>'2021'!AO12</f>
        <v>1</v>
      </c>
      <c r="AU120" s="56">
        <f>'2021'!AP12</f>
        <v>0</v>
      </c>
      <c r="AV120" s="56">
        <f>'2021'!AQ12</f>
        <v>0</v>
      </c>
      <c r="AW120" s="56">
        <f>'2021'!AR12</f>
        <v>0</v>
      </c>
      <c r="AX120" s="56">
        <f>'2021'!AS12</f>
        <v>0</v>
      </c>
      <c r="AY120" s="57">
        <f>'2021'!AT12</f>
        <v>0</v>
      </c>
      <c r="AZ120" s="57">
        <f>'2021'!AU12</f>
        <v>0</v>
      </c>
      <c r="BA120" s="57">
        <f>'2021'!AV12</f>
        <v>0</v>
      </c>
      <c r="BB120" s="57">
        <f>'2021'!AW12</f>
        <v>0</v>
      </c>
      <c r="BC120" s="57">
        <f>'2021'!AX12</f>
        <v>0</v>
      </c>
      <c r="BD120" s="57">
        <f>'2021'!AY12</f>
        <v>0</v>
      </c>
      <c r="BE120" s="58">
        <f>'2021'!AZ12</f>
        <v>0</v>
      </c>
      <c r="BF120" s="55">
        <f>'2021'!BA12</f>
        <v>0</v>
      </c>
      <c r="BG120" s="56">
        <f>'2021'!BB12</f>
        <v>1</v>
      </c>
      <c r="BH120" s="56">
        <f>'2021'!BC12</f>
        <v>0</v>
      </c>
      <c r="BI120" s="56">
        <f>'2021'!BD12</f>
        <v>0</v>
      </c>
      <c r="BJ120" s="56">
        <f>'2021'!BE12</f>
        <v>0</v>
      </c>
      <c r="BK120" s="56">
        <f>'2021'!BF12</f>
        <v>0</v>
      </c>
      <c r="BL120" s="57">
        <f>'2021'!BG12</f>
        <v>0</v>
      </c>
      <c r="BM120" s="57">
        <f>'2021'!BH12</f>
        <v>0</v>
      </c>
      <c r="BN120" s="57">
        <f>'2021'!BI12</f>
        <v>0</v>
      </c>
      <c r="BO120" s="57">
        <f>'2021'!BJ12</f>
        <v>0</v>
      </c>
      <c r="BP120" s="57">
        <f>'2021'!BK12</f>
        <v>0</v>
      </c>
      <c r="BQ120" s="57">
        <f>'2021'!BL12</f>
        <v>0</v>
      </c>
      <c r="BR120" s="58">
        <f>'2021'!BM12</f>
        <v>0</v>
      </c>
      <c r="BS120" s="55">
        <f>'2021'!BN12</f>
        <v>0</v>
      </c>
      <c r="BT120" s="56">
        <f>'2021'!BO12</f>
        <v>1</v>
      </c>
      <c r="BU120" s="56">
        <f>'2021'!BP12</f>
        <v>0</v>
      </c>
      <c r="BV120" s="56">
        <f>'2021'!BQ12</f>
        <v>0</v>
      </c>
      <c r="BW120" s="56">
        <f>'2021'!BR12</f>
        <v>0</v>
      </c>
      <c r="BX120" s="56">
        <f>'2021'!BS12</f>
        <v>0</v>
      </c>
      <c r="BY120" s="57">
        <f>'2021'!BT12</f>
        <v>0</v>
      </c>
      <c r="BZ120" s="57">
        <f>'2021'!BU12</f>
        <v>0</v>
      </c>
      <c r="CA120" s="57">
        <f>'2021'!BV12</f>
        <v>0</v>
      </c>
      <c r="CB120" s="57">
        <f>'2021'!BW12</f>
        <v>0</v>
      </c>
      <c r="CC120" s="57">
        <f>'2021'!BX12</f>
        <v>0</v>
      </c>
      <c r="CD120" s="57">
        <f>'2021'!BY12</f>
        <v>0</v>
      </c>
      <c r="CE120" s="58">
        <f>'2021'!BZ12</f>
        <v>0</v>
      </c>
      <c r="CF120" s="55">
        <f>'2021'!CA12</f>
        <v>183</v>
      </c>
      <c r="CG120" s="56">
        <f>'2021'!CB12</f>
        <v>2269.7999999999997</v>
      </c>
      <c r="CH120" s="56">
        <f>'2021'!CC12</f>
        <v>24</v>
      </c>
      <c r="CI120" s="56">
        <f>'2021'!CD12</f>
        <v>16</v>
      </c>
      <c r="CJ120" s="56">
        <f>'2021'!CE12</f>
        <v>4</v>
      </c>
      <c r="CK120" s="56">
        <f>'2021'!CF12</f>
        <v>25.2</v>
      </c>
      <c r="CL120" s="57">
        <f>'2021'!CG12</f>
        <v>0</v>
      </c>
      <c r="CM120" s="57">
        <f>'2021'!CH12</f>
        <v>0</v>
      </c>
      <c r="CN120" s="57">
        <f>'2021'!CI12</f>
        <v>1.23</v>
      </c>
      <c r="CO120" s="57">
        <f>'2021'!CJ12</f>
        <v>4.9000000000000004</v>
      </c>
      <c r="CP120" s="57">
        <f>'2021'!CK12</f>
        <v>7.5</v>
      </c>
      <c r="CQ120" s="57">
        <f>'2021'!CL12</f>
        <v>0</v>
      </c>
      <c r="CR120" s="58">
        <f>'2021'!CM12</f>
        <v>15.8</v>
      </c>
      <c r="CS120" s="55">
        <f>'2021'!CN12</f>
        <v>218</v>
      </c>
      <c r="CT120" s="56">
        <f>'2021'!CO12</f>
        <v>2374</v>
      </c>
      <c r="CU120" s="56">
        <f>'2021'!CP12</f>
        <v>28</v>
      </c>
      <c r="CV120" s="56">
        <f>'2021'!CQ12</f>
        <v>19</v>
      </c>
      <c r="CW120" s="56">
        <f>'2021'!CR12</f>
        <v>0</v>
      </c>
      <c r="CX120" s="56">
        <f>'2021'!CS12</f>
        <v>13</v>
      </c>
      <c r="CY120" s="57">
        <f>'2021'!CT12</f>
        <v>0</v>
      </c>
      <c r="CZ120" s="57">
        <f>'2021'!CU12</f>
        <v>0</v>
      </c>
      <c r="DA120" s="57">
        <f>'2021'!CV12</f>
        <v>1.25</v>
      </c>
      <c r="DB120" s="57">
        <f>'2021'!CW12</f>
        <v>3.3</v>
      </c>
      <c r="DC120" s="57">
        <f>'2021'!CX12</f>
        <v>8.8000000000000007</v>
      </c>
      <c r="DD120" s="57">
        <f>'2021'!CY12</f>
        <v>80</v>
      </c>
      <c r="DE120" s="58">
        <f>'2021'!CZ12</f>
        <v>9.5</v>
      </c>
    </row>
    <row r="121" spans="1:109" ht="15.75" hidden="1" customHeight="1" x14ac:dyDescent="0.2">
      <c r="A121" s="29">
        <f t="shared" si="12"/>
        <v>119</v>
      </c>
      <c r="B121" s="30">
        <f>'2022'!A18</f>
        <v>17</v>
      </c>
      <c r="C121" s="30">
        <v>2022</v>
      </c>
      <c r="D121" s="31" t="str">
        <f>'2022'!B18</f>
        <v>Jeremy Ruckert</v>
      </c>
      <c r="E121" s="32">
        <f>'2022'!C18</f>
        <v>5.1142857142857148</v>
      </c>
      <c r="F121" s="32">
        <f t="shared" si="13"/>
        <v>26</v>
      </c>
      <c r="G121" s="32"/>
      <c r="H121" s="33">
        <f t="shared" si="14"/>
        <v>-1.0484648467088804</v>
      </c>
      <c r="I121" s="34" t="str">
        <f>'2022'!D18</f>
        <v>Ohio State</v>
      </c>
      <c r="J121" s="35">
        <f>'2022'!E18</f>
        <v>2</v>
      </c>
      <c r="K121" s="36">
        <f>'2022'!F18</f>
        <v>36749</v>
      </c>
      <c r="L121" s="37">
        <f>'2022'!G18</f>
        <v>25.145205479452056</v>
      </c>
      <c r="M121" s="37" t="str">
        <f>'2022'!H18</f>
        <v>SR</v>
      </c>
      <c r="N121" s="37">
        <f>'2022'!I18</f>
        <v>21.726027397260275</v>
      </c>
      <c r="O121" s="38">
        <f>'2022'!J18</f>
        <v>77</v>
      </c>
      <c r="P121" s="38">
        <f>'2022'!K18</f>
        <v>250</v>
      </c>
      <c r="Q121" s="35">
        <f>'2022'!L18</f>
        <v>4.76</v>
      </c>
      <c r="R121" s="39">
        <f>'2022'!M18</f>
        <v>3</v>
      </c>
      <c r="S121" s="40">
        <f>'2022'!N18</f>
        <v>0</v>
      </c>
      <c r="T121" s="41">
        <f>'2022'!O18</f>
        <v>3.6241984945637025E-2</v>
      </c>
      <c r="U121" s="41">
        <f>'2022'!P18</f>
        <v>5.9968748680265214E-2</v>
      </c>
      <c r="V121" s="41">
        <f>'2022'!Q18</f>
        <v>0.11504761904761905</v>
      </c>
      <c r="W121" s="41">
        <f>'2022'!R18</f>
        <v>7.3748776820449183E-2</v>
      </c>
      <c r="X121" s="42">
        <f>'2022'!S18</f>
        <v>9.4398197934034117E-2</v>
      </c>
      <c r="Y121" s="43">
        <f>'2022'!T18</f>
        <v>9.4398197934034117E-2</v>
      </c>
      <c r="Z121" s="44" t="str">
        <f>'2022'!U18</f>
        <v>N/A</v>
      </c>
      <c r="AA121" s="45">
        <f>'2022'!V18</f>
        <v>1.22</v>
      </c>
      <c r="AB121" s="45">
        <f t="shared" si="24"/>
        <v>11.884615384615385</v>
      </c>
      <c r="AC121" s="45">
        <f>'2022'!X18</f>
        <v>5.7</v>
      </c>
      <c r="AD121" s="45">
        <f>'2022'!Y18</f>
        <v>9.4</v>
      </c>
      <c r="AE121" s="45">
        <f>'2022'!Z18</f>
        <v>0</v>
      </c>
      <c r="AF121" s="45">
        <f>'2022'!AA18</f>
        <v>0</v>
      </c>
      <c r="AG121" s="45">
        <f t="shared" si="15"/>
        <v>100</v>
      </c>
      <c r="AH121" s="46">
        <f>'2022'!AB18</f>
        <v>3.7000000000000005E-2</v>
      </c>
      <c r="AI121" s="45">
        <f>'2022'!AC18</f>
        <v>97.396240509355039</v>
      </c>
      <c r="AJ121" s="47">
        <f>'2022'!AD18</f>
        <v>104.43528892839373</v>
      </c>
      <c r="AK121" s="48">
        <f>'2022'!AE18</f>
        <v>0</v>
      </c>
      <c r="AL121" s="49">
        <f>'2022'!AF18</f>
        <v>0</v>
      </c>
      <c r="AM121" s="49">
        <f>'2022'!AG18</f>
        <v>0</v>
      </c>
      <c r="AN121" s="49">
        <f>'2022'!AH18</f>
        <v>3</v>
      </c>
      <c r="AO121" s="49">
        <f>'2022'!AI18</f>
        <v>3</v>
      </c>
      <c r="AP121" s="49">
        <f>'2022'!AK18</f>
        <v>2</v>
      </c>
      <c r="AQ121" s="49">
        <f>'2022'!AL18</f>
        <v>6</v>
      </c>
      <c r="AR121" s="50">
        <f>'2022'!AM18</f>
        <v>1</v>
      </c>
      <c r="AS121" s="55">
        <f>'2022'!AN18</f>
        <v>0</v>
      </c>
      <c r="AT121" s="56">
        <f>'2022'!AO18</f>
        <v>1</v>
      </c>
      <c r="AU121" s="56">
        <f>'2022'!AP18</f>
        <v>0</v>
      </c>
      <c r="AV121" s="56">
        <f>'2022'!AQ18</f>
        <v>0</v>
      </c>
      <c r="AW121" s="56">
        <f>'2022'!AR18</f>
        <v>0</v>
      </c>
      <c r="AX121" s="56">
        <f>'2022'!AS18</f>
        <v>0</v>
      </c>
      <c r="AY121" s="57">
        <f>'2022'!AT18</f>
        <v>0</v>
      </c>
      <c r="AZ121" s="57">
        <f>'2022'!AU18</f>
        <v>0</v>
      </c>
      <c r="BA121" s="57">
        <f>'2022'!AV18</f>
        <v>0</v>
      </c>
      <c r="BB121" s="57">
        <f>'2022'!AW18</f>
        <v>0</v>
      </c>
      <c r="BC121" s="57">
        <f>'2022'!AX18</f>
        <v>0</v>
      </c>
      <c r="BD121" s="57">
        <f>'2022'!AY18</f>
        <v>0</v>
      </c>
      <c r="BE121" s="58">
        <f>'2022'!AZ18</f>
        <v>0</v>
      </c>
      <c r="BF121" s="55">
        <f>'2022'!BA18</f>
        <v>13</v>
      </c>
      <c r="BG121" s="56">
        <f>'2022'!BB18</f>
        <v>358.7</v>
      </c>
      <c r="BH121" s="56">
        <f>'2022'!BC18</f>
        <v>2</v>
      </c>
      <c r="BI121" s="56">
        <f>'2022'!BD18</f>
        <v>1</v>
      </c>
      <c r="BJ121" s="56">
        <f>'2022'!BE18</f>
        <v>0</v>
      </c>
      <c r="BK121" s="56">
        <f>'2022'!BF18</f>
        <v>4</v>
      </c>
      <c r="BL121" s="57">
        <f>'2022'!BG18</f>
        <v>0</v>
      </c>
      <c r="BM121" s="57">
        <f>'2022'!BH18</f>
        <v>0</v>
      </c>
      <c r="BN121" s="57">
        <f>'2022'!BI18</f>
        <v>0.27</v>
      </c>
      <c r="BO121" s="57">
        <f>'2022'!BJ18</f>
        <v>13</v>
      </c>
      <c r="BP121" s="57">
        <f>'2022'!BK18</f>
        <v>6.5</v>
      </c>
      <c r="BQ121" s="57">
        <f>'2022'!BL18</f>
        <v>0</v>
      </c>
      <c r="BR121" s="58">
        <f>'2022'!BM18</f>
        <v>0</v>
      </c>
      <c r="BS121" s="55">
        <f>'2022'!BN18</f>
        <v>142</v>
      </c>
      <c r="BT121" s="56">
        <f>'2022'!BO18</f>
        <v>2367.9</v>
      </c>
      <c r="BU121" s="56">
        <f>'2022'!BP18</f>
        <v>17</v>
      </c>
      <c r="BV121" s="56">
        <f>'2022'!BQ18</f>
        <v>14</v>
      </c>
      <c r="BW121" s="56">
        <f>'2022'!BR18</f>
        <v>4</v>
      </c>
      <c r="BX121" s="56">
        <f>'2022'!BS18</f>
        <v>30.599999999999998</v>
      </c>
      <c r="BY121" s="57">
        <f>'2022'!BT18</f>
        <v>0</v>
      </c>
      <c r="BZ121" s="57">
        <f>'2022'!BU18</f>
        <v>0</v>
      </c>
      <c r="CA121" s="57">
        <f>'2022'!BV18</f>
        <v>0.99</v>
      </c>
      <c r="CB121" s="57">
        <f>'2022'!BW18</f>
        <v>2.5</v>
      </c>
      <c r="CC121" s="57">
        <f>'2022'!BX18</f>
        <v>8.6</v>
      </c>
      <c r="CD121" s="57">
        <f>'2022'!BY18</f>
        <v>0</v>
      </c>
      <c r="CE121" s="58">
        <f>'2022'!BZ18</f>
        <v>0</v>
      </c>
      <c r="CF121" s="55">
        <f>'2022'!CA18</f>
        <v>151</v>
      </c>
      <c r="CG121" s="56">
        <f>'2022'!CB18</f>
        <v>1312.5</v>
      </c>
      <c r="CH121" s="56">
        <f>'2022'!CC18</f>
        <v>15</v>
      </c>
      <c r="CI121" s="56">
        <f>'2022'!CD18</f>
        <v>13</v>
      </c>
      <c r="CJ121" s="56">
        <f>'2022'!CE18</f>
        <v>5</v>
      </c>
      <c r="CK121" s="56">
        <f>'2022'!CF18</f>
        <v>14</v>
      </c>
      <c r="CL121" s="57">
        <f>'2022'!CG18</f>
        <v>0</v>
      </c>
      <c r="CM121" s="57">
        <f>'2022'!CH18</f>
        <v>0</v>
      </c>
      <c r="CN121" s="57">
        <f>'2022'!CI18</f>
        <v>1.22</v>
      </c>
      <c r="CO121" s="57">
        <f>'2022'!CJ18</f>
        <v>4.9000000000000004</v>
      </c>
      <c r="CP121" s="57">
        <f>'2022'!CK18</f>
        <v>7.5</v>
      </c>
      <c r="CQ121" s="57">
        <f>'2022'!CL18</f>
        <v>100</v>
      </c>
      <c r="CR121" s="58">
        <f>'2022'!CM18</f>
        <v>7.1</v>
      </c>
      <c r="CS121" s="55">
        <f>'2022'!CN18</f>
        <v>309</v>
      </c>
      <c r="CT121" s="56">
        <f>'2022'!CO18</f>
        <v>4189.8999999999996</v>
      </c>
      <c r="CU121" s="56">
        <f>'2022'!CP18</f>
        <v>39</v>
      </c>
      <c r="CV121" s="56">
        <f>'2022'!CQ18</f>
        <v>26</v>
      </c>
      <c r="CW121" s="56">
        <f>'2022'!CR18</f>
        <v>3</v>
      </c>
      <c r="CX121" s="56">
        <f>'2022'!CS18</f>
        <v>38.5</v>
      </c>
      <c r="CY121" s="57">
        <f>'2022'!CT18</f>
        <v>0</v>
      </c>
      <c r="CZ121" s="57">
        <f>'2022'!CU18</f>
        <v>0</v>
      </c>
      <c r="DA121" s="57">
        <f>'2022'!CV18</f>
        <v>0.79</v>
      </c>
      <c r="DB121" s="57">
        <f>'2022'!CW18</f>
        <v>5.7</v>
      </c>
      <c r="DC121" s="57">
        <f>'2022'!CX18</f>
        <v>9.4</v>
      </c>
      <c r="DD121" s="57">
        <f>'2022'!CY18</f>
        <v>50</v>
      </c>
      <c r="DE121" s="58">
        <f>'2022'!CZ18</f>
        <v>3.7</v>
      </c>
    </row>
    <row r="122" spans="1:109" ht="15.75" hidden="1" customHeight="1" x14ac:dyDescent="0.2">
      <c r="A122" s="29">
        <f t="shared" si="12"/>
        <v>120</v>
      </c>
      <c r="B122" s="30">
        <f>'2021'!A13</f>
        <v>11</v>
      </c>
      <c r="C122" s="30">
        <v>2021</v>
      </c>
      <c r="D122" s="31" t="str">
        <f>'2021'!B13</f>
        <v>Nick Eubanks</v>
      </c>
      <c r="E122" s="32">
        <f>'2021'!C13</f>
        <v>5.0428571428571427</v>
      </c>
      <c r="F122" s="32">
        <f t="shared" si="13"/>
        <v>25.4</v>
      </c>
      <c r="G122" s="32"/>
      <c r="H122" s="33">
        <f t="shared" si="14"/>
        <v>-1.0749668203822891</v>
      </c>
      <c r="I122" s="34" t="str">
        <f>'2021'!D13</f>
        <v>Michigan</v>
      </c>
      <c r="J122" s="35">
        <f>'2021'!E13</f>
        <v>2</v>
      </c>
      <c r="K122" s="36">
        <f>'2021'!F13</f>
        <v>35390</v>
      </c>
      <c r="L122" s="37">
        <f>'2021'!G13</f>
        <v>28.86849315068493</v>
      </c>
      <c r="M122" s="37" t="str">
        <f>'2021'!H13</f>
        <v>RS SR</v>
      </c>
      <c r="N122" s="37">
        <f>'2021'!I13</f>
        <v>24.452054794520549</v>
      </c>
      <c r="O122" s="38">
        <f>'2021'!J13</f>
        <v>76</v>
      </c>
      <c r="P122" s="38">
        <f>'2021'!K13</f>
        <v>256</v>
      </c>
      <c r="Q122" s="35">
        <f>'2021'!L13</f>
        <v>4.6900000000000004</v>
      </c>
      <c r="R122" s="39">
        <f>'2021'!M13</f>
        <v>0</v>
      </c>
      <c r="S122" s="40">
        <f>'2021'!N13</f>
        <v>0</v>
      </c>
      <c r="T122" s="41">
        <f>'2021'!O13</f>
        <v>0.35672514619883039</v>
      </c>
      <c r="U122" s="41">
        <f>'2021'!P13</f>
        <v>0.1213104620615052</v>
      </c>
      <c r="V122" s="41">
        <f>'2021'!Q13</f>
        <v>8.4396597554492275E-2</v>
      </c>
      <c r="W122" s="41">
        <f>'2021'!R13</f>
        <v>9.348781462245305E-2</v>
      </c>
      <c r="X122" s="42">
        <f>'2021'!S13</f>
        <v>0.22510648041064171</v>
      </c>
      <c r="Y122" s="43">
        <f>'2021'!T13</f>
        <v>0.22510648041064171</v>
      </c>
      <c r="Z122" s="44">
        <f>'2021'!U13</f>
        <v>20.789041095890411</v>
      </c>
      <c r="AA122" s="45">
        <f>'2021'!V13</f>
        <v>1.0900000000000001</v>
      </c>
      <c r="AB122" s="45">
        <f>CF122/CI122</f>
        <v>9.7692307692307701</v>
      </c>
      <c r="AC122" s="45">
        <f>'2021'!X13</f>
        <v>4.0999999999999996</v>
      </c>
      <c r="AD122" s="45">
        <f>'2021'!Y13</f>
        <v>10.1</v>
      </c>
      <c r="AE122" s="45">
        <f>'2021'!Z13</f>
        <v>0</v>
      </c>
      <c r="AF122" s="45">
        <f>'2021'!AA13</f>
        <v>0</v>
      </c>
      <c r="AG122" s="45">
        <f t="shared" si="15"/>
        <v>50</v>
      </c>
      <c r="AH122" s="46">
        <f>'2021'!AB13</f>
        <v>0</v>
      </c>
      <c r="AI122" s="45">
        <f>'2021'!AC13</f>
        <v>105.82263957725021</v>
      </c>
      <c r="AJ122" s="47">
        <f>'2021'!AD13</f>
        <v>111.26740767581894</v>
      </c>
      <c r="AK122" s="48">
        <f>'2021'!AE13</f>
        <v>8</v>
      </c>
      <c r="AL122" s="49">
        <f>'2021'!AF13</f>
        <v>5</v>
      </c>
      <c r="AM122" s="49">
        <f>'2021'!AG13</f>
        <v>0</v>
      </c>
      <c r="AN122" s="49">
        <f>'2021'!AH13</f>
        <v>3</v>
      </c>
      <c r="AO122" s="49">
        <f>'2021'!AI13</f>
        <v>0</v>
      </c>
      <c r="AP122" s="49">
        <f>'2021'!AK13</f>
        <v>6</v>
      </c>
      <c r="AQ122" s="49">
        <f>'2021'!AL13</f>
        <v>0</v>
      </c>
      <c r="AR122" s="50">
        <f>'2021'!AM13</f>
        <v>0</v>
      </c>
      <c r="AS122" s="55">
        <f>'2021'!AN13</f>
        <v>0</v>
      </c>
      <c r="AT122" s="56">
        <f>'2021'!AO13</f>
        <v>1</v>
      </c>
      <c r="AU122" s="56">
        <f>'2021'!AP13</f>
        <v>0</v>
      </c>
      <c r="AV122" s="56">
        <f>'2021'!AQ13</f>
        <v>0</v>
      </c>
      <c r="AW122" s="56">
        <f>'2021'!AR13</f>
        <v>0</v>
      </c>
      <c r="AX122" s="56">
        <f>'2021'!AS13</f>
        <v>0</v>
      </c>
      <c r="AY122" s="57">
        <f>'2021'!AT13</f>
        <v>0</v>
      </c>
      <c r="AZ122" s="57">
        <f>'2021'!AU13</f>
        <v>0</v>
      </c>
      <c r="BA122" s="57">
        <f>'2021'!AV13</f>
        <v>0</v>
      </c>
      <c r="BB122" s="57">
        <f>'2021'!AW13</f>
        <v>0</v>
      </c>
      <c r="BC122" s="57">
        <f>'2021'!AX13</f>
        <v>0</v>
      </c>
      <c r="BD122" s="57">
        <f>'2021'!AY13</f>
        <v>0</v>
      </c>
      <c r="BE122" s="58">
        <f>'2021'!AZ13</f>
        <v>0</v>
      </c>
      <c r="BF122" s="55">
        <f>'2021'!BA13</f>
        <v>61</v>
      </c>
      <c r="BG122" s="56">
        <f>'2021'!BB13</f>
        <v>171</v>
      </c>
      <c r="BH122" s="56">
        <f>'2021'!BC13</f>
        <v>3</v>
      </c>
      <c r="BI122" s="56">
        <f>'2021'!BD13</f>
        <v>2</v>
      </c>
      <c r="BJ122" s="56">
        <f>'2021'!BE13</f>
        <v>0</v>
      </c>
      <c r="BK122" s="56">
        <f>'2021'!BF13</f>
        <v>1</v>
      </c>
      <c r="BL122" s="57">
        <f>'2021'!BG13</f>
        <v>0</v>
      </c>
      <c r="BM122" s="57">
        <f>'2021'!BH13</f>
        <v>0</v>
      </c>
      <c r="BN122" s="57">
        <f>'2021'!BI13</f>
        <v>5.55</v>
      </c>
      <c r="BO122" s="57">
        <f>'2021'!BJ13</f>
        <v>6</v>
      </c>
      <c r="BP122" s="57">
        <f>'2021'!BK13</f>
        <v>21</v>
      </c>
      <c r="BQ122" s="57">
        <f>'2021'!BL13</f>
        <v>100</v>
      </c>
      <c r="BR122" s="58">
        <f>'2021'!BM13</f>
        <v>0</v>
      </c>
      <c r="BS122" s="55">
        <f>'2021'!BN13</f>
        <v>157</v>
      </c>
      <c r="BT122" s="56">
        <f>'2021'!BO13</f>
        <v>1294.1999999999998</v>
      </c>
      <c r="BU122" s="56">
        <f>'2021'!BP13</f>
        <v>14</v>
      </c>
      <c r="BV122" s="56">
        <f>'2021'!BQ13</f>
        <v>8</v>
      </c>
      <c r="BW122" s="56">
        <f>'2021'!BR13</f>
        <v>1</v>
      </c>
      <c r="BX122" s="56">
        <f>'2021'!BS13</f>
        <v>10.8</v>
      </c>
      <c r="BY122" s="57">
        <f>'2021'!BT13</f>
        <v>0</v>
      </c>
      <c r="BZ122" s="57">
        <f>'2021'!BU13</f>
        <v>0</v>
      </c>
      <c r="CA122" s="57">
        <f>'2021'!BV13</f>
        <v>2.31</v>
      </c>
      <c r="CB122" s="57">
        <f>'2021'!BW13</f>
        <v>6.3</v>
      </c>
      <c r="CC122" s="57">
        <f>'2021'!BX13</f>
        <v>13.1</v>
      </c>
      <c r="CD122" s="57">
        <f>'2021'!BY13</f>
        <v>0</v>
      </c>
      <c r="CE122" s="58">
        <f>'2021'!BZ13</f>
        <v>0</v>
      </c>
      <c r="CF122" s="55">
        <f>'2021'!CA13</f>
        <v>254</v>
      </c>
      <c r="CG122" s="56">
        <f>'2021'!CB13</f>
        <v>3009.6000000000004</v>
      </c>
      <c r="CH122" s="56">
        <f>'2021'!CC13</f>
        <v>42</v>
      </c>
      <c r="CI122" s="56">
        <f>'2021'!CD13</f>
        <v>26</v>
      </c>
      <c r="CJ122" s="56">
        <f>'2021'!CE13</f>
        <v>4</v>
      </c>
      <c r="CK122" s="56">
        <f>'2021'!CF13</f>
        <v>22.799999999999997</v>
      </c>
      <c r="CL122" s="57">
        <f>'2021'!CG13</f>
        <v>0</v>
      </c>
      <c r="CM122" s="57">
        <f>'2021'!CH13</f>
        <v>0</v>
      </c>
      <c r="CN122" s="57">
        <f>'2021'!CI13</f>
        <v>1.0900000000000001</v>
      </c>
      <c r="CO122" s="57">
        <f>'2021'!CJ13</f>
        <v>4.0999999999999996</v>
      </c>
      <c r="CP122" s="57">
        <f>'2021'!CK13</f>
        <v>9.4</v>
      </c>
      <c r="CQ122" s="57">
        <f>'2021'!CL13</f>
        <v>50</v>
      </c>
      <c r="CR122" s="58">
        <f>'2021'!CM13</f>
        <v>10.3</v>
      </c>
      <c r="CS122" s="55">
        <f>'2021'!CN13</f>
        <v>117</v>
      </c>
      <c r="CT122" s="56">
        <f>'2021'!CO13</f>
        <v>1251.5</v>
      </c>
      <c r="CU122" s="56">
        <f>'2021'!CP13</f>
        <v>13</v>
      </c>
      <c r="CV122" s="56">
        <f>'2021'!CQ13</f>
        <v>10</v>
      </c>
      <c r="CW122" s="56">
        <f>'2021'!CR13</f>
        <v>1</v>
      </c>
      <c r="CX122" s="56">
        <f>'2021'!CS13</f>
        <v>7.5</v>
      </c>
      <c r="CY122" s="57">
        <f>'2021'!CT13</f>
        <v>0</v>
      </c>
      <c r="CZ122" s="57">
        <f>'2021'!CU13</f>
        <v>0</v>
      </c>
      <c r="DA122" s="57">
        <f>'2021'!CV13</f>
        <v>0.99</v>
      </c>
      <c r="DB122" s="57">
        <f>'2021'!CW13</f>
        <v>3.1</v>
      </c>
      <c r="DC122" s="57">
        <f>'2021'!CX13</f>
        <v>10.1</v>
      </c>
      <c r="DD122" s="57">
        <f>'2021'!CY13</f>
        <v>40</v>
      </c>
      <c r="DE122" s="58">
        <f>'2021'!CZ13</f>
        <v>0</v>
      </c>
    </row>
    <row r="123" spans="1:109" ht="15.75" hidden="1" customHeight="1" x14ac:dyDescent="0.2">
      <c r="A123" s="29">
        <f t="shared" si="12"/>
        <v>121</v>
      </c>
      <c r="B123" s="30">
        <f>'2024'!A13</f>
        <v>11</v>
      </c>
      <c r="C123" s="30">
        <v>2024</v>
      </c>
      <c r="D123" s="31" t="str">
        <f>'2024'!B13</f>
        <v>Thomas Yassmin</v>
      </c>
      <c r="E123" s="32">
        <f>'2024'!C13</f>
        <v>4.9071428571428566</v>
      </c>
      <c r="F123" s="32">
        <f t="shared" si="13"/>
        <v>24.8</v>
      </c>
      <c r="G123" s="32"/>
      <c r="H123" s="33">
        <f t="shared" si="14"/>
        <v>-1.1253205703617657</v>
      </c>
      <c r="I123" s="34" t="str">
        <f>'2024'!D13</f>
        <v>Utah</v>
      </c>
      <c r="J123" s="35">
        <f>'2024'!E13</f>
        <v>5</v>
      </c>
      <c r="K123" s="36">
        <f>'2024'!F13</f>
        <v>36511</v>
      </c>
      <c r="L123" s="37">
        <f>'2024'!G13</f>
        <v>25.797260273972604</v>
      </c>
      <c r="M123" s="37" t="str">
        <f>'2024'!H13</f>
        <v>RS SR</v>
      </c>
      <c r="N123" s="37">
        <f>'2024'!I13</f>
        <v>24.378082191780823</v>
      </c>
      <c r="O123" s="38">
        <f>'2024'!J13</f>
        <v>77</v>
      </c>
      <c r="P123" s="38">
        <f>'2024'!K13</f>
        <v>252</v>
      </c>
      <c r="Q123" s="35">
        <f>'2024'!L13</f>
        <v>4.68</v>
      </c>
      <c r="R123" s="39">
        <f>'2024'!M13</f>
        <v>0</v>
      </c>
      <c r="S123" s="40">
        <f>'2024'!N13</f>
        <v>0</v>
      </c>
      <c r="T123" s="41">
        <f>'2024'!O13</f>
        <v>0</v>
      </c>
      <c r="U123" s="41">
        <f>'2024'!P13</f>
        <v>2.799813345776948E-2</v>
      </c>
      <c r="V123" s="41">
        <f>'2024'!Q13</f>
        <v>9.1060624768489945E-2</v>
      </c>
      <c r="W123" s="41">
        <f>'2024'!R13</f>
        <v>0.10735826296743065</v>
      </c>
      <c r="X123" s="42">
        <f>'2024'!S13</f>
        <v>0.10735826296743065</v>
      </c>
      <c r="Y123" s="43">
        <f>'2024'!T13</f>
        <v>0.10199034981905911</v>
      </c>
      <c r="Z123" s="44" t="str">
        <f>'2024'!U13</f>
        <v>N/A</v>
      </c>
      <c r="AA123" s="45">
        <f>'2024'!V13</f>
        <v>2.02</v>
      </c>
      <c r="AB123" s="45">
        <f>'2024'!W13</f>
        <v>11.125</v>
      </c>
      <c r="AC123" s="45">
        <f>'2024'!X13</f>
        <v>15</v>
      </c>
      <c r="AD123" s="45">
        <f>'2024'!Y13</f>
        <v>6.3</v>
      </c>
      <c r="AE123" s="45">
        <f>'2024'!Z13</f>
        <v>0</v>
      </c>
      <c r="AF123" s="45">
        <f>'2024'!AA13</f>
        <v>0</v>
      </c>
      <c r="AG123" s="45">
        <f t="shared" si="15"/>
        <v>40</v>
      </c>
      <c r="AH123" s="46">
        <f>'2023'!AB29</f>
        <v>0</v>
      </c>
      <c r="AI123" s="45">
        <f>'2024'!AC13</f>
        <v>105.06235324590324</v>
      </c>
      <c r="AJ123" s="47">
        <f>'2024'!AD13</f>
        <v>112.65544911539962</v>
      </c>
      <c r="AK123" s="48">
        <f>'2024'!AF13</f>
        <v>0</v>
      </c>
      <c r="AL123" s="49">
        <f>'2024'!AG13</f>
        <v>6</v>
      </c>
      <c r="AM123" s="49">
        <f>'2024'!AH13</f>
        <v>2</v>
      </c>
      <c r="AN123" s="49">
        <f>'2024'!AI13</f>
        <v>10</v>
      </c>
      <c r="AO123" s="49">
        <f>'2024'!AJ13</f>
        <v>5</v>
      </c>
      <c r="AP123" s="49">
        <f>'2024'!AK13</f>
        <v>7</v>
      </c>
      <c r="AQ123" s="49">
        <f>'2024'!AL13</f>
        <v>0</v>
      </c>
      <c r="AR123" s="50">
        <f>'2024'!AM13</f>
        <v>0.25</v>
      </c>
      <c r="AS123" s="55">
        <f>'2024'!AN13</f>
        <v>0</v>
      </c>
      <c r="AT123" s="56">
        <f>'2024'!AO13</f>
        <v>1</v>
      </c>
      <c r="AU123" s="56">
        <f>'2024'!AP13</f>
        <v>0</v>
      </c>
      <c r="AV123" s="56">
        <f>'2024'!AQ13</f>
        <v>0</v>
      </c>
      <c r="AW123" s="56">
        <f>'2024'!AR13</f>
        <v>0</v>
      </c>
      <c r="AX123" s="56">
        <f>'2024'!AS13</f>
        <v>1</v>
      </c>
      <c r="AY123" s="57">
        <f>'2024'!AT13</f>
        <v>0</v>
      </c>
      <c r="AZ123" s="57">
        <f>'2024'!AU13</f>
        <v>0</v>
      </c>
      <c r="BA123" s="57">
        <f>'2024'!AV13</f>
        <v>0</v>
      </c>
      <c r="BB123" s="57">
        <f>'2024'!AW13</f>
        <v>0</v>
      </c>
      <c r="BC123" s="57">
        <f>'2024'!AX13</f>
        <v>0</v>
      </c>
      <c r="BD123" s="57">
        <f>'2024'!AY13</f>
        <v>0</v>
      </c>
      <c r="BE123" s="58">
        <f>'2024'!AZ13</f>
        <v>0</v>
      </c>
      <c r="BF123" s="55">
        <f>'2024'!BA13</f>
        <v>0</v>
      </c>
      <c r="BG123" s="56">
        <f>'2024'!BB13</f>
        <v>1</v>
      </c>
      <c r="BH123" s="56">
        <f>'2024'!BC13</f>
        <v>1</v>
      </c>
      <c r="BI123" s="56">
        <f>'2024'!BD13</f>
        <v>0</v>
      </c>
      <c r="BJ123" s="56">
        <f>'2024'!BE13</f>
        <v>0</v>
      </c>
      <c r="BK123" s="56">
        <f>'2024'!BF13</f>
        <v>1</v>
      </c>
      <c r="BL123" s="57">
        <f>'2024'!BG13</f>
        <v>0</v>
      </c>
      <c r="BM123" s="57">
        <f>'2024'!BH13</f>
        <v>0</v>
      </c>
      <c r="BN123" s="57">
        <f>'2024'!BI13</f>
        <v>0</v>
      </c>
      <c r="BO123" s="57">
        <f>'2024'!BJ13</f>
        <v>0</v>
      </c>
      <c r="BP123" s="57">
        <f>'2024'!BK13</f>
        <v>27</v>
      </c>
      <c r="BQ123" s="57">
        <f>'2024'!BL13</f>
        <v>0</v>
      </c>
      <c r="BR123" s="58">
        <f>'2024'!BM13</f>
        <v>0</v>
      </c>
      <c r="BS123" s="55">
        <f>'2024'!BN13</f>
        <v>6</v>
      </c>
      <c r="BT123" s="56">
        <f>'2024'!BO13</f>
        <v>214.3</v>
      </c>
      <c r="BU123" s="56">
        <f>'2024'!BP13</f>
        <v>1</v>
      </c>
      <c r="BV123" s="56">
        <f>'2024'!BQ13</f>
        <v>1</v>
      </c>
      <c r="BW123" s="56">
        <f>'2024'!BR13</f>
        <v>0</v>
      </c>
      <c r="BX123" s="56">
        <f>'2024'!BS13</f>
        <v>1.7</v>
      </c>
      <c r="BY123" s="57">
        <f>'2024'!BT13</f>
        <v>0</v>
      </c>
      <c r="BZ123" s="57">
        <f>'2024'!BU13</f>
        <v>0</v>
      </c>
      <c r="CA123" s="57">
        <f>'2024'!BV13</f>
        <v>3</v>
      </c>
      <c r="CB123" s="57">
        <f>'2024'!BW13</f>
        <v>5</v>
      </c>
      <c r="CC123" s="57">
        <f>'2024'!BX13</f>
        <v>1</v>
      </c>
      <c r="CD123" s="57">
        <f>'2024'!BY13</f>
        <v>0</v>
      </c>
      <c r="CE123" s="58">
        <f>'2024'!BZ13</f>
        <v>0</v>
      </c>
      <c r="CF123" s="55">
        <f>'2024'!CA13</f>
        <v>295</v>
      </c>
      <c r="CG123" s="56">
        <f>'2024'!CB13</f>
        <v>3239.6</v>
      </c>
      <c r="CH123" s="56">
        <f>'2024'!CC13</f>
        <v>21</v>
      </c>
      <c r="CI123" s="56">
        <f>'2024'!CD13</f>
        <v>13</v>
      </c>
      <c r="CJ123" s="56">
        <f>'2024'!CE13</f>
        <v>6</v>
      </c>
      <c r="CK123" s="56">
        <f>'2024'!CF13</f>
        <v>28.6</v>
      </c>
      <c r="CL123" s="57">
        <f>'2024'!CG13</f>
        <v>0</v>
      </c>
      <c r="CM123" s="57">
        <f>'2024'!CH13</f>
        <v>0</v>
      </c>
      <c r="CN123" s="57">
        <f>'2024'!CI13</f>
        <v>2.02</v>
      </c>
      <c r="CO123" s="57">
        <f>'2024'!CJ13</f>
        <v>15</v>
      </c>
      <c r="CP123" s="57">
        <f>'2024'!CK13</f>
        <v>11.1</v>
      </c>
      <c r="CQ123" s="57">
        <f>'2024'!CL13</f>
        <v>40</v>
      </c>
      <c r="CR123" s="58">
        <f>'2024'!CM13</f>
        <v>13.3</v>
      </c>
      <c r="CS123" s="55">
        <f>'2024'!CN13</f>
        <v>89</v>
      </c>
      <c r="CT123" s="56">
        <f>'2024'!CO13</f>
        <v>829</v>
      </c>
      <c r="CU123" s="56">
        <f>'2024'!CP13</f>
        <v>12</v>
      </c>
      <c r="CV123" s="56">
        <f>'2024'!CQ13</f>
        <v>8</v>
      </c>
      <c r="CW123" s="56">
        <f>'2024'!CR13</f>
        <v>1</v>
      </c>
      <c r="CX123" s="56">
        <f>'2024'!CS13</f>
        <v>6</v>
      </c>
      <c r="CY123" s="57">
        <f>'2024'!CT13</f>
        <v>0</v>
      </c>
      <c r="CZ123" s="57">
        <f>'2024'!CU13</f>
        <v>0</v>
      </c>
      <c r="DA123" s="57">
        <f>'2024'!CV13</f>
        <v>0.85</v>
      </c>
      <c r="DB123" s="57">
        <f>'2024'!CW13</f>
        <v>8.6</v>
      </c>
      <c r="DC123" s="57">
        <f>'2024'!CX13</f>
        <v>6.3</v>
      </c>
      <c r="DD123" s="57">
        <f>'2024'!CY13</f>
        <v>0</v>
      </c>
      <c r="DE123" s="58">
        <f>'2024'!CZ13</f>
        <v>0</v>
      </c>
    </row>
    <row r="124" spans="1:109" ht="15.75" hidden="1" customHeight="1" x14ac:dyDescent="0.2">
      <c r="A124" s="29">
        <f t="shared" si="12"/>
        <v>122</v>
      </c>
      <c r="B124" s="30">
        <f>'2018'!A15</f>
        <v>13</v>
      </c>
      <c r="C124" s="30">
        <v>2018</v>
      </c>
      <c r="D124" s="31" t="str">
        <f>'2018'!B15</f>
        <v>Ryan Izzo</v>
      </c>
      <c r="E124" s="32">
        <f>'2018'!C15</f>
        <v>4.8999999999999995</v>
      </c>
      <c r="F124" s="32">
        <f t="shared" si="13"/>
        <v>24.2</v>
      </c>
      <c r="G124" s="32"/>
      <c r="H124" s="33">
        <f t="shared" si="14"/>
        <v>-1.1279707677291066</v>
      </c>
      <c r="I124" s="34" t="str">
        <f>'2018'!D15</f>
        <v>Florida State</v>
      </c>
      <c r="J124" s="35">
        <f>'2018'!E15</f>
        <v>4</v>
      </c>
      <c r="K124" s="36">
        <f>'2018'!F15</f>
        <v>35054</v>
      </c>
      <c r="L124" s="37">
        <f>'2018'!G15</f>
        <v>29.789041095890411</v>
      </c>
      <c r="M124" s="37" t="str">
        <f>'2018'!H15</f>
        <v>RS JR</v>
      </c>
      <c r="N124" s="37">
        <f>'2018'!I15</f>
        <v>22.361643835616437</v>
      </c>
      <c r="O124" s="38">
        <f>'2018'!J15</f>
        <v>77</v>
      </c>
      <c r="P124" s="38">
        <f>'2018'!K15</f>
        <v>256</v>
      </c>
      <c r="Q124" s="35">
        <f>'2018'!L15</f>
        <v>4.9400000000000004</v>
      </c>
      <c r="R124" s="39">
        <f>'2018'!M15</f>
        <v>6</v>
      </c>
      <c r="S124" s="40">
        <f>'2018'!N15</f>
        <v>0</v>
      </c>
      <c r="T124" s="41">
        <f>'2018'!O15</f>
        <v>2.3079459281239695E-2</v>
      </c>
      <c r="U124" s="41">
        <f>'2018'!P15</f>
        <v>9.1217096690122484E-2</v>
      </c>
      <c r="V124" s="41">
        <f>'2018'!Q15</f>
        <v>8.595229079893979E-2</v>
      </c>
      <c r="W124" s="41">
        <f>'2018'!R15</f>
        <v>0.1800883452259599</v>
      </c>
      <c r="X124" s="42">
        <f>'2018'!S15</f>
        <v>0.1800883452259599</v>
      </c>
      <c r="Y124" s="43">
        <f>'2018'!T15</f>
        <v>0.1710839279646619</v>
      </c>
      <c r="Z124" s="44">
        <f>'2018'!U15</f>
        <v>21.723287671232878</v>
      </c>
      <c r="AA124" s="45">
        <f>'2018'!V15</f>
        <v>1.06</v>
      </c>
      <c r="AB124" s="45">
        <f>CS124/CV124</f>
        <v>15.9</v>
      </c>
      <c r="AC124" s="45">
        <f>'2018'!X15</f>
        <v>6.8</v>
      </c>
      <c r="AD124" s="45">
        <f>'2018'!Y15</f>
        <v>9.6999999999999993</v>
      </c>
      <c r="AE124" s="45">
        <f>'2018'!Z15</f>
        <v>0</v>
      </c>
      <c r="AF124" s="45">
        <f>'2018'!AA15</f>
        <v>0</v>
      </c>
      <c r="AG124" s="45">
        <f t="shared" si="15"/>
        <v>0</v>
      </c>
      <c r="AH124" s="46">
        <f>'2018'!AB15</f>
        <v>0</v>
      </c>
      <c r="AI124" s="45">
        <f>'2018'!AC15</f>
        <v>85.973016571886475</v>
      </c>
      <c r="AJ124" s="47">
        <f>'2018'!AD15</f>
        <v>92.186482545680377</v>
      </c>
      <c r="AK124" s="48">
        <f>'2018'!AE15</f>
        <v>5</v>
      </c>
      <c r="AL124" s="49">
        <f>'2018'!AF15</f>
        <v>2</v>
      </c>
      <c r="AM124" s="49">
        <f>'2018'!AG15</f>
        <v>0</v>
      </c>
      <c r="AN124" s="49">
        <f>'2018'!AH15</f>
        <v>8</v>
      </c>
      <c r="AO124" s="49">
        <f>'2018'!AI15</f>
        <v>4</v>
      </c>
      <c r="AP124" s="49">
        <f>'2018'!AK15</f>
        <v>0</v>
      </c>
      <c r="AQ124" s="49">
        <f>'2018'!AL15</f>
        <v>2</v>
      </c>
      <c r="AR124" s="50">
        <f>'2018'!AM15</f>
        <v>0</v>
      </c>
      <c r="AS124" s="55">
        <f>'2018'!AN15</f>
        <v>0</v>
      </c>
      <c r="AT124" s="56">
        <f>'2018'!AO15</f>
        <v>1</v>
      </c>
      <c r="AU124" s="56">
        <f>'2018'!AP15</f>
        <v>0</v>
      </c>
      <c r="AV124" s="56">
        <f>'2018'!AQ15</f>
        <v>0</v>
      </c>
      <c r="AW124" s="56">
        <f>'2018'!AR15</f>
        <v>0</v>
      </c>
      <c r="AX124" s="56">
        <f>'2018'!AS15</f>
        <v>0</v>
      </c>
      <c r="AY124" s="57">
        <f>'2018'!AT15</f>
        <v>0</v>
      </c>
      <c r="AZ124" s="57">
        <f>'2018'!AU15</f>
        <v>0</v>
      </c>
      <c r="BA124" s="57">
        <f>'2018'!AV15</f>
        <v>0</v>
      </c>
      <c r="BB124" s="57">
        <f>'2018'!AW15</f>
        <v>0</v>
      </c>
      <c r="BC124" s="57">
        <f>'2018'!AX15</f>
        <v>0</v>
      </c>
      <c r="BD124" s="57">
        <f>'2018'!AY15</f>
        <v>0</v>
      </c>
      <c r="BE124" s="58">
        <f>'2018'!AZ15</f>
        <v>0</v>
      </c>
      <c r="BF124" s="55">
        <f>'2018'!BA15</f>
        <v>7</v>
      </c>
      <c r="BG124" s="56">
        <f>'2018'!BB15</f>
        <v>303.3</v>
      </c>
      <c r="BH124" s="56">
        <f>'2018'!BC15</f>
        <v>1</v>
      </c>
      <c r="BI124" s="56">
        <f>'2018'!BD15</f>
        <v>1</v>
      </c>
      <c r="BJ124" s="56">
        <f>'2018'!BE15</f>
        <v>0</v>
      </c>
      <c r="BK124" s="56">
        <f>'2018'!BF15</f>
        <v>1.9</v>
      </c>
      <c r="BL124" s="57">
        <f>'2018'!BG15</f>
        <v>0</v>
      </c>
      <c r="BM124" s="57">
        <f>'2018'!BH15</f>
        <v>0</v>
      </c>
      <c r="BN124" s="57">
        <f>'2018'!BI15</f>
        <v>2.33</v>
      </c>
      <c r="BO124" s="57">
        <f>'2018'!BJ15</f>
        <v>1</v>
      </c>
      <c r="BP124" s="57">
        <f>'2018'!BK15</f>
        <v>6</v>
      </c>
      <c r="BQ124" s="57">
        <f>'2018'!BL15</f>
        <v>0</v>
      </c>
      <c r="BR124" s="58">
        <f>'2018'!BM15</f>
        <v>0</v>
      </c>
      <c r="BS124" s="55">
        <f>'2018'!BN15</f>
        <v>210</v>
      </c>
      <c r="BT124" s="56">
        <f>'2018'!BO15</f>
        <v>2302.2000000000003</v>
      </c>
      <c r="BU124" s="56">
        <f>'2018'!BP15</f>
        <v>23</v>
      </c>
      <c r="BV124" s="56">
        <f>'2018'!BQ15</f>
        <v>14</v>
      </c>
      <c r="BW124" s="56">
        <f>'2018'!BR15</f>
        <v>2</v>
      </c>
      <c r="BX124" s="56">
        <f>'2018'!BS15</f>
        <v>15.299999999999999</v>
      </c>
      <c r="BY124" s="57">
        <f>'2018'!BT15</f>
        <v>0</v>
      </c>
      <c r="BZ124" s="57">
        <f>'2018'!BU15</f>
        <v>0</v>
      </c>
      <c r="CA124" s="57">
        <f>'2018'!BV15</f>
        <v>1.02</v>
      </c>
      <c r="CB124" s="57">
        <f>'2018'!BW15</f>
        <v>4.9000000000000004</v>
      </c>
      <c r="CC124" s="57">
        <f>'2018'!BX15</f>
        <v>9.8000000000000007</v>
      </c>
      <c r="CD124" s="57">
        <f>'2018'!BY15</f>
        <v>0</v>
      </c>
      <c r="CE124" s="58">
        <f>'2018'!BZ15</f>
        <v>6.7</v>
      </c>
      <c r="CF124" s="55">
        <f>'2018'!CA15</f>
        <v>227</v>
      </c>
      <c r="CG124" s="56">
        <f>'2018'!CB15</f>
        <v>2641</v>
      </c>
      <c r="CH124" s="56">
        <f>'2018'!CC15</f>
        <v>32</v>
      </c>
      <c r="CI124" s="56">
        <f>'2018'!CD15</f>
        <v>19</v>
      </c>
      <c r="CJ124" s="56">
        <f>'2018'!CE15</f>
        <v>1</v>
      </c>
      <c r="CK124" s="56">
        <f>'2018'!CF15</f>
        <v>18</v>
      </c>
      <c r="CL124" s="57">
        <f>'2018'!CG15</f>
        <v>0</v>
      </c>
      <c r="CM124" s="57">
        <f>'2018'!CH15</f>
        <v>0</v>
      </c>
      <c r="CN124" s="57">
        <f>'2018'!CI15</f>
        <v>0.89</v>
      </c>
      <c r="CO124" s="57">
        <f>'2018'!CJ15</f>
        <v>6.2</v>
      </c>
      <c r="CP124" s="57">
        <f>'2018'!CK15</f>
        <v>8.8000000000000007</v>
      </c>
      <c r="CQ124" s="57">
        <f>'2018'!CL15</f>
        <v>0</v>
      </c>
      <c r="CR124" s="58">
        <f>'2018'!CM15</f>
        <v>0</v>
      </c>
      <c r="CS124" s="55">
        <f>'2018'!CN15</f>
        <v>318</v>
      </c>
      <c r="CT124" s="56">
        <f>'2018'!CO15</f>
        <v>1765.8</v>
      </c>
      <c r="CU124" s="56">
        <f>'2018'!CP15</f>
        <v>35</v>
      </c>
      <c r="CV124" s="56">
        <f>'2018'!CQ15</f>
        <v>20</v>
      </c>
      <c r="CW124" s="56">
        <f>'2018'!CR15</f>
        <v>3</v>
      </c>
      <c r="CX124" s="56">
        <f>'2018'!CS15</f>
        <v>14.4</v>
      </c>
      <c r="CY124" s="57">
        <f>'2018'!CT15</f>
        <v>0</v>
      </c>
      <c r="CZ124" s="57">
        <f>'2018'!CU15</f>
        <v>0</v>
      </c>
      <c r="DA124" s="57">
        <f>'2018'!CV15</f>
        <v>1.06</v>
      </c>
      <c r="DB124" s="57">
        <f>'2018'!CW15</f>
        <v>6.8</v>
      </c>
      <c r="DC124" s="57">
        <f>'2018'!CX15</f>
        <v>9.6999999999999993</v>
      </c>
      <c r="DD124" s="57">
        <f>'2018'!CY15</f>
        <v>16.7</v>
      </c>
      <c r="DE124" s="58">
        <f>'2018'!CZ15</f>
        <v>9.1</v>
      </c>
    </row>
    <row r="125" spans="1:109" ht="15.75" hidden="1" customHeight="1" x14ac:dyDescent="0.2">
      <c r="A125" s="29">
        <f t="shared" si="12"/>
        <v>123</v>
      </c>
      <c r="B125" s="30">
        <f>'2025'!A17</f>
        <v>15</v>
      </c>
      <c r="C125" s="30">
        <v>2025</v>
      </c>
      <c r="D125" s="31" t="str">
        <f>'2025'!B17</f>
        <v>Jalin Conyers</v>
      </c>
      <c r="E125" s="32">
        <f>'2025'!C17</f>
        <v>4.8428571428571425</v>
      </c>
      <c r="F125" s="32">
        <f t="shared" si="13"/>
        <v>23.599999999999998</v>
      </c>
      <c r="G125" s="32"/>
      <c r="H125" s="33">
        <f t="shared" si="14"/>
        <v>-1.1491723466678334</v>
      </c>
      <c r="I125" s="34" t="str">
        <f>'2025'!D17</f>
        <v>Texas Tech</v>
      </c>
      <c r="J125" s="35">
        <f>'2025'!E17</f>
        <v>3</v>
      </c>
      <c r="K125" s="36">
        <f>'2025'!F17</f>
        <v>37462</v>
      </c>
      <c r="L125" s="37">
        <f>'2025'!G17</f>
        <v>23.19178082191781</v>
      </c>
      <c r="M125" s="37" t="str">
        <f>'2025'!H17</f>
        <v>RS SR</v>
      </c>
      <c r="N125" s="37">
        <f>'2025'!I17</f>
        <v>22.772602739726029</v>
      </c>
      <c r="O125" s="38">
        <f>'2025'!J17</f>
        <v>75</v>
      </c>
      <c r="P125" s="38">
        <f>'2025'!K17</f>
        <v>260</v>
      </c>
      <c r="Q125" s="35">
        <f>'2025'!L17</f>
        <v>4.75</v>
      </c>
      <c r="R125" s="39">
        <f>'2025'!M17</f>
        <v>0</v>
      </c>
      <c r="S125" s="40">
        <f>'2025'!N17</f>
        <v>0</v>
      </c>
      <c r="T125" s="41">
        <f>'2025'!O17</f>
        <v>2.8948965774851756E-2</v>
      </c>
      <c r="U125" s="41">
        <f>'2025'!P17</f>
        <v>0.13596665343390232</v>
      </c>
      <c r="V125" s="41">
        <f>'2025'!Q17</f>
        <v>0.1564864047032378</v>
      </c>
      <c r="W125" s="41">
        <f>'2025'!R17</f>
        <v>8.2966035779102928E-2</v>
      </c>
      <c r="X125" s="42">
        <f>'2025'!S17</f>
        <v>0.11972622024117036</v>
      </c>
      <c r="Y125" s="43">
        <f>'2025'!T17</f>
        <v>0.11373990922911183</v>
      </c>
      <c r="Z125" s="44">
        <f>'2025'!U17</f>
        <v>21.106849315068494</v>
      </c>
      <c r="AA125" s="45">
        <f>'2025'!V17</f>
        <v>1.98</v>
      </c>
      <c r="AB125" s="45">
        <f>'2025'!W17</f>
        <v>12.066666666666666</v>
      </c>
      <c r="AC125" s="45">
        <f>'2025'!X17</f>
        <v>9.6</v>
      </c>
      <c r="AD125" s="45">
        <f>'2025'!Y17</f>
        <v>7.4</v>
      </c>
      <c r="AE125" s="45">
        <f>'2025'!Z17</f>
        <v>0</v>
      </c>
      <c r="AF125" s="45">
        <f>'2025'!AA17</f>
        <v>0</v>
      </c>
      <c r="AG125" s="45">
        <f t="shared" si="15"/>
        <v>30</v>
      </c>
      <c r="AH125" s="46">
        <f>'2025'!AB17</f>
        <v>6.3E-2</v>
      </c>
      <c r="AI125" s="45">
        <f>'2025'!AC17</f>
        <v>102.14777357448148</v>
      </c>
      <c r="AJ125" s="47">
        <f>'2025'!AD17</f>
        <v>105.29064632306687</v>
      </c>
      <c r="AK125" s="48">
        <f>'2025'!AE17</f>
        <v>2</v>
      </c>
      <c r="AL125" s="49">
        <f>'2025'!AF17</f>
        <v>4</v>
      </c>
      <c r="AM125" s="49">
        <f>'2025'!AG17</f>
        <v>5</v>
      </c>
      <c r="AN125" s="49">
        <f>'2025'!AH17</f>
        <v>4</v>
      </c>
      <c r="AO125" s="49">
        <f>'2025'!AI17</f>
        <v>8</v>
      </c>
      <c r="AP125" s="49">
        <f>'2025'!AK17</f>
        <v>4</v>
      </c>
      <c r="AQ125" s="49">
        <f>'2025'!AL17</f>
        <v>0</v>
      </c>
      <c r="AR125" s="50">
        <f>'2025'!AM17</f>
        <v>0</v>
      </c>
      <c r="AS125" s="55">
        <f>'2025'!AN17</f>
        <v>0</v>
      </c>
      <c r="AT125" s="56">
        <f>'2025'!AO17</f>
        <v>1</v>
      </c>
      <c r="AU125" s="56">
        <f>'2025'!AP17</f>
        <v>0</v>
      </c>
      <c r="AV125" s="56">
        <f>'2025'!AQ17</f>
        <v>0</v>
      </c>
      <c r="AW125" s="56">
        <f>'2025'!AR17</f>
        <v>0</v>
      </c>
      <c r="AX125" s="56">
        <f>'2025'!AS17</f>
        <v>0</v>
      </c>
      <c r="AY125" s="57">
        <f>'2025'!AT17</f>
        <v>0</v>
      </c>
      <c r="AZ125" s="57">
        <f>'2025'!AU17</f>
        <v>0</v>
      </c>
      <c r="BA125" s="57">
        <f>'2025'!AV17</f>
        <v>0</v>
      </c>
      <c r="BB125" s="57">
        <f>'2025'!AW17</f>
        <v>0</v>
      </c>
      <c r="BC125" s="57">
        <f>'2025'!AX17</f>
        <v>0</v>
      </c>
      <c r="BD125" s="57">
        <f>'2025'!AY17</f>
        <v>0</v>
      </c>
      <c r="BE125" s="58">
        <f>'2025'!AZ17</f>
        <v>0</v>
      </c>
      <c r="BF125" s="55">
        <f>'2025'!BA17</f>
        <v>62</v>
      </c>
      <c r="BG125" s="56">
        <f>'2025'!BB17</f>
        <v>2141.6999999999998</v>
      </c>
      <c r="BH125" s="56">
        <f>'2025'!BC17</f>
        <v>9</v>
      </c>
      <c r="BI125" s="56">
        <f>'2025'!BD17</f>
        <v>6</v>
      </c>
      <c r="BJ125" s="56">
        <f>'2025'!BE17</f>
        <v>1</v>
      </c>
      <c r="BK125" s="56">
        <f>'2025'!BF17</f>
        <v>0</v>
      </c>
      <c r="BL125" s="57">
        <f>'2025'!BG17</f>
        <v>0</v>
      </c>
      <c r="BM125" s="57">
        <f>'2025'!BH17</f>
        <v>0</v>
      </c>
      <c r="BN125" s="57">
        <f>'2025'!BI17</f>
        <v>0.89</v>
      </c>
      <c r="BO125" s="57">
        <f>'2025'!BJ17</f>
        <v>0.3</v>
      </c>
      <c r="BP125" s="57">
        <f>'2025'!BK17</f>
        <v>10.4</v>
      </c>
      <c r="BQ125" s="57">
        <f>'2025'!BL17</f>
        <v>100</v>
      </c>
      <c r="BR125" s="58">
        <f>'2025'!BM17</f>
        <v>14.3</v>
      </c>
      <c r="BS125" s="55">
        <f>'2025'!BN17</f>
        <v>411</v>
      </c>
      <c r="BT125" s="56">
        <f>'2025'!BO17</f>
        <v>3022.8</v>
      </c>
      <c r="BU125" s="56">
        <f>'2025'!BP17</f>
        <v>46</v>
      </c>
      <c r="BV125" s="56">
        <f>'2025'!BQ17</f>
        <v>37</v>
      </c>
      <c r="BW125" s="56">
        <f>'2025'!BR17</f>
        <v>5</v>
      </c>
      <c r="BX125" s="56">
        <f>'2025'!BS17</f>
        <v>0</v>
      </c>
      <c r="BY125" s="57">
        <f>'2025'!BT17</f>
        <v>0</v>
      </c>
      <c r="BZ125" s="57">
        <f>'2025'!BU17</f>
        <v>0</v>
      </c>
      <c r="CA125" s="57">
        <f>'2025'!BV17</f>
        <v>2.12</v>
      </c>
      <c r="CB125" s="57">
        <f>'2025'!BW17</f>
        <v>6.2</v>
      </c>
      <c r="CC125" s="57">
        <f>'2025'!BX17</f>
        <v>5.7</v>
      </c>
      <c r="CD125" s="57">
        <f>'2025'!BY17</f>
        <v>66.7</v>
      </c>
      <c r="CE125" s="58">
        <f>'2025'!BZ17</f>
        <v>5.0999999999999996</v>
      </c>
      <c r="CF125" s="55">
        <f>'2025'!CA17</f>
        <v>362</v>
      </c>
      <c r="CG125" s="56">
        <f>'2025'!CB17</f>
        <v>2313.3000000000002</v>
      </c>
      <c r="CH125" s="56">
        <f>'2025'!CC17</f>
        <v>50</v>
      </c>
      <c r="CI125" s="56">
        <f>'2025'!CD17</f>
        <v>30</v>
      </c>
      <c r="CJ125" s="56">
        <f>'2025'!CE17</f>
        <v>0</v>
      </c>
      <c r="CK125" s="56">
        <f>'2025'!CF17</f>
        <v>0</v>
      </c>
      <c r="CL125" s="57">
        <f>'2025'!CG17</f>
        <v>0</v>
      </c>
      <c r="CM125" s="57">
        <f>'2025'!CH17</f>
        <v>0</v>
      </c>
      <c r="CN125" s="57">
        <f>'2025'!CI17</f>
        <v>1.98</v>
      </c>
      <c r="CO125" s="57">
        <f>'2025'!CJ17</f>
        <v>9.6</v>
      </c>
      <c r="CP125" s="57">
        <f>'2025'!CK17</f>
        <v>6.9</v>
      </c>
      <c r="CQ125" s="57">
        <f>'2025'!CL17</f>
        <v>30</v>
      </c>
      <c r="CR125" s="58">
        <f>'2025'!CM17</f>
        <v>6.3</v>
      </c>
      <c r="CS125" s="55">
        <f>'2025'!CN17</f>
        <v>320</v>
      </c>
      <c r="CT125" s="56">
        <f>'2025'!CO17</f>
        <v>3857</v>
      </c>
      <c r="CU125" s="56">
        <f>'2025'!CP17</f>
        <v>42</v>
      </c>
      <c r="CV125" s="56">
        <f>'2025'!CQ17</f>
        <v>30</v>
      </c>
      <c r="CW125" s="56">
        <f>'2025'!CR17</f>
        <v>5</v>
      </c>
      <c r="CX125" s="56">
        <f>'2025'!CS17</f>
        <v>30</v>
      </c>
      <c r="CY125" s="57">
        <f>'2025'!CT17</f>
        <v>0</v>
      </c>
      <c r="CZ125" s="57">
        <f>'2025'!CU17</f>
        <v>0</v>
      </c>
      <c r="DA125" s="57">
        <f>'2025'!CV17</f>
        <v>1.42</v>
      </c>
      <c r="DB125" s="57">
        <f>'2025'!CW17</f>
        <v>5.5</v>
      </c>
      <c r="DC125" s="57">
        <f>'2025'!CX17</f>
        <v>7.4</v>
      </c>
      <c r="DD125" s="57">
        <f>'2025'!CY17</f>
        <v>60</v>
      </c>
      <c r="DE125" s="58">
        <f>'2025'!CZ17</f>
        <v>6.3</v>
      </c>
    </row>
    <row r="126" spans="1:109" ht="15.75" hidden="1" customHeight="1" x14ac:dyDescent="0.2">
      <c r="A126" s="29">
        <f t="shared" si="12"/>
        <v>124</v>
      </c>
      <c r="B126" s="30">
        <f>'2025'!A18</f>
        <v>16</v>
      </c>
      <c r="C126" s="30">
        <v>2025</v>
      </c>
      <c r="D126" s="31" t="str">
        <f>'2025'!B18</f>
        <v>Rivaldo Fairweather</v>
      </c>
      <c r="E126" s="32">
        <f>'2025'!C18</f>
        <v>4.8285714285714283</v>
      </c>
      <c r="F126" s="32">
        <f t="shared" si="13"/>
        <v>22.900000000000002</v>
      </c>
      <c r="G126" s="32"/>
      <c r="H126" s="33">
        <f t="shared" si="14"/>
        <v>-1.1544727414025151</v>
      </c>
      <c r="I126" s="34" t="str">
        <f>'2025'!D18</f>
        <v>Auburn</v>
      </c>
      <c r="J126" s="35">
        <f>'2025'!E18</f>
        <v>1</v>
      </c>
      <c r="K126" s="36">
        <f>'2025'!F18</f>
        <v>37456</v>
      </c>
      <c r="L126" s="37">
        <f>'2025'!G18</f>
        <v>23.208219178082192</v>
      </c>
      <c r="M126" s="37" t="str">
        <f>'2025'!H18</f>
        <v>RS SR</v>
      </c>
      <c r="N126" s="37">
        <f>'2025'!I18</f>
        <v>22.789041095890411</v>
      </c>
      <c r="O126" s="38">
        <f>'2025'!J18</f>
        <v>76</v>
      </c>
      <c r="P126" s="38">
        <f>'2025'!K18</f>
        <v>251</v>
      </c>
      <c r="Q126" s="35">
        <f>'2025'!L18</f>
        <v>4.72</v>
      </c>
      <c r="R126" s="39">
        <f>'2025'!M18</f>
        <v>0</v>
      </c>
      <c r="S126" s="40">
        <f>'2025'!N18</f>
        <v>0.26742301458670986</v>
      </c>
      <c r="T126" s="41">
        <f>'2025'!O18</f>
        <v>0.10348583877995644</v>
      </c>
      <c r="U126" s="41">
        <f>'2025'!P18</f>
        <v>0.16380952380952382</v>
      </c>
      <c r="V126" s="41">
        <f>'2025'!Q18</f>
        <v>0.18634423897581792</v>
      </c>
      <c r="W126" s="41">
        <f>'2025'!R18</f>
        <v>0.11746131986106725</v>
      </c>
      <c r="X126" s="42">
        <f>'2025'!S18</f>
        <v>0.19244216722388857</v>
      </c>
      <c r="Y126" s="43">
        <f>'2025'!T18</f>
        <v>0.19244216722388857</v>
      </c>
      <c r="Z126" s="44">
        <f>'2025'!U18</f>
        <v>17.13150684931507</v>
      </c>
      <c r="AA126" s="45">
        <f>'2025'!V18</f>
        <v>1.42</v>
      </c>
      <c r="AB126" s="45">
        <f>'2025'!W18</f>
        <v>12</v>
      </c>
      <c r="AC126" s="45">
        <f>'2025'!X18</f>
        <v>4.3</v>
      </c>
      <c r="AD126" s="45">
        <f>'2025'!Y18</f>
        <v>10.199999999999999</v>
      </c>
      <c r="AE126" s="45">
        <f>'2025'!Z18</f>
        <v>0</v>
      </c>
      <c r="AF126" s="45">
        <f>'2025'!AA18</f>
        <v>0</v>
      </c>
      <c r="AG126" s="45">
        <f t="shared" si="15"/>
        <v>64.7</v>
      </c>
      <c r="AH126" s="46">
        <f>'2025'!AB18</f>
        <v>6.0999999999999999E-2</v>
      </c>
      <c r="AI126" s="45">
        <f>'2025'!AC18</f>
        <v>101.14297473682598</v>
      </c>
      <c r="AJ126" s="47">
        <f>'2025'!AD18</f>
        <v>106.34696553162566</v>
      </c>
      <c r="AK126" s="48">
        <f>'2025'!AE18</f>
        <v>6</v>
      </c>
      <c r="AL126" s="49">
        <f>'2025'!AF18</f>
        <v>10</v>
      </c>
      <c r="AM126" s="49">
        <f>'2025'!AG18</f>
        <v>1</v>
      </c>
      <c r="AN126" s="49">
        <f>'2025'!AH18</f>
        <v>4</v>
      </c>
      <c r="AO126" s="49">
        <f>'2025'!AI18</f>
        <v>0</v>
      </c>
      <c r="AP126" s="49">
        <f>'2025'!AK18</f>
        <v>4</v>
      </c>
      <c r="AQ126" s="49">
        <f>'2025'!AL18</f>
        <v>0</v>
      </c>
      <c r="AR126" s="50">
        <f>'2025'!AM18</f>
        <v>0</v>
      </c>
      <c r="AS126" s="55">
        <f>'2025'!AN18</f>
        <v>165</v>
      </c>
      <c r="AT126" s="56">
        <f>'2025'!AO18</f>
        <v>617</v>
      </c>
      <c r="AU126" s="56">
        <f>'2025'!AP18</f>
        <v>16</v>
      </c>
      <c r="AV126" s="56">
        <f>'2025'!AQ18</f>
        <v>10</v>
      </c>
      <c r="AW126" s="56">
        <f>'2025'!AR18</f>
        <v>1</v>
      </c>
      <c r="AX126" s="56">
        <f>'2025'!AS18</f>
        <v>5</v>
      </c>
      <c r="AY126" s="57">
        <f>'2025'!AT18</f>
        <v>0</v>
      </c>
      <c r="AZ126" s="57">
        <f>'2025'!AU18</f>
        <v>0</v>
      </c>
      <c r="BA126" s="57">
        <f>'2025'!AV18</f>
        <v>3.44</v>
      </c>
      <c r="BB126" s="57">
        <f>'2025'!AW18</f>
        <v>8.1999999999999993</v>
      </c>
      <c r="BC126" s="57">
        <f>'2025'!AX18</f>
        <v>7.9</v>
      </c>
      <c r="BD126" s="57">
        <f>'2025'!AY18</f>
        <v>33.299999999999997</v>
      </c>
      <c r="BE126" s="58">
        <f>'2025'!AZ18</f>
        <v>0</v>
      </c>
      <c r="BF126" s="55">
        <f>'2025'!BA18</f>
        <v>247</v>
      </c>
      <c r="BG126" s="56">
        <f>'2025'!BB18</f>
        <v>2386.7999999999997</v>
      </c>
      <c r="BH126" s="56">
        <f>'2025'!BC18</f>
        <v>28</v>
      </c>
      <c r="BI126" s="56">
        <f>'2025'!BD18</f>
        <v>16</v>
      </c>
      <c r="BJ126" s="56">
        <f>'2025'!BE18</f>
        <v>1</v>
      </c>
      <c r="BK126" s="56">
        <f>'2025'!BF18</f>
        <v>15.299999999999999</v>
      </c>
      <c r="BL126" s="57">
        <f>'2025'!BG18</f>
        <v>0</v>
      </c>
      <c r="BM126" s="57">
        <f>'2025'!BH18</f>
        <v>0</v>
      </c>
      <c r="BN126" s="57">
        <f>'2025'!BI18</f>
        <v>1.31</v>
      </c>
      <c r="BO126" s="57">
        <f>'2025'!BJ18</f>
        <v>7.7</v>
      </c>
      <c r="BP126" s="57">
        <f>'2025'!BK18</f>
        <v>9.1</v>
      </c>
      <c r="BQ126" s="57">
        <f>'2025'!BL18</f>
        <v>20</v>
      </c>
      <c r="BR126" s="58">
        <f>'2025'!BM18</f>
        <v>11.1</v>
      </c>
      <c r="BS126" s="55">
        <f>'2025'!BN18</f>
        <v>430</v>
      </c>
      <c r="BT126" s="56">
        <f>'2025'!BO18</f>
        <v>2625</v>
      </c>
      <c r="BU126" s="56">
        <f>'2025'!BP18</f>
        <v>48</v>
      </c>
      <c r="BV126" s="56">
        <f>'2025'!BQ18</f>
        <v>28</v>
      </c>
      <c r="BW126" s="56">
        <f>'2025'!BR18</f>
        <v>3</v>
      </c>
      <c r="BX126" s="56">
        <f>'2025'!BS18</f>
        <v>16</v>
      </c>
      <c r="BY126" s="57">
        <f>'2025'!BT18</f>
        <v>0</v>
      </c>
      <c r="BZ126" s="57">
        <f>'2025'!BU18</f>
        <v>0</v>
      </c>
      <c r="CA126" s="57">
        <f>'2025'!BV18</f>
        <v>1.68</v>
      </c>
      <c r="CB126" s="57">
        <f>'2025'!BW18</f>
        <v>7.3</v>
      </c>
      <c r="CC126" s="57">
        <f>'2025'!BX18</f>
        <v>9.3000000000000007</v>
      </c>
      <c r="CD126" s="57">
        <f>'2025'!BY18</f>
        <v>64.7</v>
      </c>
      <c r="CE126" s="58">
        <f>'2025'!BZ18</f>
        <v>15.2</v>
      </c>
      <c r="CF126" s="55">
        <f>'2025'!CA18</f>
        <v>393</v>
      </c>
      <c r="CG126" s="56">
        <f>'2025'!CB18</f>
        <v>2109</v>
      </c>
      <c r="CH126" s="56">
        <f>'2025'!CC18</f>
        <v>53</v>
      </c>
      <c r="CI126" s="56">
        <f>'2025'!CD18</f>
        <v>38</v>
      </c>
      <c r="CJ126" s="56">
        <f>'2025'!CE18</f>
        <v>6</v>
      </c>
      <c r="CK126" s="56">
        <f>'2025'!CF18</f>
        <v>18</v>
      </c>
      <c r="CL126" s="57">
        <f>'2025'!CG18</f>
        <v>0</v>
      </c>
      <c r="CM126" s="57">
        <f>'2025'!CH18</f>
        <v>0</v>
      </c>
      <c r="CN126" s="57">
        <f>'2025'!CI18</f>
        <v>1.42</v>
      </c>
      <c r="CO126" s="57">
        <f>'2025'!CJ18</f>
        <v>4</v>
      </c>
      <c r="CP126" s="57">
        <f>'2025'!CK18</f>
        <v>8.8000000000000007</v>
      </c>
      <c r="CQ126" s="57">
        <f>'2025'!CL18</f>
        <v>64.7</v>
      </c>
      <c r="CR126" s="58">
        <f>'2025'!CM18</f>
        <v>13.6</v>
      </c>
      <c r="CS126" s="55">
        <f>'2025'!CN18</f>
        <v>372</v>
      </c>
      <c r="CT126" s="56">
        <f>'2025'!CO18</f>
        <v>3167</v>
      </c>
      <c r="CU126" s="56">
        <f>'2025'!CP18</f>
        <v>50</v>
      </c>
      <c r="CV126" s="56">
        <f>'2025'!CQ18</f>
        <v>31</v>
      </c>
      <c r="CW126" s="56">
        <f>'2025'!CR18</f>
        <v>2</v>
      </c>
      <c r="CX126" s="56">
        <f>'2025'!CS18</f>
        <v>27</v>
      </c>
      <c r="CY126" s="57">
        <f>'2025'!CT18</f>
        <v>0</v>
      </c>
      <c r="CZ126" s="57">
        <f>'2025'!CU18</f>
        <v>0</v>
      </c>
      <c r="DA126" s="57">
        <f>'2025'!CV18</f>
        <v>1.29</v>
      </c>
      <c r="DB126" s="57">
        <f>'2025'!CW18</f>
        <v>4.3</v>
      </c>
      <c r="DC126" s="57">
        <f>'2025'!CX18</f>
        <v>10.199999999999999</v>
      </c>
      <c r="DD126" s="57">
        <f>'2025'!CY18</f>
        <v>37.5</v>
      </c>
      <c r="DE126" s="58">
        <f>'2025'!CZ18</f>
        <v>6.1</v>
      </c>
    </row>
    <row r="127" spans="1:109" ht="15.75" hidden="1" customHeight="1" x14ac:dyDescent="0.2">
      <c r="A127" s="29">
        <f t="shared" si="12"/>
        <v>125</v>
      </c>
      <c r="B127" s="30">
        <f>'2024'!A14</f>
        <v>12</v>
      </c>
      <c r="C127" s="30">
        <v>2024</v>
      </c>
      <c r="D127" s="31" t="str">
        <f>'2024'!B14</f>
        <v>Tanner McLachlan</v>
      </c>
      <c r="E127" s="32">
        <f>'2024'!C14</f>
        <v>4.8214285714285712</v>
      </c>
      <c r="F127" s="32">
        <f t="shared" si="13"/>
        <v>22.3</v>
      </c>
      <c r="G127" s="32"/>
      <c r="H127" s="33">
        <f t="shared" si="14"/>
        <v>-1.1571229387698558</v>
      </c>
      <c r="I127" s="34" t="str">
        <f>'2024'!D14</f>
        <v>Arizona</v>
      </c>
      <c r="J127" s="35">
        <f>'2024'!E14</f>
        <v>5</v>
      </c>
      <c r="K127" s="36">
        <f>'2024'!F14</f>
        <v>36234</v>
      </c>
      <c r="L127" s="37">
        <f>'2024'!G14</f>
        <v>26.556164383561644</v>
      </c>
      <c r="M127" s="37" t="str">
        <f>'2024'!H14</f>
        <v>SR</v>
      </c>
      <c r="N127" s="37">
        <f>'2024'!I14</f>
        <v>25.136986301369863</v>
      </c>
      <c r="O127" s="38">
        <f>'2024'!J14</f>
        <v>77</v>
      </c>
      <c r="P127" s="38">
        <f>'2024'!K14</f>
        <v>244</v>
      </c>
      <c r="Q127" s="35">
        <f>'2024'!L14</f>
        <v>4.6100000000000003</v>
      </c>
      <c r="R127" s="39">
        <f>'2024'!M14</f>
        <v>6</v>
      </c>
      <c r="S127" s="40">
        <f>'2024'!N14</f>
        <v>0</v>
      </c>
      <c r="T127" s="41">
        <f>'2024'!O14</f>
        <v>0</v>
      </c>
      <c r="U127" s="41">
        <f>'2024'!P14</f>
        <v>0</v>
      </c>
      <c r="V127" s="41">
        <f>'2024'!Q14</f>
        <v>0.11934673366834171</v>
      </c>
      <c r="W127" s="41">
        <f>'2024'!R14</f>
        <v>0.13223882831407968</v>
      </c>
      <c r="X127" s="42">
        <f>'2024'!S14</f>
        <v>0.13223882831407968</v>
      </c>
      <c r="Y127" s="43">
        <f>'2024'!T14</f>
        <v>0.1256268868983757</v>
      </c>
      <c r="Z127" s="44" t="str">
        <f>'2024'!U14</f>
        <v>N/A</v>
      </c>
      <c r="AA127" s="45">
        <f>'2024'!V14</f>
        <v>1.36</v>
      </c>
      <c r="AB127" s="45">
        <f>'2024'!W14</f>
        <v>13.411764705882353</v>
      </c>
      <c r="AC127" s="45">
        <f>'2024'!X14</f>
        <v>6.3</v>
      </c>
      <c r="AD127" s="45">
        <f>'2024'!Y14</f>
        <v>6.9</v>
      </c>
      <c r="AE127" s="45">
        <f>'2024'!Z14</f>
        <v>0</v>
      </c>
      <c r="AF127" s="45">
        <f>'2024'!AA14</f>
        <v>0</v>
      </c>
      <c r="AG127" s="45">
        <f t="shared" si="15"/>
        <v>42.9</v>
      </c>
      <c r="AH127" s="46">
        <f>'2023'!AB35</f>
        <v>0</v>
      </c>
      <c r="AI127" s="45">
        <f>'2024'!AC14</f>
        <v>108.04784775772259</v>
      </c>
      <c r="AJ127" s="47">
        <f>'2024'!AD14</f>
        <v>115.8567121241709</v>
      </c>
      <c r="AK127" s="48">
        <f>'2024'!AF14</f>
        <v>0</v>
      </c>
      <c r="AL127" s="49">
        <f>'2024'!AG14</f>
        <v>1</v>
      </c>
      <c r="AM127" s="49">
        <f>'2024'!AH14</f>
        <v>6</v>
      </c>
      <c r="AN127" s="49">
        <f>'2024'!AI14</f>
        <v>3</v>
      </c>
      <c r="AO127" s="49">
        <f>'2024'!AJ14</f>
        <v>5</v>
      </c>
      <c r="AP127" s="49">
        <f>'2024'!AK14</f>
        <v>7</v>
      </c>
      <c r="AQ127" s="49">
        <f>'2024'!AL14</f>
        <v>2</v>
      </c>
      <c r="AR127" s="50">
        <f>'2024'!AM14</f>
        <v>0</v>
      </c>
      <c r="AS127" s="55">
        <f>'2024'!AN14</f>
        <v>0</v>
      </c>
      <c r="AT127" s="56">
        <f>'2024'!AO14</f>
        <v>1</v>
      </c>
      <c r="AU127" s="56">
        <f>'2024'!AP14</f>
        <v>0</v>
      </c>
      <c r="AV127" s="56">
        <f>'2024'!AQ14</f>
        <v>0</v>
      </c>
      <c r="AW127" s="56">
        <f>'2024'!AR14</f>
        <v>0</v>
      </c>
      <c r="AX127" s="56">
        <f>'2024'!AS14</f>
        <v>0</v>
      </c>
      <c r="AY127" s="57">
        <f>'2024'!AT14</f>
        <v>0</v>
      </c>
      <c r="AZ127" s="57">
        <f>'2024'!AU14</f>
        <v>0</v>
      </c>
      <c r="BA127" s="57">
        <f>'2024'!AV14</f>
        <v>0</v>
      </c>
      <c r="BB127" s="57">
        <f>'2024'!AW14</f>
        <v>0</v>
      </c>
      <c r="BC127" s="57">
        <f>'2024'!AX14</f>
        <v>0</v>
      </c>
      <c r="BD127" s="57">
        <f>'2024'!AY14</f>
        <v>0</v>
      </c>
      <c r="BE127" s="58">
        <f>'2024'!AZ14</f>
        <v>0</v>
      </c>
      <c r="BF127" s="55">
        <f>'2024'!BA14</f>
        <v>0</v>
      </c>
      <c r="BG127" s="56">
        <f>'2024'!BB14</f>
        <v>1</v>
      </c>
      <c r="BH127" s="56">
        <f>'2024'!BC14</f>
        <v>0</v>
      </c>
      <c r="BI127" s="56">
        <f>'2024'!BD14</f>
        <v>0</v>
      </c>
      <c r="BJ127" s="56">
        <f>'2024'!BE14</f>
        <v>0</v>
      </c>
      <c r="BK127" s="56">
        <f>'2024'!BF14</f>
        <v>0</v>
      </c>
      <c r="BL127" s="57">
        <f>'2024'!BG14</f>
        <v>0</v>
      </c>
      <c r="BM127" s="57">
        <f>'2024'!BH14</f>
        <v>0</v>
      </c>
      <c r="BN127" s="57">
        <f>'2024'!BI14</f>
        <v>0</v>
      </c>
      <c r="BO127" s="57">
        <f>'2024'!BJ14</f>
        <v>0</v>
      </c>
      <c r="BP127" s="57">
        <f>'2024'!BK14</f>
        <v>0</v>
      </c>
      <c r="BQ127" s="57">
        <f>'2024'!BL14</f>
        <v>0</v>
      </c>
      <c r="BR127" s="58">
        <f>'2024'!BM14</f>
        <v>0</v>
      </c>
      <c r="BS127" s="55">
        <f>'2024'!BN14</f>
        <v>0</v>
      </c>
      <c r="BT127" s="56">
        <f>'2024'!BO14</f>
        <v>1</v>
      </c>
      <c r="BU127" s="56">
        <f>'2024'!BP14</f>
        <v>0</v>
      </c>
      <c r="BV127" s="56">
        <f>'2024'!BQ14</f>
        <v>0</v>
      </c>
      <c r="BW127" s="56">
        <f>'2024'!BR14</f>
        <v>0</v>
      </c>
      <c r="BX127" s="56">
        <f>'2024'!BS14</f>
        <v>0</v>
      </c>
      <c r="BY127" s="57">
        <f>'2024'!BT14</f>
        <v>0</v>
      </c>
      <c r="BZ127" s="57">
        <f>'2024'!BU14</f>
        <v>0</v>
      </c>
      <c r="CA127" s="57">
        <f>'2024'!BV14</f>
        <v>0</v>
      </c>
      <c r="CB127" s="57">
        <f>'2024'!BW14</f>
        <v>0</v>
      </c>
      <c r="CC127" s="57">
        <f>'2024'!BX14</f>
        <v>0</v>
      </c>
      <c r="CD127" s="57">
        <f>'2024'!BY14</f>
        <v>0</v>
      </c>
      <c r="CE127" s="58">
        <f>'2024'!BZ14</f>
        <v>0</v>
      </c>
      <c r="CF127" s="55">
        <f>'2024'!CA14</f>
        <v>456</v>
      </c>
      <c r="CG127" s="56">
        <f>'2024'!CB14</f>
        <v>3820.7999999999997</v>
      </c>
      <c r="CH127" s="56">
        <f>'2024'!CC14</f>
        <v>51</v>
      </c>
      <c r="CI127" s="56">
        <f>'2024'!CD14</f>
        <v>34</v>
      </c>
      <c r="CJ127" s="56">
        <f>'2024'!CE14</f>
        <v>2</v>
      </c>
      <c r="CK127" s="56">
        <f>'2024'!CF14</f>
        <v>26.400000000000002</v>
      </c>
      <c r="CL127" s="57">
        <f>'2024'!CG14</f>
        <v>0</v>
      </c>
      <c r="CM127" s="57">
        <f>'2024'!CH14</f>
        <v>0</v>
      </c>
      <c r="CN127" s="57">
        <f>'2024'!CI14</f>
        <v>1.1200000000000001</v>
      </c>
      <c r="CO127" s="57">
        <f>'2024'!CJ14</f>
        <v>5.2</v>
      </c>
      <c r="CP127" s="57">
        <f>'2024'!CK14</f>
        <v>10</v>
      </c>
      <c r="CQ127" s="57">
        <f>'2024'!CL14</f>
        <v>42.9</v>
      </c>
      <c r="CR127" s="58">
        <f>'2024'!CM14</f>
        <v>10.5</v>
      </c>
      <c r="CS127" s="55">
        <f>'2024'!CN14</f>
        <v>530</v>
      </c>
      <c r="CT127" s="56">
        <f>'2024'!CO14</f>
        <v>4007.9</v>
      </c>
      <c r="CU127" s="56">
        <f>'2024'!CP14</f>
        <v>55</v>
      </c>
      <c r="CV127" s="56">
        <f>'2024'!CQ14</f>
        <v>45</v>
      </c>
      <c r="CW127" s="56">
        <f>'2024'!CR14</f>
        <v>4</v>
      </c>
      <c r="CX127" s="56">
        <f>'2024'!CS14</f>
        <v>36.4</v>
      </c>
      <c r="CY127" s="57">
        <f>'2024'!CT14</f>
        <v>0</v>
      </c>
      <c r="CZ127" s="57">
        <f>'2024'!CU14</f>
        <v>0</v>
      </c>
      <c r="DA127" s="57">
        <f>'2024'!CV14</f>
        <v>1.36</v>
      </c>
      <c r="DB127" s="57">
        <f>'2024'!CW14</f>
        <v>6.3</v>
      </c>
      <c r="DC127" s="57">
        <f>'2024'!CX14</f>
        <v>6.9</v>
      </c>
      <c r="DD127" s="57">
        <f>'2024'!CY14</f>
        <v>44.4</v>
      </c>
      <c r="DE127" s="58">
        <f>'2024'!CZ14</f>
        <v>0</v>
      </c>
    </row>
    <row r="128" spans="1:109" ht="15.75" hidden="1" customHeight="1" x14ac:dyDescent="0.2">
      <c r="A128" s="29">
        <f t="shared" si="12"/>
        <v>126</v>
      </c>
      <c r="B128" s="30">
        <f>'2023'!A14</f>
        <v>12</v>
      </c>
      <c r="C128" s="30">
        <v>2023</v>
      </c>
      <c r="D128" s="31" t="str">
        <f>'2023'!B14</f>
        <v>Marshon Ford</v>
      </c>
      <c r="E128" s="32">
        <f>'2023'!C14</f>
        <v>4.75</v>
      </c>
      <c r="F128" s="32">
        <f t="shared" si="13"/>
        <v>21.7</v>
      </c>
      <c r="G128" s="32"/>
      <c r="H128" s="33">
        <f t="shared" si="14"/>
        <v>-1.1836249124432645</v>
      </c>
      <c r="I128" s="34" t="str">
        <f>'2023'!D14</f>
        <v>Louisville</v>
      </c>
      <c r="J128" s="35">
        <f>'2023'!E14</f>
        <v>4</v>
      </c>
      <c r="K128" s="36">
        <f>'2023'!F14</f>
        <v>36699</v>
      </c>
      <c r="L128" s="37">
        <f>'2023'!G14</f>
        <v>25.282191780821918</v>
      </c>
      <c r="M128" s="37" t="str">
        <f>'2023'!H14</f>
        <v>RS SR</v>
      </c>
      <c r="N128" s="37">
        <f>'2023'!I14</f>
        <v>22.860273972602741</v>
      </c>
      <c r="O128" s="35">
        <f>'2023'!J14</f>
        <v>74</v>
      </c>
      <c r="P128" s="35">
        <f>'2023'!K14</f>
        <v>240</v>
      </c>
      <c r="Q128" s="35">
        <f>'2023'!L14</f>
        <v>4.79</v>
      </c>
      <c r="R128" s="59">
        <f>'2023'!M14</f>
        <v>0</v>
      </c>
      <c r="S128" s="40">
        <f>'2023'!N14</f>
        <v>0</v>
      </c>
      <c r="T128" s="41">
        <f>'2023'!O14</f>
        <v>0.13853306765347759</v>
      </c>
      <c r="U128" s="41">
        <f>'2023'!P14</f>
        <v>0.12653562653562653</v>
      </c>
      <c r="V128" s="41">
        <f>'2023'!Q14</f>
        <v>0.17824036428687592</v>
      </c>
      <c r="W128" s="41">
        <f>'2023'!R14</f>
        <v>0.16245554931686318</v>
      </c>
      <c r="X128" s="42">
        <f>'2023'!S14</f>
        <v>0.17034795680186954</v>
      </c>
      <c r="Y128" s="43">
        <f>'2023'!T14</f>
        <v>0.16183055896177606</v>
      </c>
      <c r="Z128" s="44">
        <f>'2023'!U14</f>
        <v>21.197260273972603</v>
      </c>
      <c r="AA128" s="45">
        <f>'2023'!V14</f>
        <v>1.99</v>
      </c>
      <c r="AB128" s="45">
        <f t="shared" ref="AB128:AB129" si="25">CS128/CV128</f>
        <v>13.151515151515152</v>
      </c>
      <c r="AC128" s="45">
        <f>'2023'!X14</f>
        <v>6.6</v>
      </c>
      <c r="AD128" s="45">
        <f>'2023'!Y14</f>
        <v>9.1</v>
      </c>
      <c r="AE128" s="45">
        <f>'2023'!Z14</f>
        <v>0</v>
      </c>
      <c r="AF128" s="45">
        <f>'2023'!AA14</f>
        <v>0</v>
      </c>
      <c r="AG128" s="45">
        <f t="shared" si="15"/>
        <v>72.7</v>
      </c>
      <c r="AH128" s="46">
        <f>'2023'!AB14</f>
        <v>0.10800000000000001</v>
      </c>
      <c r="AI128" s="45">
        <f>'2023'!AC14</f>
        <v>91.179915149156685</v>
      </c>
      <c r="AJ128" s="47">
        <f>'2023'!AD14</f>
        <v>92.111902982474277</v>
      </c>
      <c r="AK128" s="48">
        <f>'2023'!AE14</f>
        <v>4</v>
      </c>
      <c r="AL128" s="49">
        <f>'2023'!AF14</f>
        <v>3</v>
      </c>
      <c r="AM128" s="49">
        <f>'2023'!AG14</f>
        <v>6</v>
      </c>
      <c r="AN128" s="49">
        <f>'2023'!AH14</f>
        <v>6</v>
      </c>
      <c r="AO128" s="49">
        <f>'2023'!AI14</f>
        <v>4</v>
      </c>
      <c r="AP128" s="49">
        <f>'2023'!AK14</f>
        <v>0</v>
      </c>
      <c r="AQ128" s="49">
        <f>'2023'!AL14</f>
        <v>0</v>
      </c>
      <c r="AR128" s="50">
        <f>'2023'!AM14</f>
        <v>0</v>
      </c>
      <c r="AS128" s="55">
        <f>'2023'!AN14</f>
        <v>0</v>
      </c>
      <c r="AT128" s="56">
        <f>'2023'!AO14</f>
        <v>1</v>
      </c>
      <c r="AU128" s="56">
        <f>'2023'!AP14</f>
        <v>0</v>
      </c>
      <c r="AV128" s="56">
        <f>'2023'!AQ14</f>
        <v>0</v>
      </c>
      <c r="AW128" s="56">
        <f>'2023'!AR14</f>
        <v>0</v>
      </c>
      <c r="AX128" s="56">
        <f>'2023'!AS14</f>
        <v>0</v>
      </c>
      <c r="AY128" s="57">
        <f>'2023'!AT14</f>
        <v>0</v>
      </c>
      <c r="AZ128" s="57">
        <f>'2023'!AU14</f>
        <v>0</v>
      </c>
      <c r="BA128" s="57">
        <f>'2023'!AV14</f>
        <v>0</v>
      </c>
      <c r="BB128" s="57">
        <f>'2023'!AW14</f>
        <v>0</v>
      </c>
      <c r="BC128" s="57">
        <f>'2023'!AX14</f>
        <v>0</v>
      </c>
      <c r="BD128" s="57">
        <f>'2023'!AY14</f>
        <v>0</v>
      </c>
      <c r="BE128" s="58">
        <f>'2023'!AZ14</f>
        <v>0</v>
      </c>
      <c r="BF128" s="55">
        <f>'2023'!BA14</f>
        <v>292</v>
      </c>
      <c r="BG128" s="56">
        <f>'2023'!BB14</f>
        <v>2107.7999999999997</v>
      </c>
      <c r="BH128" s="56">
        <f>'2023'!BC14</f>
        <v>24</v>
      </c>
      <c r="BI128" s="56">
        <f>'2023'!BD14</f>
        <v>20</v>
      </c>
      <c r="BJ128" s="56">
        <f>'2023'!BE14</f>
        <v>7</v>
      </c>
      <c r="BK128" s="56">
        <f>'2023'!BF14</f>
        <v>22.5</v>
      </c>
      <c r="BL128" s="57">
        <f>'2023'!BG14</f>
        <v>0</v>
      </c>
      <c r="BM128" s="57">
        <f>'2023'!BH14</f>
        <v>0</v>
      </c>
      <c r="BN128" s="57">
        <f>'2023'!BI14</f>
        <v>2.25</v>
      </c>
      <c r="BO128" s="57">
        <f>'2023'!BJ14</f>
        <v>10</v>
      </c>
      <c r="BP128" s="57">
        <f>'2023'!BK14</f>
        <v>6.9</v>
      </c>
      <c r="BQ128" s="57">
        <f>'2023'!BL14</f>
        <v>0</v>
      </c>
      <c r="BR128" s="58">
        <f>'2023'!BM14</f>
        <v>0</v>
      </c>
      <c r="BS128" s="55">
        <f>'2023'!BN14</f>
        <v>309</v>
      </c>
      <c r="BT128" s="56">
        <f>'2023'!BO14</f>
        <v>2442</v>
      </c>
      <c r="BU128" s="56">
        <f>'2023'!BP14</f>
        <v>31</v>
      </c>
      <c r="BV128" s="56">
        <f>'2023'!BQ14</f>
        <v>25</v>
      </c>
      <c r="BW128" s="56">
        <f>'2023'!BR14</f>
        <v>6</v>
      </c>
      <c r="BX128" s="56">
        <f>'2023'!BS14</f>
        <v>18</v>
      </c>
      <c r="BY128" s="57">
        <f>'2023'!BT14</f>
        <v>0</v>
      </c>
      <c r="BZ128" s="57">
        <f>'2023'!BU14</f>
        <v>0</v>
      </c>
      <c r="CA128" s="57">
        <f>'2023'!BV14</f>
        <v>1.99</v>
      </c>
      <c r="CB128" s="57">
        <f>'2023'!BW14</f>
        <v>6.6</v>
      </c>
      <c r="CC128" s="57">
        <f>'2023'!BX14</f>
        <v>7.7</v>
      </c>
      <c r="CD128" s="57">
        <f>'2023'!BY14</f>
        <v>0</v>
      </c>
      <c r="CE128" s="58">
        <f>'2023'!BZ14</f>
        <v>3.8</v>
      </c>
      <c r="CF128" s="55">
        <f>'2023'!CA14</f>
        <v>548</v>
      </c>
      <c r="CG128" s="56">
        <f>'2023'!CB14</f>
        <v>3074.5</v>
      </c>
      <c r="CH128" s="56">
        <f>'2023'!CC14</f>
        <v>65</v>
      </c>
      <c r="CI128" s="56">
        <f>'2023'!CD14</f>
        <v>49</v>
      </c>
      <c r="CJ128" s="56">
        <f>'2023'!CE14</f>
        <v>2</v>
      </c>
      <c r="CK128" s="56">
        <f>'2023'!CF14</f>
        <v>20.8</v>
      </c>
      <c r="CL128" s="57">
        <f>'2023'!CG14</f>
        <v>0</v>
      </c>
      <c r="CM128" s="57">
        <f>'2023'!CH14</f>
        <v>0</v>
      </c>
      <c r="CN128" s="57">
        <f>'2023'!CI14</f>
        <v>1.69</v>
      </c>
      <c r="CO128" s="57">
        <f>'2023'!CJ14</f>
        <v>3.7</v>
      </c>
      <c r="CP128" s="57">
        <f>'2023'!CK14</f>
        <v>8.4</v>
      </c>
      <c r="CQ128" s="57">
        <f>'2023'!CL14</f>
        <v>72.7</v>
      </c>
      <c r="CR128" s="58">
        <f>'2023'!CM14</f>
        <v>0</v>
      </c>
      <c r="CS128" s="55">
        <f>'2023'!CN14</f>
        <v>434</v>
      </c>
      <c r="CT128" s="56">
        <f>'2023'!CO14</f>
        <v>2671.5</v>
      </c>
      <c r="CU128" s="56">
        <f>'2023'!CP14</f>
        <v>49</v>
      </c>
      <c r="CV128" s="56">
        <f>'2023'!CQ14</f>
        <v>33</v>
      </c>
      <c r="CW128" s="56">
        <f>'2023'!CR14</f>
        <v>3</v>
      </c>
      <c r="CX128" s="56">
        <f>'2023'!CS14</f>
        <v>13</v>
      </c>
      <c r="CY128" s="57">
        <f>'2023'!CT14</f>
        <v>0</v>
      </c>
      <c r="CZ128" s="57">
        <f>'2023'!CU14</f>
        <v>0</v>
      </c>
      <c r="DA128" s="57">
        <f>'2023'!CV14</f>
        <v>1.38</v>
      </c>
      <c r="DB128" s="57">
        <f>'2023'!CW14</f>
        <v>6.3</v>
      </c>
      <c r="DC128" s="57">
        <f>'2023'!CX14</f>
        <v>9.1</v>
      </c>
      <c r="DD128" s="57">
        <f>'2023'!CY14</f>
        <v>20</v>
      </c>
      <c r="DE128" s="58">
        <f>'2023'!CZ14</f>
        <v>10.8</v>
      </c>
    </row>
    <row r="129" spans="1:109" ht="15.75" hidden="1" customHeight="1" x14ac:dyDescent="0.2">
      <c r="A129" s="29">
        <f t="shared" si="12"/>
        <v>127</v>
      </c>
      <c r="B129" s="30">
        <f>'2017'!A18</f>
        <v>16</v>
      </c>
      <c r="C129" s="30">
        <v>2017</v>
      </c>
      <c r="D129" s="31" t="str">
        <f>'2017'!B19</f>
        <v>Blake Jarwin</v>
      </c>
      <c r="E129" s="32">
        <f>'2017'!C19</f>
        <v>4.7071428571428573</v>
      </c>
      <c r="F129" s="32">
        <f t="shared" si="13"/>
        <v>21.099999999999998</v>
      </c>
      <c r="G129" s="32"/>
      <c r="H129" s="33">
        <f t="shared" si="14"/>
        <v>-1.1995260966473096</v>
      </c>
      <c r="I129" s="34" t="str">
        <f>'2017'!D19</f>
        <v>Oregon State</v>
      </c>
      <c r="J129" s="35">
        <f>'2017'!E19</f>
        <v>5</v>
      </c>
      <c r="K129" s="36">
        <f>'2017'!F19</f>
        <v>34531</v>
      </c>
      <c r="L129" s="37">
        <f>'2017'!G19</f>
        <v>31.221917808219178</v>
      </c>
      <c r="M129" s="37" t="str">
        <f>'2017'!H19</f>
        <v>SR</v>
      </c>
      <c r="N129" s="37">
        <f>'2017'!I19</f>
        <v>22.797260273972604</v>
      </c>
      <c r="O129" s="38">
        <f>'2017'!J19</f>
        <v>77</v>
      </c>
      <c r="P129" s="38">
        <f>'2017'!K19</f>
        <v>246</v>
      </c>
      <c r="Q129" s="37">
        <f>'2017'!L19</f>
        <v>4.7300000000000004</v>
      </c>
      <c r="R129" s="39">
        <f>'2017'!M19</f>
        <v>0</v>
      </c>
      <c r="S129" s="40">
        <f>'2017'!N19</f>
        <v>0</v>
      </c>
      <c r="T129" s="41">
        <f>'2017'!O19</f>
        <v>0</v>
      </c>
      <c r="U129" s="41">
        <f>'2017'!P19</f>
        <v>6.3111949982305071E-2</v>
      </c>
      <c r="V129" s="41">
        <f>'2017'!Q19</f>
        <v>6.3231408078520207E-2</v>
      </c>
      <c r="W129" s="41">
        <f>'2017'!R19</f>
        <v>0.11056247316444826</v>
      </c>
      <c r="X129" s="42">
        <f>'2017'!S19</f>
        <v>0.11056247316444826</v>
      </c>
      <c r="Y129" s="43">
        <f>'2017'!T19</f>
        <v>0.10503434950622584</v>
      </c>
      <c r="Z129" s="44" t="str">
        <f>'2017'!U19</f>
        <v>N/A</v>
      </c>
      <c r="AA129" s="45">
        <f>'2017'!V19</f>
        <v>1.53</v>
      </c>
      <c r="AB129" s="45">
        <f t="shared" si="25"/>
        <v>16.263157894736842</v>
      </c>
      <c r="AC129" s="45">
        <f>'2017'!X19</f>
        <v>9.6</v>
      </c>
      <c r="AD129" s="45">
        <f>'2017'!Y19</f>
        <v>14.2</v>
      </c>
      <c r="AE129" s="45">
        <f>'2017'!Z19</f>
        <v>0</v>
      </c>
      <c r="AF129" s="45">
        <f>'2017'!AA19</f>
        <v>0</v>
      </c>
      <c r="AG129" s="45">
        <f t="shared" si="15"/>
        <v>0</v>
      </c>
      <c r="AH129" s="46">
        <f>'2017'!AB19</f>
        <v>0</v>
      </c>
      <c r="AI129" s="45">
        <f>'2017'!AC19</f>
        <v>98.292535903556441</v>
      </c>
      <c r="AJ129" s="47">
        <f>'2017'!AD19</f>
        <v>105.39636163478451</v>
      </c>
      <c r="AK129" s="48">
        <f>'2017'!AE19</f>
        <v>1</v>
      </c>
      <c r="AL129" s="49">
        <f>'2017'!AF19</f>
        <v>0</v>
      </c>
      <c r="AM129" s="49">
        <f>'2017'!AG19</f>
        <v>2</v>
      </c>
      <c r="AN129" s="49">
        <f>'2017'!AH19</f>
        <v>9</v>
      </c>
      <c r="AO129" s="49">
        <f>'2017'!AI19</f>
        <v>8</v>
      </c>
      <c r="AP129" s="49">
        <f>'2017'!AK19</f>
        <v>4</v>
      </c>
      <c r="AQ129" s="49">
        <f>'2017'!AL19</f>
        <v>0</v>
      </c>
      <c r="AR129" s="50">
        <f>'2017'!AM19</f>
        <v>0</v>
      </c>
      <c r="AS129" s="55">
        <f>'2017'!AN19</f>
        <v>0</v>
      </c>
      <c r="AT129" s="56">
        <f>'2017'!AO19</f>
        <v>1</v>
      </c>
      <c r="AU129" s="56">
        <f>'2017'!AP19</f>
        <v>0</v>
      </c>
      <c r="AV129" s="56">
        <f>'2017'!AQ19</f>
        <v>0</v>
      </c>
      <c r="AW129" s="56">
        <f>'2017'!AR19</f>
        <v>0</v>
      </c>
      <c r="AX129" s="56">
        <f>'2017'!AS19</f>
        <v>0</v>
      </c>
      <c r="AY129" s="57">
        <f>'2017'!AT19</f>
        <v>0</v>
      </c>
      <c r="AZ129" s="57">
        <f>'2017'!AU19</f>
        <v>0</v>
      </c>
      <c r="BA129" s="57">
        <f>'2017'!AV19</f>
        <v>0</v>
      </c>
      <c r="BB129" s="57">
        <f>'2017'!AW19</f>
        <v>0</v>
      </c>
      <c r="BC129" s="57">
        <f>'2017'!AX19</f>
        <v>0</v>
      </c>
      <c r="BD129" s="57">
        <f>'2017'!AY19</f>
        <v>0</v>
      </c>
      <c r="BE129" s="58">
        <f>'2017'!AZ19</f>
        <v>0</v>
      </c>
      <c r="BF129" s="55">
        <f>'2017'!BA19</f>
        <v>0</v>
      </c>
      <c r="BG129" s="56">
        <f>'2017'!BB19</f>
        <v>1</v>
      </c>
      <c r="BH129" s="56">
        <f>'2017'!BC19</f>
        <v>0</v>
      </c>
      <c r="BI129" s="56">
        <f>'2017'!BD19</f>
        <v>0</v>
      </c>
      <c r="BJ129" s="56">
        <f>'2017'!BE19</f>
        <v>0</v>
      </c>
      <c r="BK129" s="56">
        <f>'2017'!BF19</f>
        <v>0</v>
      </c>
      <c r="BL129" s="57">
        <f>'2017'!BG19</f>
        <v>0</v>
      </c>
      <c r="BM129" s="57">
        <f>'2017'!BH19</f>
        <v>0</v>
      </c>
      <c r="BN129" s="57">
        <f>'2017'!BI19</f>
        <v>0</v>
      </c>
      <c r="BO129" s="57">
        <f>'2017'!BJ19</f>
        <v>0</v>
      </c>
      <c r="BP129" s="57">
        <f>'2017'!BK19</f>
        <v>0</v>
      </c>
      <c r="BQ129" s="57">
        <f>'2017'!BL19</f>
        <v>0</v>
      </c>
      <c r="BR129" s="58">
        <f>'2017'!BM19</f>
        <v>0</v>
      </c>
      <c r="BS129" s="55">
        <f>'2017'!BN19</f>
        <v>107</v>
      </c>
      <c r="BT129" s="56">
        <f>'2017'!BO19</f>
        <v>1695.3999999999999</v>
      </c>
      <c r="BU129" s="56">
        <f>'2017'!BP19</f>
        <v>11</v>
      </c>
      <c r="BV129" s="56">
        <f>'2017'!BQ19</f>
        <v>5</v>
      </c>
      <c r="BW129" s="56">
        <f>'2017'!BR19</f>
        <v>1</v>
      </c>
      <c r="BX129" s="56">
        <f>'2017'!BS19</f>
        <v>10.5</v>
      </c>
      <c r="BY129" s="57">
        <f>'2017'!BT19</f>
        <v>0</v>
      </c>
      <c r="BZ129" s="57">
        <f>'2017'!BU19</f>
        <v>0</v>
      </c>
      <c r="CA129" s="57">
        <f>'2017'!BV19</f>
        <v>1.53</v>
      </c>
      <c r="CB129" s="57">
        <f>'2017'!BW19</f>
        <v>7.6</v>
      </c>
      <c r="CC129" s="57">
        <f>'2017'!BX19</f>
        <v>14.2</v>
      </c>
      <c r="CD129" s="57">
        <f>'2017'!BY19</f>
        <v>0</v>
      </c>
      <c r="CE129" s="58">
        <f>'2017'!BZ19</f>
        <v>28.6</v>
      </c>
      <c r="CF129" s="55">
        <f>'2017'!CA19</f>
        <v>201</v>
      </c>
      <c r="CG129" s="56">
        <f>'2017'!CB19</f>
        <v>3178.7999999999997</v>
      </c>
      <c r="CH129" s="56">
        <f>'2017'!CC19</f>
        <v>23</v>
      </c>
      <c r="CI129" s="56">
        <f>'2017'!CD19</f>
        <v>17</v>
      </c>
      <c r="CJ129" s="56">
        <f>'2017'!CE19</f>
        <v>2</v>
      </c>
      <c r="CK129" s="56">
        <f>'2017'!CF19</f>
        <v>24.3</v>
      </c>
      <c r="CL129" s="57">
        <f>'2017'!CG19</f>
        <v>0</v>
      </c>
      <c r="CM129" s="57">
        <f>'2017'!CH19</f>
        <v>0</v>
      </c>
      <c r="CN129" s="57">
        <f>'2017'!CI19</f>
        <v>1.48</v>
      </c>
      <c r="CO129" s="57">
        <f>'2017'!CJ19</f>
        <v>4.0999999999999996</v>
      </c>
      <c r="CP129" s="57">
        <f>'2017'!CK19</f>
        <v>9.1</v>
      </c>
      <c r="CQ129" s="57">
        <f>'2017'!CL19</f>
        <v>0</v>
      </c>
      <c r="CR129" s="58">
        <f>'2017'!CM19</f>
        <v>5.6</v>
      </c>
      <c r="CS129" s="55">
        <f>'2017'!CN19</f>
        <v>309</v>
      </c>
      <c r="CT129" s="56">
        <f>'2017'!CO19</f>
        <v>2794.8</v>
      </c>
      <c r="CU129" s="56">
        <f>'2017'!CP19</f>
        <v>23</v>
      </c>
      <c r="CV129" s="56">
        <f>'2017'!CQ19</f>
        <v>19</v>
      </c>
      <c r="CW129" s="56">
        <f>'2017'!CR19</f>
        <v>2</v>
      </c>
      <c r="CX129" s="56">
        <f>'2017'!CS19</f>
        <v>26.400000000000002</v>
      </c>
      <c r="CY129" s="57">
        <f>'2017'!CT19</f>
        <v>0</v>
      </c>
      <c r="CZ129" s="57">
        <f>'2017'!CU19</f>
        <v>0</v>
      </c>
      <c r="DA129" s="57">
        <f>'2017'!CV19</f>
        <v>1.43</v>
      </c>
      <c r="DB129" s="57">
        <f>'2017'!CW19</f>
        <v>9.6</v>
      </c>
      <c r="DC129" s="57">
        <f>'2017'!CX19</f>
        <v>8.3000000000000007</v>
      </c>
      <c r="DD129" s="57">
        <f>'2017'!CY19</f>
        <v>0</v>
      </c>
      <c r="DE129" s="58">
        <f>'2017'!CZ19</f>
        <v>0</v>
      </c>
    </row>
    <row r="130" spans="1:109" ht="15.75" hidden="1" customHeight="1" x14ac:dyDescent="0.2">
      <c r="A130" s="29">
        <f t="shared" si="12"/>
        <v>128</v>
      </c>
      <c r="B130" s="30">
        <f>'2025'!A19</f>
        <v>17</v>
      </c>
      <c r="C130" s="30">
        <v>2025</v>
      </c>
      <c r="D130" s="31" t="str">
        <f>'2025'!B19</f>
        <v>Gavin Bartholomew</v>
      </c>
      <c r="E130" s="32">
        <f>'2025'!C19</f>
        <v>4.5785714285714283</v>
      </c>
      <c r="F130" s="32">
        <f t="shared" si="13"/>
        <v>20.399999999999999</v>
      </c>
      <c r="G130" s="32"/>
      <c r="H130" s="33">
        <f t="shared" si="14"/>
        <v>-1.2472296492594452</v>
      </c>
      <c r="I130" s="34" t="str">
        <f>'2025'!D19</f>
        <v>Pitt</v>
      </c>
      <c r="J130" s="35">
        <f>'2025'!E19</f>
        <v>4</v>
      </c>
      <c r="K130" s="36">
        <f>'2025'!F19</f>
        <v>37741</v>
      </c>
      <c r="L130" s="37">
        <f>'2025'!G19</f>
        <v>22.427397260273974</v>
      </c>
      <c r="M130" s="37" t="str">
        <f>'2025'!H19</f>
        <v>SR</v>
      </c>
      <c r="N130" s="37">
        <f>'2025'!I19</f>
        <v>22.008219178082193</v>
      </c>
      <c r="O130" s="38">
        <f>'2025'!J19</f>
        <v>77</v>
      </c>
      <c r="P130" s="38">
        <f>'2025'!K19</f>
        <v>246</v>
      </c>
      <c r="Q130" s="35">
        <f>'2025'!L19</f>
        <v>4.71</v>
      </c>
      <c r="R130" s="39">
        <f>'2025'!M19</f>
        <v>6</v>
      </c>
      <c r="S130" s="40">
        <f>'2025'!N19</f>
        <v>0</v>
      </c>
      <c r="T130" s="41">
        <f>'2025'!O19</f>
        <v>6.9015157930392076E-2</v>
      </c>
      <c r="U130" s="41">
        <f>'2025'!P19</f>
        <v>9.7707498964231462E-2</v>
      </c>
      <c r="V130" s="41">
        <f>'2025'!Q19</f>
        <v>0.15092592592592594</v>
      </c>
      <c r="W130" s="41">
        <f>'2025'!R19</f>
        <v>9.2795389048991359E-2</v>
      </c>
      <c r="X130" s="42">
        <f>'2025'!S19</f>
        <v>0.12186065748745864</v>
      </c>
      <c r="Y130" s="43">
        <f>'2025'!T19</f>
        <v>0.11576762461308571</v>
      </c>
      <c r="Z130" s="44">
        <f>'2025'!U19</f>
        <v>19.342465753424658</v>
      </c>
      <c r="AA130" s="45">
        <f>'2025'!V19</f>
        <v>1.56</v>
      </c>
      <c r="AB130" s="45">
        <f>'2025'!W19</f>
        <v>8.473684210526315</v>
      </c>
      <c r="AC130" s="45">
        <f>'2025'!X19</f>
        <v>6.7</v>
      </c>
      <c r="AD130" s="45">
        <f>'2025'!Y19</f>
        <v>4.8</v>
      </c>
      <c r="AE130" s="45">
        <f>'2025'!Z19</f>
        <v>0</v>
      </c>
      <c r="AF130" s="45">
        <f>'2025'!AA19</f>
        <v>0</v>
      </c>
      <c r="AG130" s="45">
        <f t="shared" si="15"/>
        <v>75</v>
      </c>
      <c r="AH130" s="46">
        <f>'2025'!AB19</f>
        <v>7.2999999999999995E-2</v>
      </c>
      <c r="AI130" s="45">
        <f>'2025'!AC19</f>
        <v>99.972712161708287</v>
      </c>
      <c r="AJ130" s="47">
        <f>'2025'!AD19</f>
        <v>107.19796806284639</v>
      </c>
      <c r="AK130" s="48">
        <f>'2025'!AE19</f>
        <v>2</v>
      </c>
      <c r="AL130" s="49">
        <f>'2025'!AF19</f>
        <v>8</v>
      </c>
      <c r="AM130" s="49">
        <f>'2025'!AG19</f>
        <v>2</v>
      </c>
      <c r="AN130" s="49">
        <f>'2025'!AH19</f>
        <v>0</v>
      </c>
      <c r="AO130" s="49">
        <f>'2025'!AI19</f>
        <v>4</v>
      </c>
      <c r="AP130" s="49">
        <f>'2025'!AK19</f>
        <v>4</v>
      </c>
      <c r="AQ130" s="49">
        <f>'2025'!AL19</f>
        <v>2</v>
      </c>
      <c r="AR130" s="50">
        <f>'2025'!AM19</f>
        <v>0</v>
      </c>
      <c r="AS130" s="55">
        <f>'2025'!AN19</f>
        <v>0</v>
      </c>
      <c r="AT130" s="56">
        <f>'2025'!AO19</f>
        <v>1</v>
      </c>
      <c r="AU130" s="56">
        <f>'2025'!AP19</f>
        <v>0</v>
      </c>
      <c r="AV130" s="56">
        <f>'2025'!AQ19</f>
        <v>0</v>
      </c>
      <c r="AW130" s="56">
        <f>'2025'!AR19</f>
        <v>0</v>
      </c>
      <c r="AX130" s="56">
        <f>'2025'!AS19</f>
        <v>0</v>
      </c>
      <c r="AY130" s="57">
        <f>'2025'!AT19</f>
        <v>0</v>
      </c>
      <c r="AZ130" s="57">
        <f>'2025'!AU19</f>
        <v>0</v>
      </c>
      <c r="BA130" s="57">
        <f>'2025'!AV19</f>
        <v>0</v>
      </c>
      <c r="BB130" s="57">
        <f>'2025'!AW19</f>
        <v>0</v>
      </c>
      <c r="BC130" s="57">
        <f>'2025'!AX19</f>
        <v>0</v>
      </c>
      <c r="BD130" s="57">
        <f>'2025'!AY19</f>
        <v>0</v>
      </c>
      <c r="BE130" s="58">
        <f>'2025'!AZ19</f>
        <v>0</v>
      </c>
      <c r="BF130" s="55">
        <f>'2025'!BA19</f>
        <v>326</v>
      </c>
      <c r="BG130" s="56">
        <f>'2025'!BB19</f>
        <v>4723.5999999999995</v>
      </c>
      <c r="BH130" s="56">
        <f>'2025'!BC19</f>
        <v>29</v>
      </c>
      <c r="BI130" s="56">
        <f>'2025'!BD19</f>
        <v>28</v>
      </c>
      <c r="BJ130" s="56">
        <f>'2025'!BE19</f>
        <v>4</v>
      </c>
      <c r="BK130" s="56">
        <f>'2025'!BF19</f>
        <v>0</v>
      </c>
      <c r="BL130" s="57">
        <f>'2025'!BG19</f>
        <v>0</v>
      </c>
      <c r="BM130" s="57">
        <f>'2025'!BH19</f>
        <v>0</v>
      </c>
      <c r="BN130" s="57">
        <f>'2025'!BI19</f>
        <v>1.85</v>
      </c>
      <c r="BO130" s="57">
        <f>'2025'!BJ19</f>
        <v>10.199999999999999</v>
      </c>
      <c r="BP130" s="57">
        <f>'2025'!BK19</f>
        <v>1.8</v>
      </c>
      <c r="BQ130" s="57">
        <f>'2025'!BL19</f>
        <v>100</v>
      </c>
      <c r="BR130" s="58">
        <f>'2025'!BM19</f>
        <v>0</v>
      </c>
      <c r="BS130" s="55">
        <f>'2025'!BN19</f>
        <v>283</v>
      </c>
      <c r="BT130" s="56">
        <f>'2025'!BO19</f>
        <v>2896.4</v>
      </c>
      <c r="BU130" s="56">
        <f>'2025'!BP19</f>
        <v>36</v>
      </c>
      <c r="BV130" s="56">
        <f>'2025'!BQ19</f>
        <v>21</v>
      </c>
      <c r="BW130" s="56">
        <f>'2025'!BR19</f>
        <v>2</v>
      </c>
      <c r="BX130" s="56">
        <f>'2025'!BS19</f>
        <v>0</v>
      </c>
      <c r="BY130" s="57">
        <f>'2025'!BT19</f>
        <v>0</v>
      </c>
      <c r="BZ130" s="57">
        <f>'2025'!BU19</f>
        <v>0</v>
      </c>
      <c r="CA130" s="57">
        <f>'2025'!BV19</f>
        <v>0.99</v>
      </c>
      <c r="CB130" s="57">
        <f>'2025'!BW19</f>
        <v>6.3</v>
      </c>
      <c r="CC130" s="57">
        <f>'2025'!BX19</f>
        <v>8</v>
      </c>
      <c r="CD130" s="57">
        <f>'2025'!BY19</f>
        <v>28.6</v>
      </c>
      <c r="CE130" s="58">
        <f>'2025'!BZ19</f>
        <v>8.6999999999999993</v>
      </c>
      <c r="CF130" s="55">
        <f>'2025'!CA19</f>
        <v>326</v>
      </c>
      <c r="CG130" s="56">
        <f>'2025'!CB19</f>
        <v>2160</v>
      </c>
      <c r="CH130" s="56">
        <f>'2025'!CC19</f>
        <v>27</v>
      </c>
      <c r="CI130" s="56">
        <f>'2025'!CD19</f>
        <v>18</v>
      </c>
      <c r="CJ130" s="56">
        <f>'2025'!CE19</f>
        <v>1</v>
      </c>
      <c r="CK130" s="56">
        <f>'2025'!CF19</f>
        <v>0</v>
      </c>
      <c r="CL130" s="57">
        <f>'2025'!CG19</f>
        <v>0</v>
      </c>
      <c r="CM130" s="57">
        <f>'2025'!CH19</f>
        <v>0</v>
      </c>
      <c r="CN130" s="57">
        <f>'2025'!CI19</f>
        <v>1.56</v>
      </c>
      <c r="CO130" s="57">
        <f>'2025'!CJ19</f>
        <v>6.7</v>
      </c>
      <c r="CP130" s="57">
        <f>'2025'!CK19</f>
        <v>11.4</v>
      </c>
      <c r="CQ130" s="57">
        <f>'2025'!CL19</f>
        <v>75</v>
      </c>
      <c r="CR130" s="58">
        <f>'2025'!CM19</f>
        <v>10</v>
      </c>
      <c r="CS130" s="55">
        <f>'2025'!CN19</f>
        <v>322</v>
      </c>
      <c r="CT130" s="56">
        <f>'2025'!CO19</f>
        <v>3470</v>
      </c>
      <c r="CU130" s="56">
        <f>'2025'!CP19</f>
        <v>51</v>
      </c>
      <c r="CV130" s="56">
        <f>'2025'!CQ19</f>
        <v>38</v>
      </c>
      <c r="CW130" s="56">
        <f>'2025'!CR19</f>
        <v>4</v>
      </c>
      <c r="CX130" s="56">
        <f>'2025'!CS19</f>
        <v>27.599999999999998</v>
      </c>
      <c r="CY130" s="57">
        <f>'2025'!CT19</f>
        <v>0</v>
      </c>
      <c r="CZ130" s="57">
        <f>'2025'!CU19</f>
        <v>0</v>
      </c>
      <c r="DA130" s="57">
        <f>'2025'!CV19</f>
        <v>0.8</v>
      </c>
      <c r="DB130" s="57">
        <f>'2025'!CW19</f>
        <v>4.4000000000000004</v>
      </c>
      <c r="DC130" s="57">
        <f>'2025'!CX19</f>
        <v>4.8</v>
      </c>
      <c r="DD130" s="57">
        <f>'2025'!CY19</f>
        <v>100</v>
      </c>
      <c r="DE130" s="58">
        <f>'2025'!CZ19</f>
        <v>7.3</v>
      </c>
    </row>
    <row r="131" spans="1:109" ht="15.75" hidden="1" customHeight="1" x14ac:dyDescent="0.2">
      <c r="A131" s="29">
        <f t="shared" si="12"/>
        <v>129</v>
      </c>
      <c r="B131" s="30">
        <f>'2023'!A15</f>
        <v>13</v>
      </c>
      <c r="C131" s="30">
        <v>2023</v>
      </c>
      <c r="D131" s="31" t="str">
        <f>'2023'!B15</f>
        <v>Payne Durham</v>
      </c>
      <c r="E131" s="32">
        <f>'2023'!C15</f>
        <v>4.5428571428571427</v>
      </c>
      <c r="F131" s="32">
        <f t="shared" si="13"/>
        <v>19.8</v>
      </c>
      <c r="G131" s="32"/>
      <c r="H131" s="33">
        <f t="shared" si="14"/>
        <v>-1.2604806360961494</v>
      </c>
      <c r="I131" s="34" t="str">
        <f>'2023'!D15</f>
        <v>Purdue</v>
      </c>
      <c r="J131" s="35">
        <f>'2023'!E15</f>
        <v>2</v>
      </c>
      <c r="K131" s="36">
        <f>'2023'!F15</f>
        <v>36692</v>
      </c>
      <c r="L131" s="37">
        <f>'2023'!G15</f>
        <v>25.301369863013697</v>
      </c>
      <c r="M131" s="37" t="str">
        <f>'2023'!H15</f>
        <v>SR</v>
      </c>
      <c r="N131" s="37">
        <f>'2023'!I15</f>
        <v>22.87945205479452</v>
      </c>
      <c r="O131" s="35">
        <f>'2023'!J15</f>
        <v>78</v>
      </c>
      <c r="P131" s="35">
        <f>'2023'!K15</f>
        <v>255</v>
      </c>
      <c r="Q131" s="35">
        <f>'2023'!L15</f>
        <v>4.87</v>
      </c>
      <c r="R131" s="59">
        <f>'2023'!M15</f>
        <v>5</v>
      </c>
      <c r="S131" s="40">
        <f>'2023'!N15</f>
        <v>0</v>
      </c>
      <c r="T131" s="41">
        <f>'2023'!O15</f>
        <v>3.7800212049970042E-2</v>
      </c>
      <c r="U131" s="41">
        <f>'2023'!P15</f>
        <v>8.9536138079827396E-2</v>
      </c>
      <c r="V131" s="41">
        <f>'2023'!Q15</f>
        <v>0.13140123804164322</v>
      </c>
      <c r="W131" s="41">
        <f>'2023'!R15</f>
        <v>0.15450833241364087</v>
      </c>
      <c r="X131" s="42">
        <f>'2023'!S15</f>
        <v>0.15450833241364087</v>
      </c>
      <c r="Y131" s="43">
        <f>'2023'!T15</f>
        <v>0.15450833241364087</v>
      </c>
      <c r="Z131" s="44">
        <f>'2023'!U15</f>
        <v>22.213698630136985</v>
      </c>
      <c r="AA131" s="45">
        <f>'2023'!V15</f>
        <v>1.66</v>
      </c>
      <c r="AB131" s="45">
        <f>CS131/CV131</f>
        <v>10</v>
      </c>
      <c r="AC131" s="45">
        <f>'2023'!X15</f>
        <v>6.4</v>
      </c>
      <c r="AD131" s="45">
        <f>'2023'!Y15</f>
        <v>7.2</v>
      </c>
      <c r="AE131" s="45">
        <f>'2023'!Z15</f>
        <v>0</v>
      </c>
      <c r="AF131" s="45">
        <f>'2023'!AA15</f>
        <v>0</v>
      </c>
      <c r="AG131" s="45">
        <f t="shared" si="15"/>
        <v>40</v>
      </c>
      <c r="AH131" s="46">
        <f>'2023'!AB15</f>
        <v>3.4000000000000002E-2</v>
      </c>
      <c r="AI131" s="45">
        <f>'2023'!AC15</f>
        <v>90.668061647584054</v>
      </c>
      <c r="AJ131" s="47">
        <f>'2023'!AD15</f>
        <v>99.120897705535313</v>
      </c>
      <c r="AK131" s="48">
        <f>'2023'!AE15</f>
        <v>4</v>
      </c>
      <c r="AL131" s="49">
        <f>'2023'!AF15</f>
        <v>1</v>
      </c>
      <c r="AM131" s="49">
        <f>'2023'!AG15</f>
        <v>3</v>
      </c>
      <c r="AN131" s="49">
        <f>'2023'!AH15</f>
        <v>1</v>
      </c>
      <c r="AO131" s="49">
        <f>'2023'!AI15</f>
        <v>4</v>
      </c>
      <c r="AP131" s="49">
        <f>'2023'!AK15</f>
        <v>2</v>
      </c>
      <c r="AQ131" s="49">
        <f>'2023'!AL15</f>
        <v>3</v>
      </c>
      <c r="AR131" s="50">
        <f>'2023'!AM15</f>
        <v>0</v>
      </c>
      <c r="AS131" s="55">
        <f>'2023'!AN15</f>
        <v>0</v>
      </c>
      <c r="AT131" s="56">
        <f>'2023'!AO15</f>
        <v>1</v>
      </c>
      <c r="AU131" s="56">
        <f>'2023'!AP15</f>
        <v>0</v>
      </c>
      <c r="AV131" s="56">
        <f>'2023'!AQ15</f>
        <v>0</v>
      </c>
      <c r="AW131" s="56">
        <f>'2023'!AR15</f>
        <v>0</v>
      </c>
      <c r="AX131" s="56">
        <f>'2023'!AS15</f>
        <v>0</v>
      </c>
      <c r="AY131" s="57">
        <f>'2023'!AT15</f>
        <v>0</v>
      </c>
      <c r="AZ131" s="57">
        <f>'2023'!AU15</f>
        <v>0</v>
      </c>
      <c r="BA131" s="57">
        <f>'2023'!AV15</f>
        <v>0</v>
      </c>
      <c r="BB131" s="57">
        <f>'2023'!AW15</f>
        <v>0</v>
      </c>
      <c r="BC131" s="57">
        <f>'2023'!AX15</f>
        <v>0</v>
      </c>
      <c r="BD131" s="57">
        <f>'2023'!AY15</f>
        <v>0</v>
      </c>
      <c r="BE131" s="58">
        <f>'2023'!AZ15</f>
        <v>0</v>
      </c>
      <c r="BF131" s="55">
        <f>'2023'!BA15</f>
        <v>82</v>
      </c>
      <c r="BG131" s="56">
        <f>'2023'!BB15</f>
        <v>2169.2999999999997</v>
      </c>
      <c r="BH131" s="56">
        <f>'2023'!BC15</f>
        <v>12</v>
      </c>
      <c r="BI131" s="56">
        <f>'2023'!BD15</f>
        <v>9</v>
      </c>
      <c r="BJ131" s="56">
        <f>'2023'!BE15</f>
        <v>4</v>
      </c>
      <c r="BK131" s="56">
        <f>'2023'!BF15</f>
        <v>16.8</v>
      </c>
      <c r="BL131" s="57">
        <f>'2023'!BG15</f>
        <v>0</v>
      </c>
      <c r="BM131" s="57">
        <f>'2023'!BH15</f>
        <v>0</v>
      </c>
      <c r="BN131" s="57">
        <f>'2023'!BI15</f>
        <v>0.99</v>
      </c>
      <c r="BO131" s="57">
        <f>'2023'!BJ15</f>
        <v>4.7</v>
      </c>
      <c r="BP131" s="57">
        <f>'2023'!BK15</f>
        <v>7.6</v>
      </c>
      <c r="BQ131" s="57">
        <f>'2023'!BL15</f>
        <v>0</v>
      </c>
      <c r="BR131" s="58">
        <f>'2023'!BM15</f>
        <v>0</v>
      </c>
      <c r="BS131" s="55">
        <f>'2023'!BN15</f>
        <v>166</v>
      </c>
      <c r="BT131" s="56">
        <f>'2023'!BO15</f>
        <v>1854</v>
      </c>
      <c r="BU131" s="56">
        <f>'2023'!BP15</f>
        <v>26</v>
      </c>
      <c r="BV131" s="56">
        <f>'2023'!BQ15</f>
        <v>16</v>
      </c>
      <c r="BW131" s="56">
        <f>'2023'!BR15</f>
        <v>3</v>
      </c>
      <c r="BX131" s="56">
        <f>'2023'!BS15</f>
        <v>15</v>
      </c>
      <c r="BY131" s="57">
        <f>'2023'!BT15</f>
        <v>0</v>
      </c>
      <c r="BZ131" s="57">
        <f>'2023'!BU15</f>
        <v>0</v>
      </c>
      <c r="CA131" s="57">
        <f>'2023'!BV15</f>
        <v>0.74</v>
      </c>
      <c r="CB131" s="57">
        <f>'2023'!BW15</f>
        <v>4.5999999999999996</v>
      </c>
      <c r="CC131" s="57">
        <f>'2023'!BX15</f>
        <v>8.3000000000000007</v>
      </c>
      <c r="CD131" s="57">
        <f>'2023'!BY15</f>
        <v>50</v>
      </c>
      <c r="CE131" s="58">
        <f>'2023'!BZ15</f>
        <v>20</v>
      </c>
      <c r="CF131" s="55">
        <f>'2023'!CA15</f>
        <v>467</v>
      </c>
      <c r="CG131" s="56">
        <f>'2023'!CB15</f>
        <v>3554</v>
      </c>
      <c r="CH131" s="56">
        <f>'2023'!CC15</f>
        <v>59</v>
      </c>
      <c r="CI131" s="56">
        <f>'2023'!CD15</f>
        <v>45</v>
      </c>
      <c r="CJ131" s="56">
        <f>'2023'!CE15</f>
        <v>6</v>
      </c>
      <c r="CK131" s="56">
        <f>'2023'!CF15</f>
        <v>27</v>
      </c>
      <c r="CL131" s="57">
        <f>'2023'!CG15</f>
        <v>0</v>
      </c>
      <c r="CM131" s="57">
        <f>'2023'!CH15</f>
        <v>0</v>
      </c>
      <c r="CN131" s="57">
        <f>'2023'!CI15</f>
        <v>1.66</v>
      </c>
      <c r="CO131" s="57">
        <f>'2023'!CJ15</f>
        <v>6.4</v>
      </c>
      <c r="CP131" s="57">
        <f>'2023'!CK15</f>
        <v>6.4</v>
      </c>
      <c r="CQ131" s="57">
        <f>'2023'!CL15</f>
        <v>40</v>
      </c>
      <c r="CR131" s="58">
        <f>'2023'!CM15</f>
        <v>4.3</v>
      </c>
      <c r="CS131" s="55">
        <f>'2023'!CN15</f>
        <v>560</v>
      </c>
      <c r="CT131" s="56">
        <f>'2023'!CO15</f>
        <v>3624.4</v>
      </c>
      <c r="CU131" s="56">
        <f>'2023'!CP15</f>
        <v>77</v>
      </c>
      <c r="CV131" s="56">
        <f>'2023'!CQ15</f>
        <v>56</v>
      </c>
      <c r="CW131" s="56">
        <f>'2023'!CR15</f>
        <v>8</v>
      </c>
      <c r="CX131" s="56">
        <f>'2023'!CS15</f>
        <v>24.7</v>
      </c>
      <c r="CY131" s="57">
        <f>'2023'!CT15</f>
        <v>0</v>
      </c>
      <c r="CZ131" s="57">
        <f>'2023'!CU15</f>
        <v>0</v>
      </c>
      <c r="DA131" s="57">
        <f>'2023'!CV15</f>
        <v>1.23</v>
      </c>
      <c r="DB131" s="57">
        <f>'2023'!CW15</f>
        <v>4.7</v>
      </c>
      <c r="DC131" s="57">
        <f>'2023'!CX15</f>
        <v>7.2</v>
      </c>
      <c r="DD131" s="57">
        <f>'2023'!CY15</f>
        <v>57.1</v>
      </c>
      <c r="DE131" s="58">
        <f>'2023'!CZ15</f>
        <v>3.4</v>
      </c>
    </row>
    <row r="132" spans="1:109" ht="15.75" hidden="1" customHeight="1" x14ac:dyDescent="0.2">
      <c r="A132" s="29">
        <f t="shared" si="12"/>
        <v>130</v>
      </c>
      <c r="B132" s="30">
        <f>'2024'!A15</f>
        <v>13</v>
      </c>
      <c r="C132" s="30">
        <v>2024</v>
      </c>
      <c r="D132" s="31" t="str">
        <f>'2024'!B15</f>
        <v>Mason Fairchild</v>
      </c>
      <c r="E132" s="32">
        <f>'2024'!C15</f>
        <v>4.4285714285714288</v>
      </c>
      <c r="F132" s="32">
        <f t="shared" si="13"/>
        <v>19.2</v>
      </c>
      <c r="G132" s="32"/>
      <c r="H132" s="33">
        <f t="shared" si="14"/>
        <v>-1.3028837939736031</v>
      </c>
      <c r="I132" s="34" t="str">
        <f>'2024'!D15</f>
        <v>Kansas</v>
      </c>
      <c r="J132" s="35">
        <f>'2024'!E15</f>
        <v>3</v>
      </c>
      <c r="K132" s="36">
        <f>'2024'!F15</f>
        <v>37133</v>
      </c>
      <c r="L132" s="37">
        <f>'2024'!G15</f>
        <v>24.093150684931508</v>
      </c>
      <c r="M132" s="37" t="str">
        <f>'2024'!H15</f>
        <v>RS SR</v>
      </c>
      <c r="N132" s="37">
        <f>'2024'!I15</f>
        <v>22.673972602739727</v>
      </c>
      <c r="O132" s="38">
        <f>'2024'!J15</f>
        <v>77</v>
      </c>
      <c r="P132" s="38">
        <f>'2024'!K15</f>
        <v>250</v>
      </c>
      <c r="Q132" s="35">
        <f>'2024'!L15</f>
        <v>4.8499999999999996</v>
      </c>
      <c r="R132" s="39">
        <f>'2024'!M15</f>
        <v>0</v>
      </c>
      <c r="S132" s="40">
        <f>'2024'!N15</f>
        <v>1.1519078473722102E-2</v>
      </c>
      <c r="T132" s="41">
        <f>'2024'!O15</f>
        <v>4.1045582199179087E-2</v>
      </c>
      <c r="U132" s="41">
        <f>'2024'!P15</f>
        <v>6.2967335694608412E-2</v>
      </c>
      <c r="V132" s="41">
        <f>'2024'!Q15</f>
        <v>0.13395016932752782</v>
      </c>
      <c r="W132" s="41">
        <f>'2024'!R15</f>
        <v>0.14449107743568387</v>
      </c>
      <c r="X132" s="42">
        <f>'2024'!S15</f>
        <v>0.14449107743568387</v>
      </c>
      <c r="Y132" s="43">
        <f>'2024'!T15</f>
        <v>0.13726652356389968</v>
      </c>
      <c r="Z132" s="44" t="str">
        <f>'2024'!U15</f>
        <v>N/A</v>
      </c>
      <c r="AA132" s="45">
        <f>'2024'!V15</f>
        <v>1.77</v>
      </c>
      <c r="AB132" s="45">
        <f>'2024'!W15</f>
        <v>16.703703703703702</v>
      </c>
      <c r="AC132" s="45">
        <f>'2024'!X15</f>
        <v>7.6</v>
      </c>
      <c r="AD132" s="45">
        <f>'2024'!Y15</f>
        <v>10.8</v>
      </c>
      <c r="AE132" s="45">
        <f>'2024'!Z15</f>
        <v>0</v>
      </c>
      <c r="AF132" s="45">
        <f>'2024'!AA15</f>
        <v>0</v>
      </c>
      <c r="AG132" s="45">
        <f t="shared" si="15"/>
        <v>60</v>
      </c>
      <c r="AH132" s="46">
        <f>'2023'!AB40</f>
        <v>0</v>
      </c>
      <c r="AI132" s="45">
        <f>'2024'!AC15</f>
        <v>90.365581981853012</v>
      </c>
      <c r="AJ132" s="47">
        <f>'2024'!AD15</f>
        <v>96.896508675309704</v>
      </c>
      <c r="AK132" s="48">
        <f>'2024'!AF15</f>
        <v>0</v>
      </c>
      <c r="AL132" s="49">
        <f>'2024'!AG15</f>
        <v>4</v>
      </c>
      <c r="AM132" s="49">
        <f>'2024'!AH15</f>
        <v>9</v>
      </c>
      <c r="AN132" s="49">
        <f>'2024'!AI15</f>
        <v>6</v>
      </c>
      <c r="AO132" s="49">
        <f>'2024'!AJ15</f>
        <v>5</v>
      </c>
      <c r="AP132" s="49">
        <f>'2024'!AK15</f>
        <v>1</v>
      </c>
      <c r="AQ132" s="49">
        <f>'2024'!AL15</f>
        <v>0</v>
      </c>
      <c r="AR132" s="50">
        <f>'2024'!AM15</f>
        <v>0.25</v>
      </c>
      <c r="AS132" s="55">
        <f>'2024'!AN15</f>
        <v>32</v>
      </c>
      <c r="AT132" s="56">
        <f>'2024'!AO15</f>
        <v>2778</v>
      </c>
      <c r="AU132" s="56">
        <f>'2024'!AP15</f>
        <v>3</v>
      </c>
      <c r="AV132" s="56">
        <f>'2024'!AQ15</f>
        <v>2</v>
      </c>
      <c r="AW132" s="56">
        <f>'2024'!AR15</f>
        <v>0</v>
      </c>
      <c r="AX132" s="56">
        <f>'2024'!AS15</f>
        <v>25.200000000000003</v>
      </c>
      <c r="AY132" s="57">
        <f>'2024'!AT15</f>
        <v>0</v>
      </c>
      <c r="AZ132" s="57">
        <f>'2024'!AU15</f>
        <v>0</v>
      </c>
      <c r="BA132" s="57">
        <f>'2024'!AV15</f>
        <v>1.28</v>
      </c>
      <c r="BB132" s="57">
        <f>'2024'!AW15</f>
        <v>2.5</v>
      </c>
      <c r="BC132" s="57">
        <f>'2024'!AX15</f>
        <v>13</v>
      </c>
      <c r="BD132" s="57">
        <f>'2024'!AY15</f>
        <v>0</v>
      </c>
      <c r="BE132" s="58">
        <f>'2024'!AZ15</f>
        <v>0</v>
      </c>
      <c r="BF132" s="55">
        <f>'2024'!BA15</f>
        <v>57</v>
      </c>
      <c r="BG132" s="56">
        <f>'2024'!BB15</f>
        <v>1388.7</v>
      </c>
      <c r="BH132" s="56">
        <f>'2024'!BC15</f>
        <v>7</v>
      </c>
      <c r="BI132" s="56">
        <f>'2024'!BD15</f>
        <v>5</v>
      </c>
      <c r="BJ132" s="56">
        <f>'2024'!BE15</f>
        <v>0</v>
      </c>
      <c r="BK132" s="56">
        <f>'2024'!BF15</f>
        <v>7.2</v>
      </c>
      <c r="BL132" s="57">
        <f>'2024'!BG15</f>
        <v>0</v>
      </c>
      <c r="BM132" s="57">
        <f>'2024'!BH15</f>
        <v>0</v>
      </c>
      <c r="BN132" s="57">
        <f>'2024'!BI15</f>
        <v>0.89</v>
      </c>
      <c r="BO132" s="57">
        <f>'2024'!BJ15</f>
        <v>5.6</v>
      </c>
      <c r="BP132" s="57">
        <f>'2024'!BK15</f>
        <v>7.4</v>
      </c>
      <c r="BQ132" s="57">
        <f>'2024'!BL15</f>
        <v>50</v>
      </c>
      <c r="BR132" s="58">
        <f>'2024'!BM15</f>
        <v>0</v>
      </c>
      <c r="BS132" s="55">
        <f>'2024'!BN15</f>
        <v>128</v>
      </c>
      <c r="BT132" s="56">
        <f>'2024'!BO15</f>
        <v>2032.8000000000002</v>
      </c>
      <c r="BU132" s="56">
        <f>'2024'!BP15</f>
        <v>15</v>
      </c>
      <c r="BV132" s="56">
        <f>'2024'!BQ15</f>
        <v>13</v>
      </c>
      <c r="BW132" s="56">
        <f>'2024'!BR15</f>
        <v>1</v>
      </c>
      <c r="BX132" s="56">
        <f>'2024'!BS15</f>
        <v>14.3</v>
      </c>
      <c r="BY132" s="57">
        <f>'2024'!BT15</f>
        <v>0</v>
      </c>
      <c r="BZ132" s="57">
        <f>'2024'!BU15</f>
        <v>0</v>
      </c>
      <c r="CA132" s="57">
        <f>'2024'!BV15</f>
        <v>0.59</v>
      </c>
      <c r="CB132" s="57">
        <f>'2024'!BW15</f>
        <v>2</v>
      </c>
      <c r="CC132" s="57">
        <f>'2024'!BX15</f>
        <v>9.1</v>
      </c>
      <c r="CD132" s="57">
        <f>'2024'!BY15</f>
        <v>33.299999999999997</v>
      </c>
      <c r="CE132" s="58">
        <f>'2024'!BZ15</f>
        <v>0</v>
      </c>
      <c r="CF132" s="55">
        <f>'2024'!CA15</f>
        <v>443</v>
      </c>
      <c r="CG132" s="56">
        <f>'2024'!CB15</f>
        <v>3307.2000000000003</v>
      </c>
      <c r="CH132" s="56">
        <f>'2024'!CC15</f>
        <v>43</v>
      </c>
      <c r="CI132" s="56">
        <f>'2024'!CD15</f>
        <v>35</v>
      </c>
      <c r="CJ132" s="56">
        <f>'2024'!CE15</f>
        <v>6</v>
      </c>
      <c r="CK132" s="56">
        <f>'2024'!CF15</f>
        <v>32.5</v>
      </c>
      <c r="CL132" s="57">
        <f>'2024'!CG15</f>
        <v>0</v>
      </c>
      <c r="CM132" s="57">
        <f>'2024'!CH15</f>
        <v>0</v>
      </c>
      <c r="CN132" s="57">
        <f>'2024'!CI15</f>
        <v>1.58</v>
      </c>
      <c r="CO132" s="57">
        <f>'2024'!CJ15</f>
        <v>3.4</v>
      </c>
      <c r="CP132" s="57">
        <f>'2024'!CK15</f>
        <v>9.5</v>
      </c>
      <c r="CQ132" s="57">
        <f>'2024'!CL15</f>
        <v>60</v>
      </c>
      <c r="CR132" s="58">
        <f>'2024'!CM15</f>
        <v>2.8</v>
      </c>
      <c r="CS132" s="55">
        <f>'2024'!CN15</f>
        <v>451</v>
      </c>
      <c r="CT132" s="56">
        <f>'2024'!CO15</f>
        <v>3121.2999999999997</v>
      </c>
      <c r="CU132" s="56">
        <f>'2024'!CP15</f>
        <v>38</v>
      </c>
      <c r="CV132" s="56">
        <f>'2024'!CQ15</f>
        <v>27</v>
      </c>
      <c r="CW132" s="56">
        <f>'2024'!CR15</f>
        <v>3</v>
      </c>
      <c r="CX132" s="56">
        <f>'2024'!CS15</f>
        <v>23.400000000000002</v>
      </c>
      <c r="CY132" s="57">
        <f>'2024'!CT15</f>
        <v>0</v>
      </c>
      <c r="CZ132" s="57">
        <f>'2024'!CU15</f>
        <v>0</v>
      </c>
      <c r="DA132" s="57">
        <f>'2024'!CV15</f>
        <v>1.77</v>
      </c>
      <c r="DB132" s="57">
        <f>'2024'!CW15</f>
        <v>7.6</v>
      </c>
      <c r="DC132" s="57">
        <f>'2024'!CX15</f>
        <v>10.8</v>
      </c>
      <c r="DD132" s="57">
        <f>'2024'!CY15</f>
        <v>40</v>
      </c>
      <c r="DE132" s="58">
        <f>'2024'!CZ15</f>
        <v>3.6</v>
      </c>
    </row>
    <row r="133" spans="1:109" ht="15.75" hidden="1" customHeight="1" x14ac:dyDescent="0.2">
      <c r="A133" s="29">
        <f t="shared" si="12"/>
        <v>131</v>
      </c>
      <c r="B133" s="30">
        <f>'2023'!A16</f>
        <v>14</v>
      </c>
      <c r="C133" s="30">
        <v>2023</v>
      </c>
      <c r="D133" s="31" t="str">
        <f>'2023'!B16</f>
        <v>Josh Whyle</v>
      </c>
      <c r="E133" s="32">
        <f>'2023'!C16</f>
        <v>4.3999999999999995</v>
      </c>
      <c r="F133" s="32">
        <f t="shared" si="13"/>
        <v>18.600000000000001</v>
      </c>
      <c r="G133" s="32"/>
      <c r="H133" s="33">
        <f t="shared" si="14"/>
        <v>-1.3134845834429667</v>
      </c>
      <c r="I133" s="34" t="str">
        <f>'2023'!D16</f>
        <v>Cincinnati</v>
      </c>
      <c r="J133" s="35">
        <f>'2023'!E16</f>
        <v>6</v>
      </c>
      <c r="K133" s="36">
        <f>'2023'!F16</f>
        <v>36411</v>
      </c>
      <c r="L133" s="37">
        <f>'2023'!G16</f>
        <v>26.07123287671233</v>
      </c>
      <c r="M133" s="37" t="str">
        <f>'2023'!H16</f>
        <v>SR</v>
      </c>
      <c r="N133" s="37">
        <f>'2023'!I16</f>
        <v>23.649315068493152</v>
      </c>
      <c r="O133" s="35">
        <f>'2023'!J16</f>
        <v>79</v>
      </c>
      <c r="P133" s="35">
        <f>'2023'!K16</f>
        <v>248</v>
      </c>
      <c r="Q133" s="35">
        <f>'2023'!L16</f>
        <v>4.6900000000000004</v>
      </c>
      <c r="R133" s="59">
        <f>'2023'!M16</f>
        <v>5</v>
      </c>
      <c r="S133" s="40">
        <f>'2023'!N16</f>
        <v>0</v>
      </c>
      <c r="T133" s="41">
        <f>'2023'!O16</f>
        <v>0.1398793198025233</v>
      </c>
      <c r="U133" s="41">
        <f>'2023'!P16</f>
        <v>0.14794635373009221</v>
      </c>
      <c r="V133" s="41">
        <f>'2023'!Q16</f>
        <v>0.10524301569077689</v>
      </c>
      <c r="W133" s="41">
        <f>'2023'!R16</f>
        <v>0.11193517373987091</v>
      </c>
      <c r="X133" s="42">
        <f>'2023'!S16</f>
        <v>0.12994076373498156</v>
      </c>
      <c r="Y133" s="43">
        <f>'2023'!T16</f>
        <v>0.11044964917473432</v>
      </c>
      <c r="Z133" s="44" t="str">
        <f>'2023'!U16</f>
        <v>N/A</v>
      </c>
      <c r="AA133" s="45">
        <f>'2023'!V16</f>
        <v>1.58</v>
      </c>
      <c r="AB133" s="45">
        <f t="shared" ref="AB133:AB135" si="26">CS133/CV133</f>
        <v>10.1875</v>
      </c>
      <c r="AC133" s="45">
        <f>'2023'!X16</f>
        <v>6.3</v>
      </c>
      <c r="AD133" s="45">
        <f>'2023'!Y16</f>
        <v>8</v>
      </c>
      <c r="AE133" s="45">
        <f>'2023'!Z16</f>
        <v>0</v>
      </c>
      <c r="AF133" s="45">
        <f>'2023'!AA16</f>
        <v>0</v>
      </c>
      <c r="AG133" s="45">
        <f t="shared" si="15"/>
        <v>37.5</v>
      </c>
      <c r="AH133" s="46">
        <f>'2023'!AB16</f>
        <v>0.03</v>
      </c>
      <c r="AI133" s="45">
        <f>'2023'!AC16</f>
        <v>102.51568209046114</v>
      </c>
      <c r="AJ133" s="47">
        <f>'2023'!AD16</f>
        <v>114.23519672725202</v>
      </c>
      <c r="AK133" s="48">
        <f>'2023'!AE16</f>
        <v>1</v>
      </c>
      <c r="AL133" s="49">
        <f>'2023'!AF16</f>
        <v>0</v>
      </c>
      <c r="AM133" s="49">
        <f>'2023'!AG16</f>
        <v>3</v>
      </c>
      <c r="AN133" s="49">
        <f>'2023'!AH16</f>
        <v>1</v>
      </c>
      <c r="AO133" s="49">
        <f>'2023'!AI16</f>
        <v>3</v>
      </c>
      <c r="AP133" s="49">
        <f>'2023'!AK16</f>
        <v>7</v>
      </c>
      <c r="AQ133" s="49">
        <f>'2023'!AL16</f>
        <v>3</v>
      </c>
      <c r="AR133" s="50">
        <f>'2023'!AM16</f>
        <v>0</v>
      </c>
      <c r="AS133" s="55">
        <f>'2023'!AN16</f>
        <v>0</v>
      </c>
      <c r="AT133" s="56">
        <f>'2023'!AO16</f>
        <v>1</v>
      </c>
      <c r="AU133" s="56">
        <f>'2023'!AP16</f>
        <v>2</v>
      </c>
      <c r="AV133" s="56">
        <f>'2023'!AQ16</f>
        <v>0</v>
      </c>
      <c r="AW133" s="56">
        <f>'2023'!AR16</f>
        <v>0</v>
      </c>
      <c r="AX133" s="56">
        <f>'2023'!AS16</f>
        <v>0</v>
      </c>
      <c r="AY133" s="57">
        <f>'2023'!AT16</f>
        <v>0</v>
      </c>
      <c r="AZ133" s="57">
        <f>'2023'!AU16</f>
        <v>0</v>
      </c>
      <c r="BA133" s="57">
        <f>'2023'!AV16</f>
        <v>0</v>
      </c>
      <c r="BB133" s="57">
        <f>'2023'!AW16</f>
        <v>0</v>
      </c>
      <c r="BC133" s="57">
        <f>'2023'!AX16</f>
        <v>10.5</v>
      </c>
      <c r="BD133" s="57">
        <f>'2023'!AY16</f>
        <v>0</v>
      </c>
      <c r="BE133" s="58">
        <f>'2023'!AZ16</f>
        <v>100</v>
      </c>
      <c r="BF133" s="55">
        <f>'2023'!BA16</f>
        <v>51</v>
      </c>
      <c r="BG133" s="56">
        <f>'2023'!BB16</f>
        <v>364.6</v>
      </c>
      <c r="BH133" s="56">
        <f>'2023'!BC16</f>
        <v>4</v>
      </c>
      <c r="BI133" s="56">
        <f>'2023'!BD16</f>
        <v>2</v>
      </c>
      <c r="BJ133" s="56">
        <f>'2023'!BE16</f>
        <v>0</v>
      </c>
      <c r="BK133" s="56">
        <f>'2023'!BF16</f>
        <v>2.8</v>
      </c>
      <c r="BL133" s="57">
        <f>'2023'!BG16</f>
        <v>0</v>
      </c>
      <c r="BM133" s="57">
        <f>'2023'!BH16</f>
        <v>0</v>
      </c>
      <c r="BN133" s="57">
        <f>'2023'!BI16</f>
        <v>3.19</v>
      </c>
      <c r="BO133" s="57">
        <f>'2023'!BJ16</f>
        <v>5.5</v>
      </c>
      <c r="BP133" s="57">
        <f>'2023'!BK16</f>
        <v>12.8</v>
      </c>
      <c r="BQ133" s="57">
        <f>'2023'!BL16</f>
        <v>100</v>
      </c>
      <c r="BR133" s="58">
        <f>'2023'!BM16</f>
        <v>33.299999999999997</v>
      </c>
      <c r="BS133" s="55">
        <f>'2023'!BN16</f>
        <v>353</v>
      </c>
      <c r="BT133" s="56">
        <f>'2023'!BO16</f>
        <v>2386</v>
      </c>
      <c r="BU133" s="56">
        <f>'2023'!BP16</f>
        <v>34</v>
      </c>
      <c r="BV133" s="56">
        <f>'2023'!BQ16</f>
        <v>28</v>
      </c>
      <c r="BW133" s="56">
        <f>'2023'!BR16</f>
        <v>6</v>
      </c>
      <c r="BX133" s="56">
        <f>'2023'!BS16</f>
        <v>20</v>
      </c>
      <c r="BY133" s="57">
        <f>'2023'!BT16</f>
        <v>0</v>
      </c>
      <c r="BZ133" s="57">
        <f>'2023'!BU16</f>
        <v>0</v>
      </c>
      <c r="CA133" s="57">
        <f>'2023'!BV16</f>
        <v>2.94</v>
      </c>
      <c r="CB133" s="57">
        <f>'2023'!BW16</f>
        <v>8.1</v>
      </c>
      <c r="CC133" s="57">
        <f>'2023'!BX16</f>
        <v>8.1999999999999993</v>
      </c>
      <c r="CD133" s="57">
        <f>'2023'!BY16</f>
        <v>100</v>
      </c>
      <c r="CE133" s="58">
        <f>'2023'!BZ16</f>
        <v>0</v>
      </c>
      <c r="CF133" s="55">
        <f>'2023'!CA16</f>
        <v>330</v>
      </c>
      <c r="CG133" s="56">
        <f>'2023'!CB16</f>
        <v>3135.6</v>
      </c>
      <c r="CH133" s="56">
        <f>'2023'!CC16</f>
        <v>40</v>
      </c>
      <c r="CI133" s="56">
        <f>'2023'!CD16</f>
        <v>26</v>
      </c>
      <c r="CJ133" s="56">
        <f>'2023'!CE16</f>
        <v>6</v>
      </c>
      <c r="CK133" s="56">
        <f>'2023'!CF16</f>
        <v>27.3</v>
      </c>
      <c r="CL133" s="57">
        <f>'2023'!CG16</f>
        <v>0</v>
      </c>
      <c r="CM133" s="57">
        <f>'2023'!CH16</f>
        <v>0</v>
      </c>
      <c r="CN133" s="57">
        <f>'2023'!CI16</f>
        <v>1.58</v>
      </c>
      <c r="CO133" s="57">
        <f>'2023'!CJ16</f>
        <v>6.3</v>
      </c>
      <c r="CP133" s="57">
        <f>'2023'!CK16</f>
        <v>8.8000000000000007</v>
      </c>
      <c r="CQ133" s="57">
        <f>'2023'!CL16</f>
        <v>37.5</v>
      </c>
      <c r="CR133" s="58">
        <f>'2023'!CM16</f>
        <v>10.3</v>
      </c>
      <c r="CS133" s="55">
        <f>'2023'!CN16</f>
        <v>326</v>
      </c>
      <c r="CT133" s="56">
        <f>'2023'!CO16</f>
        <v>2912.3999999999996</v>
      </c>
      <c r="CU133" s="56">
        <f>'2023'!CP16</f>
        <v>51</v>
      </c>
      <c r="CV133" s="56">
        <f>'2023'!CQ16</f>
        <v>32</v>
      </c>
      <c r="CW133" s="56">
        <f>'2023'!CR16</f>
        <v>3</v>
      </c>
      <c r="CX133" s="56">
        <f>'2023'!CS16</f>
        <v>20.399999999999999</v>
      </c>
      <c r="CY133" s="57">
        <f>'2023'!CT16</f>
        <v>0</v>
      </c>
      <c r="CZ133" s="57">
        <f>'2023'!CU16</f>
        <v>0</v>
      </c>
      <c r="DA133" s="57">
        <f>'2023'!CV16</f>
        <v>1.1100000000000001</v>
      </c>
      <c r="DB133" s="57">
        <f>'2023'!CW16</f>
        <v>5.2</v>
      </c>
      <c r="DC133" s="57">
        <f>'2023'!CX16</f>
        <v>8</v>
      </c>
      <c r="DD133" s="57">
        <f>'2023'!CY16</f>
        <v>28.6</v>
      </c>
      <c r="DE133" s="58">
        <f>'2023'!CZ16</f>
        <v>3</v>
      </c>
    </row>
    <row r="134" spans="1:109" ht="15.75" hidden="1" customHeight="1" x14ac:dyDescent="0.2">
      <c r="A134" s="29">
        <f t="shared" si="12"/>
        <v>132</v>
      </c>
      <c r="B134" s="30">
        <f>'2017'!A20</f>
        <v>18</v>
      </c>
      <c r="C134" s="30">
        <v>2017</v>
      </c>
      <c r="D134" s="31" t="str">
        <f>'2017'!B20</f>
        <v>Mason Schreck</v>
      </c>
      <c r="E134" s="32">
        <f>'2017'!C20</f>
        <v>4.2928571428571427</v>
      </c>
      <c r="F134" s="32">
        <f t="shared" si="13"/>
        <v>18</v>
      </c>
      <c r="G134" s="32"/>
      <c r="H134" s="33">
        <f t="shared" si="14"/>
        <v>-1.3532375439530795</v>
      </c>
      <c r="I134" s="34" t="str">
        <f>'2017'!D20</f>
        <v>Buffalo</v>
      </c>
      <c r="J134" s="35">
        <f>'2017'!E20</f>
        <v>9</v>
      </c>
      <c r="K134" s="36">
        <f>'2017'!F20</f>
        <v>34277</v>
      </c>
      <c r="L134" s="37">
        <f>'2017'!G20</f>
        <v>31.917808219178081</v>
      </c>
      <c r="M134" s="37" t="str">
        <f>'2017'!H20</f>
        <v>SR</v>
      </c>
      <c r="N134" s="37">
        <f>'2017'!I20</f>
        <v>23.493150684931507</v>
      </c>
      <c r="O134" s="38">
        <f>'2017'!J20</f>
        <v>76</v>
      </c>
      <c r="P134" s="38">
        <f>'2017'!K20</f>
        <v>253</v>
      </c>
      <c r="Q134" s="37">
        <f>'2017'!L20</f>
        <v>4.76</v>
      </c>
      <c r="R134" s="39">
        <f>'2017'!M20</f>
        <v>7</v>
      </c>
      <c r="S134" s="40">
        <f>'2017'!N20</f>
        <v>0</v>
      </c>
      <c r="T134" s="41">
        <f>'2017'!O20</f>
        <v>5.3893532776066864E-2</v>
      </c>
      <c r="U134" s="41">
        <f>'2017'!P20</f>
        <v>6.8184742055834288E-2</v>
      </c>
      <c r="V134" s="41">
        <f>'2017'!Q20</f>
        <v>9.3520374081496327E-2</v>
      </c>
      <c r="W134" s="41">
        <f>'2017'!R20</f>
        <v>0.27057356608478805</v>
      </c>
      <c r="X134" s="42">
        <f>'2017'!S20</f>
        <v>0.27057356608478805</v>
      </c>
      <c r="Y134" s="43">
        <f>'2017'!T20</f>
        <v>0.18940149625935163</v>
      </c>
      <c r="Z134" s="44">
        <f>'2017'!U20</f>
        <v>22.852054794520548</v>
      </c>
      <c r="AA134" s="45">
        <f>'2017'!V20</f>
        <v>1.75</v>
      </c>
      <c r="AB134" s="45">
        <f t="shared" si="26"/>
        <v>11.033898305084746</v>
      </c>
      <c r="AC134" s="45">
        <f>'2017'!X20</f>
        <v>5</v>
      </c>
      <c r="AD134" s="45">
        <f>'2017'!Y20</f>
        <v>11.7</v>
      </c>
      <c r="AE134" s="45">
        <f>'2017'!Z20</f>
        <v>0</v>
      </c>
      <c r="AF134" s="45">
        <f>'2017'!AA20</f>
        <v>0</v>
      </c>
      <c r="AG134" s="45">
        <f t="shared" si="15"/>
        <v>0</v>
      </c>
      <c r="AH134" s="46">
        <f>'2017'!AB20</f>
        <v>7.8E-2</v>
      </c>
      <c r="AI134" s="45">
        <f>'2017'!AC20</f>
        <v>98.564995395467292</v>
      </c>
      <c r="AJ134" s="47">
        <f>'2017'!AD20</f>
        <v>103.63634444429773</v>
      </c>
      <c r="AK134" s="48">
        <f>'2017'!AE20</f>
        <v>6</v>
      </c>
      <c r="AL134" s="49">
        <f>'2017'!AF20</f>
        <v>1</v>
      </c>
      <c r="AM134" s="49">
        <f>'2017'!AG20</f>
        <v>4</v>
      </c>
      <c r="AN134" s="49">
        <f>'2017'!AH20</f>
        <v>2</v>
      </c>
      <c r="AO134" s="49">
        <f>'2017'!AI20</f>
        <v>2</v>
      </c>
      <c r="AP134" s="49">
        <f>'2017'!AK20</f>
        <v>2</v>
      </c>
      <c r="AQ134" s="49">
        <f>'2017'!AL20</f>
        <v>1</v>
      </c>
      <c r="AR134" s="50">
        <f>'2017'!AM20</f>
        <v>0</v>
      </c>
      <c r="AS134" s="55">
        <f>'2017'!AN20</f>
        <v>0</v>
      </c>
      <c r="AT134" s="56">
        <f>'2017'!AO20</f>
        <v>1</v>
      </c>
      <c r="AU134" s="56">
        <f>'2017'!AP20</f>
        <v>0</v>
      </c>
      <c r="AV134" s="56">
        <f>'2017'!AQ20</f>
        <v>0</v>
      </c>
      <c r="AW134" s="56">
        <f>'2017'!AR20</f>
        <v>0</v>
      </c>
      <c r="AX134" s="56">
        <f>'2017'!AS20</f>
        <v>0</v>
      </c>
      <c r="AY134" s="57">
        <f>'2017'!AT20</f>
        <v>0</v>
      </c>
      <c r="AZ134" s="57">
        <f>'2017'!AU20</f>
        <v>0</v>
      </c>
      <c r="BA134" s="57">
        <f>'2017'!AV20</f>
        <v>0</v>
      </c>
      <c r="BB134" s="57">
        <f>'2017'!AW20</f>
        <v>0</v>
      </c>
      <c r="BC134" s="57">
        <f>'2017'!AX20</f>
        <v>0</v>
      </c>
      <c r="BD134" s="57">
        <f>'2017'!AY20</f>
        <v>0</v>
      </c>
      <c r="BE134" s="58">
        <f>'2017'!AZ20</f>
        <v>0</v>
      </c>
      <c r="BF134" s="55">
        <f>'2017'!BA20</f>
        <v>147</v>
      </c>
      <c r="BG134" s="56">
        <f>'2017'!BB20</f>
        <v>2727.6000000000004</v>
      </c>
      <c r="BH134" s="56">
        <f>'2017'!BC20</f>
        <v>0</v>
      </c>
      <c r="BI134" s="56">
        <f>'2017'!BD20</f>
        <v>17</v>
      </c>
      <c r="BJ134" s="56">
        <f>'2017'!BE20</f>
        <v>2</v>
      </c>
      <c r="BK134" s="56">
        <f>'2017'!BF20</f>
        <v>22.799999999999997</v>
      </c>
      <c r="BL134" s="57">
        <f>'2017'!BG20</f>
        <v>0</v>
      </c>
      <c r="BM134" s="57">
        <f>'2017'!BH20</f>
        <v>0</v>
      </c>
      <c r="BN134" s="57">
        <f>'2017'!BI20</f>
        <v>0</v>
      </c>
      <c r="BO134" s="57">
        <f>'2017'!BJ20</f>
        <v>0</v>
      </c>
      <c r="BP134" s="57">
        <f>'2017'!BK20</f>
        <v>0</v>
      </c>
      <c r="BQ134" s="57">
        <f>'2017'!BL20</f>
        <v>0</v>
      </c>
      <c r="BR134" s="58">
        <f>'2017'!BM20</f>
        <v>0</v>
      </c>
      <c r="BS134" s="55">
        <f>'2017'!BN20</f>
        <v>106</v>
      </c>
      <c r="BT134" s="56">
        <f>'2017'!BO20</f>
        <v>1554.6000000000001</v>
      </c>
      <c r="BU134" s="56">
        <f>'2017'!BP20</f>
        <v>16</v>
      </c>
      <c r="BV134" s="56">
        <f>'2017'!BQ20</f>
        <v>10</v>
      </c>
      <c r="BW134" s="56">
        <f>'2017'!BR20</f>
        <v>0</v>
      </c>
      <c r="BX134" s="56">
        <f>'2017'!BS20</f>
        <v>17.399999999999999</v>
      </c>
      <c r="BY134" s="57">
        <f>'2017'!BT20</f>
        <v>0</v>
      </c>
      <c r="BZ134" s="57">
        <f>'2017'!BU20</f>
        <v>0</v>
      </c>
      <c r="CA134" s="57">
        <f>'2017'!BV20</f>
        <v>1.47</v>
      </c>
      <c r="CB134" s="57">
        <f>'2017'!BW20</f>
        <v>5</v>
      </c>
      <c r="CC134" s="57">
        <f>'2017'!BX20</f>
        <v>11.7</v>
      </c>
      <c r="CD134" s="57">
        <f>'2017'!BY20</f>
        <v>0</v>
      </c>
      <c r="CE134" s="58">
        <f>'2017'!BZ20</f>
        <v>9.1</v>
      </c>
      <c r="CF134" s="55">
        <f>'2017'!CA20</f>
        <v>210</v>
      </c>
      <c r="CG134" s="56">
        <f>'2017'!CB20</f>
        <v>2245.5</v>
      </c>
      <c r="CH134" s="56">
        <f>'2017'!CC20</f>
        <v>34</v>
      </c>
      <c r="CI134" s="56">
        <f>'2017'!CD20</f>
        <v>21</v>
      </c>
      <c r="CJ134" s="56">
        <f>'2017'!CE20</f>
        <v>0</v>
      </c>
      <c r="CK134" s="56">
        <f>'2017'!CF20</f>
        <v>11.700000000000001</v>
      </c>
      <c r="CL134" s="57">
        <f>'2017'!CG20</f>
        <v>0</v>
      </c>
      <c r="CM134" s="57">
        <f>'2017'!CH20</f>
        <v>0</v>
      </c>
      <c r="CN134" s="57">
        <f>'2017'!CI20</f>
        <v>1.58</v>
      </c>
      <c r="CO134" s="57">
        <f>'2017'!CJ20</f>
        <v>4.8</v>
      </c>
      <c r="CP134" s="57">
        <f>'2017'!CK20</f>
        <v>6.7</v>
      </c>
      <c r="CQ134" s="57">
        <f>'2017'!CL20</f>
        <v>0</v>
      </c>
      <c r="CR134" s="58">
        <f>'2017'!CM20</f>
        <v>8.6999999999999993</v>
      </c>
      <c r="CS134" s="55">
        <f>'2017'!CN20</f>
        <v>651</v>
      </c>
      <c r="CT134" s="56">
        <f>'2017'!CO20</f>
        <v>2406</v>
      </c>
      <c r="CU134" s="56">
        <f>'2017'!CP20</f>
        <v>91</v>
      </c>
      <c r="CV134" s="56">
        <f>'2017'!CQ20</f>
        <v>59</v>
      </c>
      <c r="CW134" s="56">
        <f>'2017'!CR20</f>
        <v>4</v>
      </c>
      <c r="CX134" s="56">
        <f>'2017'!CS20</f>
        <v>10.8</v>
      </c>
      <c r="CY134" s="57">
        <f>'2017'!CT20</f>
        <v>0</v>
      </c>
      <c r="CZ134" s="57">
        <f>'2017'!CU20</f>
        <v>0</v>
      </c>
      <c r="DA134" s="57">
        <f>'2017'!CV20</f>
        <v>1.75</v>
      </c>
      <c r="DB134" s="57">
        <f>'2017'!CW20</f>
        <v>4.5999999999999996</v>
      </c>
      <c r="DC134" s="57">
        <f>'2017'!CX20</f>
        <v>8.5</v>
      </c>
      <c r="DD134" s="57">
        <f>'2017'!CY20</f>
        <v>0</v>
      </c>
      <c r="DE134" s="58">
        <f>'2017'!CZ20</f>
        <v>7.8</v>
      </c>
    </row>
    <row r="135" spans="1:109" ht="15.75" hidden="1" customHeight="1" x14ac:dyDescent="0.2">
      <c r="A135" s="29">
        <f t="shared" si="12"/>
        <v>133</v>
      </c>
      <c r="B135" s="30">
        <f>'2021'!A14</f>
        <v>12</v>
      </c>
      <c r="C135" s="30">
        <v>2021</v>
      </c>
      <c r="D135" s="31" t="str">
        <f>'2021'!B14</f>
        <v>John Bates</v>
      </c>
      <c r="E135" s="32">
        <f>'2021'!C14</f>
        <v>4.2642857142857142</v>
      </c>
      <c r="F135" s="32">
        <f t="shared" si="13"/>
        <v>17.299999999999997</v>
      </c>
      <c r="G135" s="32"/>
      <c r="H135" s="33">
        <f t="shared" si="14"/>
        <v>-1.3638383334224429</v>
      </c>
      <c r="I135" s="34" t="str">
        <f>'2021'!D14</f>
        <v>Boise State</v>
      </c>
      <c r="J135" s="35">
        <f>'2021'!E14</f>
        <v>7</v>
      </c>
      <c r="K135" s="36">
        <f>'2021'!F14</f>
        <v>35740</v>
      </c>
      <c r="L135" s="37">
        <f>'2021'!G14</f>
        <v>27.909589041095892</v>
      </c>
      <c r="M135" s="37" t="str">
        <f>'2021'!H14</f>
        <v>SR</v>
      </c>
      <c r="N135" s="37">
        <f>'2021'!I14</f>
        <v>23.493150684931507</v>
      </c>
      <c r="O135" s="38">
        <f>'2021'!J14</f>
        <v>77</v>
      </c>
      <c r="P135" s="38">
        <f>'2021'!K14</f>
        <v>250</v>
      </c>
      <c r="Q135" s="35">
        <f>'2021'!L14</f>
        <v>4.84</v>
      </c>
      <c r="R135" s="39">
        <f>'2021'!M14</f>
        <v>4</v>
      </c>
      <c r="S135" s="40">
        <f>'2021'!N14</f>
        <v>0</v>
      </c>
      <c r="T135" s="41">
        <f>'2021'!O14</f>
        <v>6.4737242955064736E-2</v>
      </c>
      <c r="U135" s="41">
        <f>'2021'!P14</f>
        <v>7.5831702544031307E-2</v>
      </c>
      <c r="V135" s="41">
        <f>'2021'!Q14</f>
        <v>9.4834473894466254E-2</v>
      </c>
      <c r="W135" s="41">
        <f>'2021'!R14</f>
        <v>0.16122364613476642</v>
      </c>
      <c r="X135" s="42">
        <f>'2021'!S14</f>
        <v>0.16122364613476642</v>
      </c>
      <c r="Y135" s="43">
        <f>'2021'!T14</f>
        <v>0.12252997106242249</v>
      </c>
      <c r="Z135" s="44">
        <f>'2021'!U14</f>
        <v>22.846575342465755</v>
      </c>
      <c r="AA135" s="45">
        <f>'2021'!V14</f>
        <v>1.83</v>
      </c>
      <c r="AB135" s="45">
        <f t="shared" si="26"/>
        <v>9.75</v>
      </c>
      <c r="AC135" s="45">
        <f>'2021'!X14</f>
        <v>5.2</v>
      </c>
      <c r="AD135" s="45">
        <f>'2021'!Y14</f>
        <v>8.4</v>
      </c>
      <c r="AE135" s="45">
        <f>'2021'!Z14</f>
        <v>0</v>
      </c>
      <c r="AF135" s="45">
        <f>'2021'!AA14</f>
        <v>0</v>
      </c>
      <c r="AG135" s="45">
        <f t="shared" si="15"/>
        <v>25</v>
      </c>
      <c r="AH135" s="46">
        <f>'2021'!AB14</f>
        <v>0</v>
      </c>
      <c r="AI135" s="45">
        <f>'2021'!AC14</f>
        <v>91.114722697213566</v>
      </c>
      <c r="AJ135" s="47">
        <f>'2021'!AD14</f>
        <v>97.69979149862553</v>
      </c>
      <c r="AK135" s="48">
        <f>'2021'!AE14</f>
        <v>2</v>
      </c>
      <c r="AL135" s="49">
        <f>'2021'!AF14</f>
        <v>1</v>
      </c>
      <c r="AM135" s="49">
        <f>'2021'!AG14</f>
        <v>4</v>
      </c>
      <c r="AN135" s="49">
        <f>'2021'!AH14</f>
        <v>0</v>
      </c>
      <c r="AO135" s="49">
        <f>'2021'!AI14</f>
        <v>2</v>
      </c>
      <c r="AP135" s="49">
        <f>'2021'!AK14</f>
        <v>1</v>
      </c>
      <c r="AQ135" s="49">
        <f>'2021'!AL14</f>
        <v>5</v>
      </c>
      <c r="AR135" s="50">
        <f>'2021'!AM14</f>
        <v>0</v>
      </c>
      <c r="AS135" s="55">
        <f>'2021'!AN14</f>
        <v>0</v>
      </c>
      <c r="AT135" s="56">
        <f>'2021'!AO14</f>
        <v>1</v>
      </c>
      <c r="AU135" s="56">
        <f>'2021'!AP14</f>
        <v>0</v>
      </c>
      <c r="AV135" s="56">
        <f>'2021'!AQ14</f>
        <v>0</v>
      </c>
      <c r="AW135" s="56">
        <f>'2021'!AR14</f>
        <v>0</v>
      </c>
      <c r="AX135" s="56">
        <f>'2021'!AS14</f>
        <v>0</v>
      </c>
      <c r="AY135" s="57">
        <f>'2021'!AT14</f>
        <v>0</v>
      </c>
      <c r="AZ135" s="57">
        <f>'2021'!AU14</f>
        <v>0</v>
      </c>
      <c r="BA135" s="57">
        <f>'2021'!AV14</f>
        <v>0</v>
      </c>
      <c r="BB135" s="57">
        <f>'2021'!AW14</f>
        <v>0</v>
      </c>
      <c r="BC135" s="57">
        <f>'2021'!AX14</f>
        <v>0</v>
      </c>
      <c r="BD135" s="57">
        <f>'2021'!AY14</f>
        <v>0</v>
      </c>
      <c r="BE135" s="58">
        <f>'2021'!AZ14</f>
        <v>0</v>
      </c>
      <c r="BF135" s="55">
        <f>'2021'!BA14</f>
        <v>34</v>
      </c>
      <c r="BG135" s="56">
        <f>'2021'!BB14</f>
        <v>525.20000000000005</v>
      </c>
      <c r="BH135" s="56">
        <f>'2021'!BC14</f>
        <v>6</v>
      </c>
      <c r="BI135" s="56">
        <f>'2021'!BD14</f>
        <v>3</v>
      </c>
      <c r="BJ135" s="56">
        <f>'2021'!BE14</f>
        <v>0</v>
      </c>
      <c r="BK135" s="56">
        <f>'2021'!BF14</f>
        <v>3.8</v>
      </c>
      <c r="BL135" s="57">
        <f>'2021'!BG14</f>
        <v>0</v>
      </c>
      <c r="BM135" s="57">
        <f>'2021'!BH14</f>
        <v>0</v>
      </c>
      <c r="BN135" s="57">
        <f>'2021'!BI14</f>
        <v>0.59</v>
      </c>
      <c r="BO135" s="57">
        <f>'2021'!BJ14</f>
        <v>5</v>
      </c>
      <c r="BP135" s="57">
        <f>'2021'!BK14</f>
        <v>8.3000000000000007</v>
      </c>
      <c r="BQ135" s="57">
        <f>'2021'!BL14</f>
        <v>0</v>
      </c>
      <c r="BR135" s="58">
        <f>'2021'!BM14</f>
        <v>0</v>
      </c>
      <c r="BS135" s="55">
        <f>'2021'!BN14</f>
        <v>155</v>
      </c>
      <c r="BT135" s="56">
        <f>'2021'!BO14</f>
        <v>2044</v>
      </c>
      <c r="BU135" s="56">
        <f>'2021'!BP14</f>
        <v>13</v>
      </c>
      <c r="BV135" s="56">
        <f>'2021'!BQ14</f>
        <v>10</v>
      </c>
      <c r="BW135" s="56">
        <f>'2021'!BR14</f>
        <v>1</v>
      </c>
      <c r="BX135" s="56">
        <f>'2021'!BS14</f>
        <v>16.8</v>
      </c>
      <c r="BY135" s="57">
        <f>'2021'!BT14</f>
        <v>0</v>
      </c>
      <c r="BZ135" s="57">
        <f>'2021'!BU14</f>
        <v>0</v>
      </c>
      <c r="CA135" s="57">
        <f>'2021'!BV14</f>
        <v>0.92</v>
      </c>
      <c r="CB135" s="57">
        <f>'2021'!BW14</f>
        <v>5.3</v>
      </c>
      <c r="CC135" s="57">
        <f>'2021'!BX14</f>
        <v>11.2</v>
      </c>
      <c r="CD135" s="57">
        <f>'2021'!BY14</f>
        <v>100</v>
      </c>
      <c r="CE135" s="58">
        <f>'2021'!BZ14</f>
        <v>16.7</v>
      </c>
      <c r="CF135" s="55">
        <f>'2021'!CA14</f>
        <v>273</v>
      </c>
      <c r="CG135" s="56">
        <f>'2021'!CB14</f>
        <v>2878.7</v>
      </c>
      <c r="CH135" s="56">
        <f>'2021'!CC14</f>
        <v>33</v>
      </c>
      <c r="CI135" s="56">
        <f>'2021'!CD14</f>
        <v>22</v>
      </c>
      <c r="CJ135" s="56">
        <f>'2021'!CE14</f>
        <v>1</v>
      </c>
      <c r="CK135" s="56">
        <f>'2021'!CF14</f>
        <v>24.200000000000003</v>
      </c>
      <c r="CL135" s="57">
        <f>'2021'!CG14</f>
        <v>0</v>
      </c>
      <c r="CM135" s="57">
        <f>'2021'!CH14</f>
        <v>0</v>
      </c>
      <c r="CN135" s="57">
        <f>'2021'!CI14</f>
        <v>1.03</v>
      </c>
      <c r="CO135" s="57">
        <f>'2021'!CJ14</f>
        <v>5.2</v>
      </c>
      <c r="CP135" s="57">
        <f>'2021'!CK14</f>
        <v>8.4</v>
      </c>
      <c r="CQ135" s="57">
        <f>'2021'!CL14</f>
        <v>25</v>
      </c>
      <c r="CR135" s="58">
        <f>'2021'!CM14</f>
        <v>12</v>
      </c>
      <c r="CS135" s="55">
        <f>'2021'!CN14</f>
        <v>117</v>
      </c>
      <c r="CT135" s="56">
        <f>'2021'!CO14</f>
        <v>725.7</v>
      </c>
      <c r="CU135" s="56">
        <f>'2021'!CP14</f>
        <v>15</v>
      </c>
      <c r="CV135" s="56">
        <f>'2021'!CQ14</f>
        <v>12</v>
      </c>
      <c r="CW135" s="56">
        <f>'2021'!CR14</f>
        <v>0</v>
      </c>
      <c r="CX135" s="56">
        <f>'2021'!CS14</f>
        <v>5.0999999999999996</v>
      </c>
      <c r="CY135" s="57">
        <f>'2021'!CT14</f>
        <v>0</v>
      </c>
      <c r="CZ135" s="57">
        <f>'2021'!CU14</f>
        <v>0</v>
      </c>
      <c r="DA135" s="57">
        <f>'2021'!CV14</f>
        <v>1.83</v>
      </c>
      <c r="DB135" s="57">
        <f>'2021'!CW14</f>
        <v>3.4</v>
      </c>
      <c r="DC135" s="57">
        <f>'2021'!CX14</f>
        <v>8.3000000000000007</v>
      </c>
      <c r="DD135" s="57">
        <f>'2021'!CY14</f>
        <v>0</v>
      </c>
      <c r="DE135" s="58">
        <f>'2021'!CZ14</f>
        <v>0</v>
      </c>
    </row>
    <row r="136" spans="1:109" ht="15.75" hidden="1" customHeight="1" x14ac:dyDescent="0.2">
      <c r="A136" s="29">
        <f t="shared" si="12"/>
        <v>134</v>
      </c>
      <c r="B136" s="30">
        <f>'2024'!A16</f>
        <v>14</v>
      </c>
      <c r="C136" s="30">
        <v>2024</v>
      </c>
      <c r="D136" s="31" t="str">
        <f>'2024'!B16</f>
        <v>Devin Culp</v>
      </c>
      <c r="E136" s="32">
        <f>'2024'!C16</f>
        <v>4.1714285714285717</v>
      </c>
      <c r="F136" s="32">
        <f t="shared" si="13"/>
        <v>16.7</v>
      </c>
      <c r="G136" s="32"/>
      <c r="H136" s="33">
        <f t="shared" si="14"/>
        <v>-1.398290899197874</v>
      </c>
      <c r="I136" s="34" t="str">
        <f>'2024'!D16</f>
        <v>Washington</v>
      </c>
      <c r="J136" s="35">
        <f>'2024'!E16</f>
        <v>5</v>
      </c>
      <c r="K136" s="36">
        <f>'2024'!F16</f>
        <v>36558</v>
      </c>
      <c r="L136" s="37">
        <f>'2024'!G16</f>
        <v>25.668493150684931</v>
      </c>
      <c r="M136" s="37" t="str">
        <f>'2024'!H16</f>
        <v>SR</v>
      </c>
      <c r="N136" s="37">
        <f>'2024'!I16</f>
        <v>24.24931506849315</v>
      </c>
      <c r="O136" s="38">
        <f>'2024'!J16</f>
        <v>75</v>
      </c>
      <c r="P136" s="38">
        <f>'2024'!K16</f>
        <v>231</v>
      </c>
      <c r="Q136" s="35">
        <f>'2024'!L16</f>
        <v>4.47</v>
      </c>
      <c r="R136" s="39">
        <f>'2024'!M16</f>
        <v>7</v>
      </c>
      <c r="S136" s="40">
        <f>'2024'!N16</f>
        <v>0</v>
      </c>
      <c r="T136" s="41">
        <f>'2024'!O16</f>
        <v>3.3112582781456956E-2</v>
      </c>
      <c r="U136" s="41">
        <f>'2024'!P16</f>
        <v>8.2222222222222224E-2</v>
      </c>
      <c r="V136" s="41">
        <f>'2024'!Q16</f>
        <v>5.5331364146940128E-2</v>
      </c>
      <c r="W136" s="41">
        <f>'2024'!R16</f>
        <v>4.0345262341189021E-2</v>
      </c>
      <c r="X136" s="42">
        <f>'2024'!S16</f>
        <v>6.1283742281705619E-2</v>
      </c>
      <c r="Y136" s="43">
        <f>'2024'!T16</f>
        <v>5.8219555167620334E-2</v>
      </c>
      <c r="Z136" s="44" t="str">
        <f>'2024'!U16</f>
        <v>N/A</v>
      </c>
      <c r="AA136" s="45">
        <f>'2024'!V16</f>
        <v>1.65</v>
      </c>
      <c r="AB136" s="45">
        <f>'2024'!W16</f>
        <v>9.1724137931034484</v>
      </c>
      <c r="AC136" s="45">
        <f>'2024'!X16</f>
        <v>9.4</v>
      </c>
      <c r="AD136" s="45">
        <f>'2024'!Y16</f>
        <v>8.1</v>
      </c>
      <c r="AE136" s="45">
        <f>'2024'!Z16</f>
        <v>0</v>
      </c>
      <c r="AF136" s="45">
        <f>'2024'!AA16</f>
        <v>0</v>
      </c>
      <c r="AG136" s="45">
        <f t="shared" si="15"/>
        <v>57.1</v>
      </c>
      <c r="AH136" s="46">
        <f>'2023'!AB38</f>
        <v>0</v>
      </c>
      <c r="AI136" s="45">
        <f>'2024'!AC16</f>
        <v>115.72092141953797</v>
      </c>
      <c r="AJ136" s="47">
        <f>'2024'!AD16</f>
        <v>119.28141145905379</v>
      </c>
      <c r="AK136" s="48">
        <f>'2024'!AF16</f>
        <v>0</v>
      </c>
      <c r="AL136" s="49">
        <f>'2024'!AG16</f>
        <v>3</v>
      </c>
      <c r="AM136" s="49">
        <f>'2024'!AH16</f>
        <v>0</v>
      </c>
      <c r="AN136" s="49">
        <f>'2024'!AI16</f>
        <v>8</v>
      </c>
      <c r="AO136" s="49">
        <f>'2024'!AJ16</f>
        <v>8</v>
      </c>
      <c r="AP136" s="49">
        <f>'2024'!AK16</f>
        <v>8</v>
      </c>
      <c r="AQ136" s="49">
        <f>'2024'!AL16</f>
        <v>1</v>
      </c>
      <c r="AR136" s="50">
        <f>'2024'!AM16</f>
        <v>0</v>
      </c>
      <c r="AS136" s="55">
        <f>'2024'!AN16</f>
        <v>0</v>
      </c>
      <c r="AT136" s="56">
        <f>'2024'!AO16</f>
        <v>1947.2</v>
      </c>
      <c r="AU136" s="56">
        <f>'2024'!AP16</f>
        <v>2</v>
      </c>
      <c r="AV136" s="56">
        <f>'2024'!AQ16</f>
        <v>0</v>
      </c>
      <c r="AW136" s="56">
        <f>'2024'!AR16</f>
        <v>0</v>
      </c>
      <c r="AX136" s="56">
        <f>'2024'!AS16</f>
        <v>14.4</v>
      </c>
      <c r="AY136" s="57">
        <f>'2024'!AT16</f>
        <v>0</v>
      </c>
      <c r="AZ136" s="57">
        <f>'2024'!AU16</f>
        <v>0</v>
      </c>
      <c r="BA136" s="57">
        <f>'2024'!AV16</f>
        <v>0</v>
      </c>
      <c r="BB136" s="57">
        <f>'2024'!AW16</f>
        <v>0</v>
      </c>
      <c r="BC136" s="57">
        <f>'2024'!AX16</f>
        <v>6</v>
      </c>
      <c r="BD136" s="57">
        <f>'2024'!AY16</f>
        <v>0</v>
      </c>
      <c r="BE136" s="58">
        <f>'2024'!AZ16</f>
        <v>0</v>
      </c>
      <c r="BF136" s="55">
        <f>'2024'!BA16</f>
        <v>15</v>
      </c>
      <c r="BG136" s="56">
        <f>'2024'!BB16</f>
        <v>453</v>
      </c>
      <c r="BH136" s="56">
        <f>'2024'!BC16</f>
        <v>2</v>
      </c>
      <c r="BI136" s="56">
        <f>'2024'!BD16</f>
        <v>1</v>
      </c>
      <c r="BJ136" s="56">
        <f>'2024'!BE16</f>
        <v>0</v>
      </c>
      <c r="BK136" s="56">
        <f>'2024'!BF16</f>
        <v>2</v>
      </c>
      <c r="BL136" s="57">
        <f>'2024'!BG16</f>
        <v>0</v>
      </c>
      <c r="BM136" s="57">
        <f>'2024'!BH16</f>
        <v>0</v>
      </c>
      <c r="BN136" s="57">
        <f>'2024'!BI16</f>
        <v>3.75</v>
      </c>
      <c r="BO136" s="57">
        <f>'2024'!BJ16</f>
        <v>16</v>
      </c>
      <c r="BP136" s="57">
        <f>'2024'!BK16</f>
        <v>-1</v>
      </c>
      <c r="BQ136" s="57">
        <f>'2024'!BL16</f>
        <v>0</v>
      </c>
      <c r="BR136" s="58">
        <f>'2024'!BM16</f>
        <v>50</v>
      </c>
      <c r="BS136" s="55">
        <f>'2024'!BN16</f>
        <v>222</v>
      </c>
      <c r="BT136" s="56">
        <f>'2024'!BO16</f>
        <v>2700</v>
      </c>
      <c r="BU136" s="56">
        <f>'2024'!BP16</f>
        <v>31</v>
      </c>
      <c r="BV136" s="56">
        <f>'2024'!BQ16</f>
        <v>20</v>
      </c>
      <c r="BW136" s="56">
        <f>'2024'!BR16</f>
        <v>1</v>
      </c>
      <c r="BX136" s="56">
        <f>'2024'!BS16</f>
        <v>15.600000000000001</v>
      </c>
      <c r="BY136" s="57">
        <f>'2024'!BT16</f>
        <v>0</v>
      </c>
      <c r="BZ136" s="57">
        <f>'2024'!BU16</f>
        <v>0</v>
      </c>
      <c r="CA136" s="57">
        <f>'2024'!BV16</f>
        <v>1.2</v>
      </c>
      <c r="CB136" s="57">
        <f>'2024'!BW16</f>
        <v>3</v>
      </c>
      <c r="CC136" s="57">
        <f>'2024'!BX16</f>
        <v>9.6999999999999993</v>
      </c>
      <c r="CD136" s="57">
        <f>'2024'!BY16</f>
        <v>80</v>
      </c>
      <c r="CE136" s="58">
        <f>'2024'!BZ16</f>
        <v>13</v>
      </c>
      <c r="CF136" s="55">
        <f>'2024'!CA16</f>
        <v>266</v>
      </c>
      <c r="CG136" s="56">
        <f>'2024'!CB16</f>
        <v>4807.4000000000005</v>
      </c>
      <c r="CH136" s="56">
        <f>'2024'!CC16</f>
        <v>43</v>
      </c>
      <c r="CI136" s="56">
        <f>'2024'!CD16</f>
        <v>29</v>
      </c>
      <c r="CJ136" s="56">
        <f>'2024'!CE16</f>
        <v>1</v>
      </c>
      <c r="CK136" s="56">
        <f>'2024'!CF16</f>
        <v>32.5</v>
      </c>
      <c r="CL136" s="57">
        <f>'2024'!CG16</f>
        <v>0</v>
      </c>
      <c r="CM136" s="57">
        <f>'2024'!CH16</f>
        <v>0</v>
      </c>
      <c r="CN136" s="57">
        <f>'2024'!CI16</f>
        <v>1.31</v>
      </c>
      <c r="CO136" s="57">
        <f>'2024'!CJ16</f>
        <v>6</v>
      </c>
      <c r="CP136" s="57">
        <f>'2024'!CK16</f>
        <v>5.0999999999999996</v>
      </c>
      <c r="CQ136" s="57">
        <f>'2024'!CL16</f>
        <v>57.1</v>
      </c>
      <c r="CR136" s="58">
        <f>'2024'!CM16</f>
        <v>19.399999999999999</v>
      </c>
      <c r="CS136" s="55">
        <f>'2024'!CN16</f>
        <v>208</v>
      </c>
      <c r="CT136" s="56">
        <f>'2024'!CO16</f>
        <v>5155.5</v>
      </c>
      <c r="CU136" s="56">
        <f>'2024'!CP16</f>
        <v>24</v>
      </c>
      <c r="CV136" s="56">
        <f>'2024'!CQ16</f>
        <v>16</v>
      </c>
      <c r="CW136" s="56">
        <f>'2024'!CR16</f>
        <v>2</v>
      </c>
      <c r="CX136" s="56">
        <f>'2024'!CS16</f>
        <v>37.5</v>
      </c>
      <c r="CY136" s="57">
        <f>'2024'!CT16</f>
        <v>0</v>
      </c>
      <c r="CZ136" s="57">
        <f>'2024'!CU16</f>
        <v>0</v>
      </c>
      <c r="DA136" s="57">
        <f>'2024'!CV16</f>
        <v>1.65</v>
      </c>
      <c r="DB136" s="57">
        <f>'2024'!CW16</f>
        <v>9.4</v>
      </c>
      <c r="DC136" s="57">
        <f>'2024'!CX16</f>
        <v>8.1</v>
      </c>
      <c r="DD136" s="57">
        <f>'2024'!CY16</f>
        <v>50</v>
      </c>
      <c r="DE136" s="58">
        <f>'2024'!CZ16</f>
        <v>5.9</v>
      </c>
    </row>
    <row r="137" spans="1:109" ht="15.75" hidden="1" customHeight="1" x14ac:dyDescent="0.2">
      <c r="A137" s="29">
        <f t="shared" si="12"/>
        <v>135</v>
      </c>
      <c r="B137" s="30">
        <f>'2024'!A17</f>
        <v>15</v>
      </c>
      <c r="C137" s="30">
        <v>2024</v>
      </c>
      <c r="D137" s="31" t="str">
        <f>'2024'!B17</f>
        <v>AJ Barner</v>
      </c>
      <c r="E137" s="32">
        <f>'2024'!C17</f>
        <v>4.1357142857142861</v>
      </c>
      <c r="F137" s="32">
        <f t="shared" si="13"/>
        <v>16.100000000000001</v>
      </c>
      <c r="G137" s="32"/>
      <c r="H137" s="33">
        <f t="shared" si="14"/>
        <v>-1.4115418860345783</v>
      </c>
      <c r="I137" s="34" t="str">
        <f>'2024'!D17</f>
        <v>Michigan</v>
      </c>
      <c r="J137" s="35">
        <f>'2024'!E17</f>
        <v>2</v>
      </c>
      <c r="K137" s="36">
        <f>'2024'!F17</f>
        <v>37379</v>
      </c>
      <c r="L137" s="37">
        <f>'2024'!G17</f>
        <v>23.419178082191781</v>
      </c>
      <c r="M137" s="37" t="str">
        <f>'2024'!H17</f>
        <v>SR</v>
      </c>
      <c r="N137" s="37">
        <f>'2024'!I17</f>
        <v>22</v>
      </c>
      <c r="O137" s="38">
        <f>'2024'!J17</f>
        <v>78</v>
      </c>
      <c r="P137" s="38">
        <f>'2024'!K17</f>
        <v>251</v>
      </c>
      <c r="Q137" s="35">
        <f>'2024'!L17</f>
        <v>4.84</v>
      </c>
      <c r="R137" s="39">
        <f>'2024'!M17</f>
        <v>4</v>
      </c>
      <c r="S137" s="40">
        <f>'2024'!N17</f>
        <v>0</v>
      </c>
      <c r="T137" s="41">
        <f>'2024'!O17</f>
        <v>0</v>
      </c>
      <c r="U137" s="41">
        <f>'2024'!P17</f>
        <v>7.6923076923076927E-2</v>
      </c>
      <c r="V137" s="41">
        <f>'2024'!Q17</f>
        <v>9.1536338546458137E-2</v>
      </c>
      <c r="W137" s="41">
        <f>'2024'!R17</f>
        <v>7.7678989237248475E-2</v>
      </c>
      <c r="X137" s="42">
        <f>'2024'!S17</f>
        <v>8.4607663891853313E-2</v>
      </c>
      <c r="Y137" s="43">
        <f>'2024'!T17</f>
        <v>8.4607663891853313E-2</v>
      </c>
      <c r="Z137" s="44" t="str">
        <f>'2024'!U17</f>
        <v>N/A</v>
      </c>
      <c r="AA137" s="45">
        <f>'2024'!V17</f>
        <v>1.19</v>
      </c>
      <c r="AB137" s="45">
        <f>'2024'!W17</f>
        <v>11.318181818181818</v>
      </c>
      <c r="AC137" s="45">
        <f>'2024'!X17</f>
        <v>4.9000000000000004</v>
      </c>
      <c r="AD137" s="45">
        <f>'2024'!Y17</f>
        <v>8.1999999999999993</v>
      </c>
      <c r="AE137" s="45">
        <f>'2024'!Z17</f>
        <v>0</v>
      </c>
      <c r="AF137" s="45">
        <f>'2024'!AA17</f>
        <v>0</v>
      </c>
      <c r="AG137" s="45">
        <f t="shared" si="15"/>
        <v>46.2</v>
      </c>
      <c r="AH137" s="46">
        <f>'2023'!AB39</f>
        <v>0</v>
      </c>
      <c r="AI137" s="45">
        <f>'2024'!AC17</f>
        <v>91.479181588002419</v>
      </c>
      <c r="AJ137" s="47">
        <f>'2024'!AD17</f>
        <v>100.00763703998398</v>
      </c>
      <c r="AK137" s="48">
        <f>'2024'!AF17</f>
        <v>0</v>
      </c>
      <c r="AL137" s="49">
        <f>'2024'!AG17</f>
        <v>0</v>
      </c>
      <c r="AM137" s="49">
        <f>'2024'!AH17</f>
        <v>2</v>
      </c>
      <c r="AN137" s="49">
        <f>'2024'!AI17</f>
        <v>1</v>
      </c>
      <c r="AO137" s="49">
        <f>'2024'!AJ17</f>
        <v>5</v>
      </c>
      <c r="AP137" s="49">
        <f>'2024'!AK17</f>
        <v>2</v>
      </c>
      <c r="AQ137" s="49">
        <f>'2024'!AL17</f>
        <v>5</v>
      </c>
      <c r="AR137" s="50">
        <f>'2024'!AM17</f>
        <v>1</v>
      </c>
      <c r="AS137" s="55">
        <f>'2024'!AN17</f>
        <v>0</v>
      </c>
      <c r="AT137" s="56">
        <f>'2024'!AO17</f>
        <v>1</v>
      </c>
      <c r="AU137" s="56">
        <f>'2024'!AP17</f>
        <v>0</v>
      </c>
      <c r="AV137" s="56">
        <f>'2024'!AQ17</f>
        <v>0</v>
      </c>
      <c r="AW137" s="56">
        <f>'2024'!AR17</f>
        <v>0</v>
      </c>
      <c r="AX137" s="56">
        <f>'2024'!AS17</f>
        <v>1</v>
      </c>
      <c r="AY137" s="57">
        <f>'2024'!AT17</f>
        <v>0</v>
      </c>
      <c r="AZ137" s="57">
        <f>'2024'!AU17</f>
        <v>0</v>
      </c>
      <c r="BA137" s="57">
        <f>'2024'!AV17</f>
        <v>0</v>
      </c>
      <c r="BB137" s="57">
        <f>'2024'!AW17</f>
        <v>0</v>
      </c>
      <c r="BC137" s="57">
        <f>'2024'!AX17</f>
        <v>0</v>
      </c>
      <c r="BD137" s="57">
        <f>'2024'!AY17</f>
        <v>0</v>
      </c>
      <c r="BE137" s="58">
        <f>'2024'!AZ17</f>
        <v>0</v>
      </c>
      <c r="BF137" s="55">
        <f>'2024'!BA17</f>
        <v>0</v>
      </c>
      <c r="BG137" s="56">
        <f>'2024'!BB17</f>
        <v>1</v>
      </c>
      <c r="BH137" s="56">
        <f>'2024'!BC17</f>
        <v>0</v>
      </c>
      <c r="BI137" s="56">
        <f>'2024'!BD17</f>
        <v>0</v>
      </c>
      <c r="BJ137" s="56">
        <f>'2024'!BE17</f>
        <v>0</v>
      </c>
      <c r="BK137" s="56">
        <f>'2024'!BF17</f>
        <v>1</v>
      </c>
      <c r="BL137" s="57">
        <f>'2024'!BG17</f>
        <v>0</v>
      </c>
      <c r="BM137" s="57">
        <f>'2024'!BH17</f>
        <v>0</v>
      </c>
      <c r="BN137" s="57">
        <f>'2024'!BI17</f>
        <v>0</v>
      </c>
      <c r="BO137" s="57">
        <f>'2024'!BJ17</f>
        <v>0</v>
      </c>
      <c r="BP137" s="57">
        <f>'2024'!BK17</f>
        <v>0</v>
      </c>
      <c r="BQ137" s="57">
        <f>'2024'!BL17</f>
        <v>0</v>
      </c>
      <c r="BR137" s="58">
        <f>'2024'!BM17</f>
        <v>0</v>
      </c>
      <c r="BS137" s="55">
        <f>'2024'!BN17</f>
        <v>162</v>
      </c>
      <c r="BT137" s="56">
        <f>'2024'!BO17</f>
        <v>2106</v>
      </c>
      <c r="BU137" s="56">
        <f>'2024'!BP17</f>
        <v>22</v>
      </c>
      <c r="BV137" s="56">
        <f>'2024'!BQ17</f>
        <v>14</v>
      </c>
      <c r="BW137" s="56">
        <f>'2024'!BR17</f>
        <v>1</v>
      </c>
      <c r="BX137" s="56">
        <f>'2024'!BS17</f>
        <v>9.6000000000000014</v>
      </c>
      <c r="BY137" s="57">
        <f>'2024'!BT17</f>
        <v>0</v>
      </c>
      <c r="BZ137" s="57">
        <f>'2024'!BU17</f>
        <v>0</v>
      </c>
      <c r="CA137" s="57">
        <f>'2024'!BV17</f>
        <v>1.46</v>
      </c>
      <c r="CB137" s="57">
        <f>'2024'!BW17</f>
        <v>5.3</v>
      </c>
      <c r="CC137" s="57">
        <f>'2024'!BX17</f>
        <v>7.7</v>
      </c>
      <c r="CD137" s="57">
        <f>'2024'!BY17</f>
        <v>75</v>
      </c>
      <c r="CE137" s="58">
        <f>'2024'!BZ17</f>
        <v>6.7</v>
      </c>
      <c r="CF137" s="55">
        <f>'2024'!CA17</f>
        <v>199</v>
      </c>
      <c r="CG137" s="56">
        <f>'2024'!CB17</f>
        <v>2174</v>
      </c>
      <c r="CH137" s="56">
        <f>'2024'!CC17</f>
        <v>49</v>
      </c>
      <c r="CI137" s="56">
        <f>'2024'!CD17</f>
        <v>28</v>
      </c>
      <c r="CJ137" s="56">
        <f>'2024'!CE17</f>
        <v>3</v>
      </c>
      <c r="CK137" s="56">
        <f>'2024'!CF17</f>
        <v>13</v>
      </c>
      <c r="CL137" s="57">
        <f>'2024'!CG17</f>
        <v>0</v>
      </c>
      <c r="CM137" s="57">
        <f>'2024'!CH17</f>
        <v>0</v>
      </c>
      <c r="CN137" s="57">
        <f>'2024'!CI17</f>
        <v>0.56999999999999995</v>
      </c>
      <c r="CO137" s="57">
        <f>'2024'!CJ17</f>
        <v>3</v>
      </c>
      <c r="CP137" s="57">
        <f>'2024'!CK17</f>
        <v>7.4</v>
      </c>
      <c r="CQ137" s="57">
        <f>'2024'!CL17</f>
        <v>46.2</v>
      </c>
      <c r="CR137" s="58">
        <f>'2024'!CM17</f>
        <v>3.4</v>
      </c>
      <c r="CS137" s="55">
        <f>'2024'!CN17</f>
        <v>249</v>
      </c>
      <c r="CT137" s="56">
        <f>'2024'!CO17</f>
        <v>3205.5</v>
      </c>
      <c r="CU137" s="56">
        <f>'2024'!CP17</f>
        <v>32</v>
      </c>
      <c r="CV137" s="56">
        <f>'2024'!CQ17</f>
        <v>22</v>
      </c>
      <c r="CW137" s="56">
        <f>'2024'!CR17</f>
        <v>1</v>
      </c>
      <c r="CX137" s="56">
        <f>'2024'!CS17</f>
        <v>24</v>
      </c>
      <c r="CY137" s="57">
        <f>'2024'!CT17</f>
        <v>0</v>
      </c>
      <c r="CZ137" s="57">
        <f>'2024'!CU17</f>
        <v>0</v>
      </c>
      <c r="DA137" s="57">
        <f>'2024'!CV17</f>
        <v>1.19</v>
      </c>
      <c r="DB137" s="57">
        <f>'2024'!CW17</f>
        <v>4.9000000000000004</v>
      </c>
      <c r="DC137" s="57">
        <f>'2024'!CX17</f>
        <v>8.1999999999999993</v>
      </c>
      <c r="DD137" s="57">
        <f>'2024'!CY17</f>
        <v>42.9</v>
      </c>
      <c r="DE137" s="58">
        <f>'2024'!CZ17</f>
        <v>8.3000000000000007</v>
      </c>
    </row>
    <row r="138" spans="1:109" ht="15.75" hidden="1" customHeight="1" x14ac:dyDescent="0.2">
      <c r="A138" s="29">
        <f t="shared" si="12"/>
        <v>136</v>
      </c>
      <c r="B138" s="30">
        <f>'2023'!A17</f>
        <v>15</v>
      </c>
      <c r="C138" s="30">
        <v>2023</v>
      </c>
      <c r="D138" s="31" t="str">
        <f>'2023'!B17</f>
        <v>Travis Vokolek</v>
      </c>
      <c r="E138" s="32">
        <f>'2023'!C17</f>
        <v>4.1285714285714281</v>
      </c>
      <c r="F138" s="32">
        <f t="shared" si="13"/>
        <v>15.5</v>
      </c>
      <c r="G138" s="32"/>
      <c r="H138" s="33">
        <f t="shared" si="14"/>
        <v>-1.4141920834019195</v>
      </c>
      <c r="I138" s="34" t="str">
        <f>'2023'!D17</f>
        <v>Nebraska</v>
      </c>
      <c r="J138" s="35">
        <f>'2023'!E17</f>
        <v>2</v>
      </c>
      <c r="K138" s="36">
        <f>'2023'!F17</f>
        <v>35950</v>
      </c>
      <c r="L138" s="37">
        <f>'2023'!G17</f>
        <v>27.334246575342465</v>
      </c>
      <c r="M138" s="37" t="str">
        <f>'2023'!H17</f>
        <v>RS SR</v>
      </c>
      <c r="N138" s="37">
        <f>'2023'!I17</f>
        <v>24.912328767123288</v>
      </c>
      <c r="O138" s="35">
        <f>'2023'!J17</f>
        <v>78</v>
      </c>
      <c r="P138" s="35">
        <f>'2023'!K17</f>
        <v>259</v>
      </c>
      <c r="Q138" s="35">
        <f>'2023'!L17</f>
        <v>4.8600000000000003</v>
      </c>
      <c r="R138" s="59">
        <f>'2023'!M17</f>
        <v>0</v>
      </c>
      <c r="S138" s="40">
        <f>'2023'!N17</f>
        <v>0.19883293710827754</v>
      </c>
      <c r="T138" s="41">
        <f>'2023'!O17</f>
        <v>0</v>
      </c>
      <c r="U138" s="41">
        <f>'2023'!P17</f>
        <v>9.5739084692267232E-2</v>
      </c>
      <c r="V138" s="41">
        <f>'2023'!Q17</f>
        <v>6.8103818103818117E-2</v>
      </c>
      <c r="W138" s="41">
        <f>'2023'!R17</f>
        <v>0.10869565217391304</v>
      </c>
      <c r="X138" s="42">
        <f>'2023'!S17</f>
        <v>0.15376429464109528</v>
      </c>
      <c r="Y138" s="43">
        <f>'2023'!T17</f>
        <v>0.15376429464109528</v>
      </c>
      <c r="Z138" s="44">
        <f>'2023'!U17</f>
        <v>20.257534246575343</v>
      </c>
      <c r="AA138" s="45">
        <f>'2023'!V17</f>
        <v>1.05</v>
      </c>
      <c r="AB138" s="45">
        <f>CS138/CV138</f>
        <v>12</v>
      </c>
      <c r="AC138" s="45">
        <f>'2023'!X17</f>
        <v>6.9</v>
      </c>
      <c r="AD138" s="45">
        <f>'2023'!Y17</f>
        <v>7.2</v>
      </c>
      <c r="AE138" s="45">
        <f>'2023'!Z17</f>
        <v>0</v>
      </c>
      <c r="AF138" s="45">
        <f>'2023'!AA17</f>
        <v>0</v>
      </c>
      <c r="AG138" s="45">
        <f t="shared" si="15"/>
        <v>100</v>
      </c>
      <c r="AH138" s="46">
        <f>'2023'!AB17</f>
        <v>0.13</v>
      </c>
      <c r="AI138" s="45">
        <f>'2023'!AC17</f>
        <v>92.850593201905269</v>
      </c>
      <c r="AJ138" s="47">
        <f>'2023'!AD17</f>
        <v>101.50690313020009</v>
      </c>
      <c r="AK138" s="48">
        <f>'2023'!AE17</f>
        <v>4</v>
      </c>
      <c r="AL138" s="49">
        <f>'2023'!AF17</f>
        <v>6</v>
      </c>
      <c r="AM138" s="49">
        <f>'2023'!AG17</f>
        <v>0</v>
      </c>
      <c r="AN138" s="49">
        <f>'2023'!AH17</f>
        <v>4</v>
      </c>
      <c r="AO138" s="49">
        <f>'2023'!AI17</f>
        <v>4</v>
      </c>
      <c r="AP138" s="49">
        <f>'2023'!AK17</f>
        <v>2</v>
      </c>
      <c r="AQ138" s="49">
        <f>'2023'!AL17</f>
        <v>0</v>
      </c>
      <c r="AR138" s="50">
        <f>'2023'!AM17</f>
        <v>0</v>
      </c>
      <c r="AS138" s="55">
        <f>'2023'!AN17</f>
        <v>184</v>
      </c>
      <c r="AT138" s="56">
        <f>'2023'!AO17</f>
        <v>925.39999999999986</v>
      </c>
      <c r="AU138" s="56">
        <f>'2023'!AP17</f>
        <v>31</v>
      </c>
      <c r="AV138" s="56">
        <f>'2023'!AQ17</f>
        <v>16</v>
      </c>
      <c r="AW138" s="56">
        <f>'2023'!AR17</f>
        <v>2</v>
      </c>
      <c r="AX138" s="56">
        <f>'2023'!AS17</f>
        <v>2.8000000000000003</v>
      </c>
      <c r="AY138" s="57">
        <f>'2023'!AT17</f>
        <v>0</v>
      </c>
      <c r="AZ138" s="57">
        <f>'2023'!AU17</f>
        <v>0</v>
      </c>
      <c r="BA138" s="57">
        <f>'2023'!AV17</f>
        <v>0.86</v>
      </c>
      <c r="BB138" s="57">
        <f>'2023'!AW17</f>
        <v>4.5</v>
      </c>
      <c r="BC138" s="57">
        <f>'2023'!AX17</f>
        <v>9.5</v>
      </c>
      <c r="BD138" s="57">
        <f>'2023'!AY17</f>
        <v>42.9</v>
      </c>
      <c r="BE138" s="58">
        <f>'2023'!AZ17</f>
        <v>20</v>
      </c>
      <c r="BF138" s="55">
        <f>'2023'!BA17</f>
        <v>0</v>
      </c>
      <c r="BG138" s="56">
        <f>'2023'!BB17</f>
        <v>1</v>
      </c>
      <c r="BH138" s="56">
        <f>'2023'!BC17</f>
        <v>0</v>
      </c>
      <c r="BI138" s="56">
        <f>'2023'!BD17</f>
        <v>0</v>
      </c>
      <c r="BJ138" s="56">
        <f>'2023'!BE17</f>
        <v>0</v>
      </c>
      <c r="BK138" s="56">
        <f>'2023'!BF17</f>
        <v>0</v>
      </c>
      <c r="BL138" s="57">
        <f>'2023'!BG17</f>
        <v>0</v>
      </c>
      <c r="BM138" s="57">
        <f>'2023'!BH17</f>
        <v>0</v>
      </c>
      <c r="BN138" s="57">
        <f>'2023'!BI17</f>
        <v>0</v>
      </c>
      <c r="BO138" s="57">
        <f>'2023'!BJ17</f>
        <v>0</v>
      </c>
      <c r="BP138" s="57">
        <f>'2023'!BK17</f>
        <v>0</v>
      </c>
      <c r="BQ138" s="57">
        <f>'2023'!BL17</f>
        <v>0</v>
      </c>
      <c r="BR138" s="58">
        <f>'2023'!BM17</f>
        <v>0</v>
      </c>
      <c r="BS138" s="55">
        <f>'2023'!BN17</f>
        <v>91</v>
      </c>
      <c r="BT138" s="56">
        <f>'2023'!BO17</f>
        <v>950.5</v>
      </c>
      <c r="BU138" s="56">
        <f>'2023'!BP17</f>
        <v>17</v>
      </c>
      <c r="BV138" s="56">
        <f>'2023'!BQ17</f>
        <v>9</v>
      </c>
      <c r="BW138" s="56">
        <f>'2023'!BR17</f>
        <v>0</v>
      </c>
      <c r="BX138" s="56">
        <f>'2023'!BS17</f>
        <v>3</v>
      </c>
      <c r="BY138" s="57">
        <f>'2023'!BT17</f>
        <v>0</v>
      </c>
      <c r="BZ138" s="57">
        <f>'2023'!BU17</f>
        <v>0</v>
      </c>
      <c r="CA138" s="57">
        <f>'2023'!BV17</f>
        <v>0.81</v>
      </c>
      <c r="CB138" s="57">
        <f>'2023'!BW17</f>
        <v>5.0999999999999996</v>
      </c>
      <c r="CC138" s="57">
        <f>'2023'!BX17</f>
        <v>13.1</v>
      </c>
      <c r="CD138" s="57">
        <f>'2023'!BY17</f>
        <v>0</v>
      </c>
      <c r="CE138" s="58">
        <f>'2023'!BZ17</f>
        <v>10</v>
      </c>
      <c r="CF138" s="55">
        <f>'2023'!CA17</f>
        <v>127</v>
      </c>
      <c r="CG138" s="56">
        <f>'2023'!CB17</f>
        <v>1864.7999999999997</v>
      </c>
      <c r="CH138" s="56">
        <f>'2023'!CC17</f>
        <v>14</v>
      </c>
      <c r="CI138" s="56">
        <f>'2023'!CD17</f>
        <v>11</v>
      </c>
      <c r="CJ138" s="56">
        <f>'2023'!CE17</f>
        <v>0</v>
      </c>
      <c r="CK138" s="56">
        <f>'2023'!CF17</f>
        <v>8.4</v>
      </c>
      <c r="CL138" s="57">
        <f>'2023'!CG17</f>
        <v>0</v>
      </c>
      <c r="CM138" s="57">
        <f>'2023'!CH17</f>
        <v>0</v>
      </c>
      <c r="CN138" s="57">
        <f>'2023'!CI17</f>
        <v>1.04</v>
      </c>
      <c r="CO138" s="57">
        <f>'2023'!CJ17</f>
        <v>6.2</v>
      </c>
      <c r="CP138" s="57">
        <f>'2023'!CK17</f>
        <v>5.3</v>
      </c>
      <c r="CQ138" s="57">
        <f>'2023'!CL17</f>
        <v>100</v>
      </c>
      <c r="CR138" s="58">
        <f>'2023'!CM17</f>
        <v>0</v>
      </c>
      <c r="CS138" s="55">
        <f>'2023'!CN17</f>
        <v>240</v>
      </c>
      <c r="CT138" s="56">
        <f>'2023'!CO17</f>
        <v>2208</v>
      </c>
      <c r="CU138" s="56">
        <f>'2023'!CP17</f>
        <v>33</v>
      </c>
      <c r="CV138" s="56">
        <f>'2023'!CQ17</f>
        <v>20</v>
      </c>
      <c r="CW138" s="56">
        <f>'2023'!CR17</f>
        <v>2</v>
      </c>
      <c r="CX138" s="56">
        <f>'2023'!CS17</f>
        <v>14</v>
      </c>
      <c r="CY138" s="57">
        <f>'2023'!CT17</f>
        <v>0</v>
      </c>
      <c r="CZ138" s="57">
        <f>'2023'!CU17</f>
        <v>0</v>
      </c>
      <c r="DA138" s="57">
        <f>'2023'!CV17</f>
        <v>1.05</v>
      </c>
      <c r="DB138" s="57">
        <f>'2023'!CW17</f>
        <v>6.9</v>
      </c>
      <c r="DC138" s="57">
        <f>'2023'!CX17</f>
        <v>7.2</v>
      </c>
      <c r="DD138" s="57">
        <f>'2023'!CY17</f>
        <v>0</v>
      </c>
      <c r="DE138" s="58">
        <f>'2023'!CZ17</f>
        <v>13</v>
      </c>
    </row>
    <row r="139" spans="1:109" ht="15.75" hidden="1" customHeight="1" x14ac:dyDescent="0.2">
      <c r="A139" s="29">
        <f t="shared" si="12"/>
        <v>137</v>
      </c>
      <c r="B139" s="30">
        <f>'2024'!A18</f>
        <v>16</v>
      </c>
      <c r="C139" s="30">
        <v>2024</v>
      </c>
      <c r="D139" s="31" t="str">
        <f>'2024'!B18</f>
        <v>Brevyn Spann-Ford</v>
      </c>
      <c r="E139" s="32">
        <f>'2024'!C18</f>
        <v>4.1142857142857139</v>
      </c>
      <c r="F139" s="32">
        <f t="shared" si="13"/>
        <v>14.899999999999999</v>
      </c>
      <c r="G139" s="32"/>
      <c r="H139" s="33">
        <f t="shared" si="14"/>
        <v>-1.4194924781366012</v>
      </c>
      <c r="I139" s="34" t="str">
        <f>'2024'!D18</f>
        <v>Minnesota</v>
      </c>
      <c r="J139" s="35">
        <f>'2024'!E18</f>
        <v>2</v>
      </c>
      <c r="K139" s="36">
        <f>'2024'!F18</f>
        <v>36521</v>
      </c>
      <c r="L139" s="37">
        <f>'2024'!G18</f>
        <v>25.769863013698629</v>
      </c>
      <c r="M139" s="37" t="str">
        <f>'2024'!H18</f>
        <v>RS SR</v>
      </c>
      <c r="N139" s="37">
        <f>'2024'!I18</f>
        <v>24.350684931506848</v>
      </c>
      <c r="O139" s="38">
        <f>'2024'!J18</f>
        <v>78</v>
      </c>
      <c r="P139" s="38">
        <f>'2024'!K18</f>
        <v>260</v>
      </c>
      <c r="Q139" s="35">
        <f>'2024'!L18</f>
        <v>4.7699999999999996</v>
      </c>
      <c r="R139" s="39">
        <f>'2024'!M18</f>
        <v>0</v>
      </c>
      <c r="S139" s="40">
        <f>'2024'!N18</f>
        <v>1.2337149624950651E-2</v>
      </c>
      <c r="T139" s="41">
        <f>'2024'!O18</f>
        <v>3.3484011384563874E-3</v>
      </c>
      <c r="U139" s="41">
        <f>'2024'!P18</f>
        <v>0.11946818613485279</v>
      </c>
      <c r="V139" s="41">
        <f>'2024'!Q18</f>
        <v>0.2098285907287005</v>
      </c>
      <c r="W139" s="41">
        <f>'2024'!R18</f>
        <v>0.13888888888888887</v>
      </c>
      <c r="X139" s="42">
        <f>'2024'!S18</f>
        <v>0.17435873980879468</v>
      </c>
      <c r="Y139" s="43">
        <f>'2024'!T18</f>
        <v>0.17435873980879468</v>
      </c>
      <c r="Z139" s="44">
        <f>'2024'!U18</f>
        <v>22.684931506849313</v>
      </c>
      <c r="AA139" s="45">
        <f>'2024'!V18</f>
        <v>2.2200000000000002</v>
      </c>
      <c r="AB139" s="45">
        <f>'2024'!W18</f>
        <v>9.56</v>
      </c>
      <c r="AC139" s="45">
        <f>'2024'!X18</f>
        <v>5.9</v>
      </c>
      <c r="AD139" s="45">
        <f>'2024'!Y18</f>
        <v>6.3</v>
      </c>
      <c r="AE139" s="45">
        <f>'2024'!Z18</f>
        <v>0</v>
      </c>
      <c r="AF139" s="45">
        <f>'2024'!AA18</f>
        <v>0</v>
      </c>
      <c r="AG139" s="45">
        <f t="shared" si="15"/>
        <v>41.7</v>
      </c>
      <c r="AH139" s="46">
        <f>'2023'!AB40</f>
        <v>0</v>
      </c>
      <c r="AI139" s="45">
        <f>'2024'!AC18</f>
        <v>100.44534793690495</v>
      </c>
      <c r="AJ139" s="47">
        <f>'2024'!AD18</f>
        <v>109.80970450818226</v>
      </c>
      <c r="AK139" s="48">
        <f>'2024'!AF18</f>
        <v>1</v>
      </c>
      <c r="AL139" s="49">
        <f>'2024'!AG18</f>
        <v>7</v>
      </c>
      <c r="AM139" s="49">
        <f>'2024'!AH18</f>
        <v>0</v>
      </c>
      <c r="AN139" s="49">
        <f>'2024'!AI18</f>
        <v>3</v>
      </c>
      <c r="AO139" s="49">
        <f>'2024'!AJ18</f>
        <v>5</v>
      </c>
      <c r="AP139" s="49">
        <f>'2024'!AK18</f>
        <v>5</v>
      </c>
      <c r="AQ139" s="49">
        <f>'2024'!AL18</f>
        <v>0</v>
      </c>
      <c r="AR139" s="50">
        <f>'2024'!AM18</f>
        <v>0</v>
      </c>
      <c r="AS139" s="55">
        <f>'2024'!AN18</f>
        <v>25</v>
      </c>
      <c r="AT139" s="56">
        <f>'2024'!AO18</f>
        <v>2026.4</v>
      </c>
      <c r="AU139" s="56">
        <f>'2024'!AP18</f>
        <v>5</v>
      </c>
      <c r="AV139" s="56">
        <f>'2024'!AQ18</f>
        <v>4</v>
      </c>
      <c r="AW139" s="56">
        <f>'2024'!AR18</f>
        <v>1</v>
      </c>
      <c r="AX139" s="56">
        <f>'2024'!AS18</f>
        <v>19.2</v>
      </c>
      <c r="AY139" s="57">
        <f>'2024'!AT18</f>
        <v>0</v>
      </c>
      <c r="AZ139" s="57">
        <f>'2024'!AU18</f>
        <v>0</v>
      </c>
      <c r="BA139" s="57">
        <f>'2024'!AV18</f>
        <v>1.47</v>
      </c>
      <c r="BB139" s="57">
        <f>'2024'!AW18</f>
        <v>1.3</v>
      </c>
      <c r="BC139" s="57">
        <f>'2024'!AX18</f>
        <v>4.5999999999999996</v>
      </c>
      <c r="BD139" s="57">
        <f>'2024'!AY18</f>
        <v>0</v>
      </c>
      <c r="BE139" s="58">
        <f>'2024'!AZ18</f>
        <v>0</v>
      </c>
      <c r="BF139" s="55">
        <f>'2024'!BA18</f>
        <v>4</v>
      </c>
      <c r="BG139" s="56">
        <f>'2024'!BB18</f>
        <v>1194.5999999999999</v>
      </c>
      <c r="BH139" s="56">
        <f>'2024'!BC18</f>
        <v>4</v>
      </c>
      <c r="BI139" s="56">
        <f>'2024'!BD18</f>
        <v>1</v>
      </c>
      <c r="BJ139" s="56">
        <f>'2024'!BE18</f>
        <v>1</v>
      </c>
      <c r="BK139" s="56">
        <f>'2024'!BF18</f>
        <v>6</v>
      </c>
      <c r="BL139" s="57">
        <f>'2024'!BG18</f>
        <v>0</v>
      </c>
      <c r="BM139" s="57">
        <f>'2024'!BH18</f>
        <v>0</v>
      </c>
      <c r="BN139" s="57">
        <f>'2024'!BI18</f>
        <v>0.08</v>
      </c>
      <c r="BO139" s="57">
        <f>'2024'!BJ18</f>
        <v>0</v>
      </c>
      <c r="BP139" s="57">
        <f>'2024'!BK18</f>
        <v>8.3000000000000007</v>
      </c>
      <c r="BQ139" s="57">
        <f>'2024'!BL18</f>
        <v>50</v>
      </c>
      <c r="BR139" s="58">
        <f>'2024'!BM18</f>
        <v>66.7</v>
      </c>
      <c r="BS139" s="55">
        <f>'2024'!BN18</f>
        <v>296</v>
      </c>
      <c r="BT139" s="56">
        <f>'2024'!BO18</f>
        <v>2106</v>
      </c>
      <c r="BU139" s="56">
        <f>'2024'!BP18</f>
        <v>29</v>
      </c>
      <c r="BV139" s="56">
        <f>'2024'!BQ18</f>
        <v>23</v>
      </c>
      <c r="BW139" s="56">
        <f>'2024'!BR18</f>
        <v>1</v>
      </c>
      <c r="BX139" s="56">
        <f>'2024'!BS18</f>
        <v>11.700000000000001</v>
      </c>
      <c r="BY139" s="57">
        <f>'2024'!BT18</f>
        <v>0</v>
      </c>
      <c r="BZ139" s="57">
        <f>'2024'!BU18</f>
        <v>0</v>
      </c>
      <c r="CA139" s="57">
        <f>'2024'!BV18</f>
        <v>2.0299999999999998</v>
      </c>
      <c r="CB139" s="57">
        <f>'2024'!BW18</f>
        <v>7.1</v>
      </c>
      <c r="CC139" s="57">
        <f>'2024'!BX18</f>
        <v>7.7</v>
      </c>
      <c r="CD139" s="57">
        <f>'2024'!BY18</f>
        <v>66.7</v>
      </c>
      <c r="CE139" s="58">
        <f>'2024'!BZ18</f>
        <v>0</v>
      </c>
      <c r="CF139" s="55">
        <f>'2024'!CA18</f>
        <v>497</v>
      </c>
      <c r="CG139" s="56">
        <f>'2024'!CB18</f>
        <v>2368.6</v>
      </c>
      <c r="CH139" s="56">
        <f>'2024'!CC18</f>
        <v>60</v>
      </c>
      <c r="CI139" s="56">
        <f>'2024'!CD18</f>
        <v>42</v>
      </c>
      <c r="CJ139" s="56">
        <f>'2024'!CE18</f>
        <v>2</v>
      </c>
      <c r="CK139" s="56">
        <f>'2024'!CF18</f>
        <v>11.700000000000001</v>
      </c>
      <c r="CL139" s="57">
        <f>'2024'!CG18</f>
        <v>0</v>
      </c>
      <c r="CM139" s="57">
        <f>'2024'!CH18</f>
        <v>0</v>
      </c>
      <c r="CN139" s="57">
        <f>'2024'!CI18</f>
        <v>2.2200000000000002</v>
      </c>
      <c r="CO139" s="57">
        <f>'2024'!CJ18</f>
        <v>5.9</v>
      </c>
      <c r="CP139" s="57">
        <f>'2024'!CK18</f>
        <v>7.5</v>
      </c>
      <c r="CQ139" s="57">
        <f>'2024'!CL18</f>
        <v>41.7</v>
      </c>
      <c r="CR139" s="58">
        <f>'2024'!CM18</f>
        <v>6.7</v>
      </c>
      <c r="CS139" s="55">
        <f>'2024'!CN18</f>
        <v>239</v>
      </c>
      <c r="CT139" s="56">
        <f>'2024'!CO18</f>
        <v>1720.8000000000002</v>
      </c>
      <c r="CU139" s="56">
        <f>'2024'!CP18</f>
        <v>46</v>
      </c>
      <c r="CV139" s="56">
        <f>'2024'!CQ18</f>
        <v>25</v>
      </c>
      <c r="CW139" s="56">
        <f>'2024'!CR18</f>
        <v>2</v>
      </c>
      <c r="CX139" s="56">
        <f>'2024'!CS18</f>
        <v>14.399999999999999</v>
      </c>
      <c r="CY139" s="57">
        <f>'2024'!CT18</f>
        <v>0</v>
      </c>
      <c r="CZ139" s="57">
        <f>'2024'!CU18</f>
        <v>0</v>
      </c>
      <c r="DA139" s="57">
        <f>'2024'!CV18</f>
        <v>0.99</v>
      </c>
      <c r="DB139" s="57">
        <f>'2024'!CW18</f>
        <v>5.2</v>
      </c>
      <c r="DC139" s="57">
        <f>'2024'!CX18</f>
        <v>6.3</v>
      </c>
      <c r="DD139" s="57">
        <f>'2024'!CY18</f>
        <v>28.6</v>
      </c>
      <c r="DE139" s="58">
        <f>'2024'!CZ18</f>
        <v>26.5</v>
      </c>
    </row>
    <row r="140" spans="1:109" ht="15.75" hidden="1" customHeight="1" x14ac:dyDescent="0.2">
      <c r="A140" s="29">
        <f t="shared" si="12"/>
        <v>138</v>
      </c>
      <c r="B140" s="30">
        <f>'2019'!A19</f>
        <v>17</v>
      </c>
      <c r="C140" s="30">
        <v>2019</v>
      </c>
      <c r="D140" s="31" t="str">
        <f>'2019'!B19</f>
        <v>Alize Mack</v>
      </c>
      <c r="E140" s="32">
        <f>'2019'!C19</f>
        <v>4.0357142857142856</v>
      </c>
      <c r="F140" s="32">
        <f t="shared" si="13"/>
        <v>14.2</v>
      </c>
      <c r="G140" s="32"/>
      <c r="H140" s="33">
        <f t="shared" si="14"/>
        <v>-1.4486446491773506</v>
      </c>
      <c r="I140" s="34" t="str">
        <f>'2019'!D19</f>
        <v>Notre Dame</v>
      </c>
      <c r="J140" s="35">
        <f>'2019'!E19</f>
        <v>2</v>
      </c>
      <c r="K140" s="36">
        <f>'2019'!F19</f>
        <v>35518</v>
      </c>
      <c r="L140" s="37">
        <f>'2019'!G19</f>
        <v>28.517808219178082</v>
      </c>
      <c r="M140" s="37" t="str">
        <f>'2019'!H19</f>
        <v>SR</v>
      </c>
      <c r="N140" s="37">
        <f>'2019'!I19</f>
        <v>22.087671232876712</v>
      </c>
      <c r="O140" s="38">
        <f>'2019'!J19</f>
        <v>76</v>
      </c>
      <c r="P140" s="38">
        <f>'2019'!K19</f>
        <v>249</v>
      </c>
      <c r="Q140" s="35">
        <f>'2019'!L19</f>
        <v>4.7</v>
      </c>
      <c r="R140" s="39">
        <f>'2019'!M19</f>
        <v>7</v>
      </c>
      <c r="S140" s="40">
        <f>'2019'!N19</f>
        <v>0</v>
      </c>
      <c r="T140" s="41">
        <f>'2019'!O19</f>
        <v>0.12250161186331399</v>
      </c>
      <c r="U140" s="41">
        <f>'2019'!P19</f>
        <v>0</v>
      </c>
      <c r="V140" s="41">
        <f>'2019'!Q19</f>
        <v>0.15464877957890813</v>
      </c>
      <c r="W140" s="41">
        <f>'2019'!R19</f>
        <v>0.11650485436893204</v>
      </c>
      <c r="X140" s="42">
        <f>'2019'!S19</f>
        <v>0.1355768169739201</v>
      </c>
      <c r="Y140" s="43">
        <f>'2019'!T19</f>
        <v>0.1355768169739201</v>
      </c>
      <c r="Z140" s="44">
        <f>'2019'!U19</f>
        <v>20.438356164383563</v>
      </c>
      <c r="AA140" s="45">
        <f>'2019'!V19</f>
        <v>1.25</v>
      </c>
      <c r="AB140" s="45">
        <f t="shared" ref="AB140:AB141" si="27">CS140/CV140</f>
        <v>10</v>
      </c>
      <c r="AC140" s="45">
        <f>'2019'!X19</f>
        <v>4.5</v>
      </c>
      <c r="AD140" s="45">
        <f>'2019'!Y19</f>
        <v>8</v>
      </c>
      <c r="AE140" s="45">
        <f>'2019'!Z19</f>
        <v>0</v>
      </c>
      <c r="AF140" s="45">
        <f>'2019'!AA19</f>
        <v>0</v>
      </c>
      <c r="AG140" s="45">
        <f t="shared" si="15"/>
        <v>62.5</v>
      </c>
      <c r="AH140" s="46">
        <f>'2019'!AB19</f>
        <v>5.2999999999999999E-2</v>
      </c>
      <c r="AI140" s="45">
        <f>'2019'!AC19</f>
        <v>102.05585160177475</v>
      </c>
      <c r="AJ140" s="47">
        <f>'2019'!AD19</f>
        <v>107.30681157870832</v>
      </c>
      <c r="AK140" s="48">
        <f>'2019'!AE19</f>
        <v>3</v>
      </c>
      <c r="AL140" s="49">
        <f>'2019'!AF19</f>
        <v>6</v>
      </c>
      <c r="AM140" s="49">
        <f>'2019'!AG19</f>
        <v>1</v>
      </c>
      <c r="AN140" s="49">
        <f>'2019'!AH19</f>
        <v>1</v>
      </c>
      <c r="AO140" s="49">
        <f>'2019'!AI19</f>
        <v>1</v>
      </c>
      <c r="AP140" s="49">
        <f>'2019'!AK19</f>
        <v>4</v>
      </c>
      <c r="AQ140" s="49">
        <f>'2019'!AL19</f>
        <v>1</v>
      </c>
      <c r="AR140" s="50">
        <f>'2019'!AM19</f>
        <v>0.25</v>
      </c>
      <c r="AS140" s="55">
        <f>'2019'!AN19</f>
        <v>0</v>
      </c>
      <c r="AT140" s="56">
        <f>'2019'!AO19</f>
        <v>1</v>
      </c>
      <c r="AU140" s="56">
        <f>'2019'!AP19</f>
        <v>0</v>
      </c>
      <c r="AV140" s="56">
        <f>'2019'!AQ19</f>
        <v>0</v>
      </c>
      <c r="AW140" s="56">
        <f>'2019'!AR19</f>
        <v>0</v>
      </c>
      <c r="AX140" s="56">
        <f>'2019'!AS19</f>
        <v>0</v>
      </c>
      <c r="AY140" s="57">
        <f>'2019'!AT19</f>
        <v>0</v>
      </c>
      <c r="AZ140" s="57">
        <f>'2019'!AU19</f>
        <v>0</v>
      </c>
      <c r="BA140" s="57">
        <f>'2019'!AV19</f>
        <v>0</v>
      </c>
      <c r="BB140" s="57">
        <f>'2019'!AW19</f>
        <v>0</v>
      </c>
      <c r="BC140" s="57">
        <f>'2019'!AX19</f>
        <v>0</v>
      </c>
      <c r="BD140" s="57">
        <f>'2019'!AY19</f>
        <v>0</v>
      </c>
      <c r="BE140" s="58">
        <f>'2019'!AZ19</f>
        <v>0</v>
      </c>
      <c r="BF140" s="55">
        <f>'2019'!BA19</f>
        <v>190</v>
      </c>
      <c r="BG140" s="56">
        <f>'2019'!BB19</f>
        <v>1551</v>
      </c>
      <c r="BH140" s="56">
        <f>'2019'!BC19</f>
        <v>22</v>
      </c>
      <c r="BI140" s="56">
        <f>'2019'!BD19</f>
        <v>13</v>
      </c>
      <c r="BJ140" s="56">
        <f>'2019'!BE19</f>
        <v>0</v>
      </c>
      <c r="BK140" s="56">
        <f>'2019'!BF19</f>
        <v>11.399999999999999</v>
      </c>
      <c r="BL140" s="57">
        <f>'2019'!BG19</f>
        <v>0</v>
      </c>
      <c r="BM140" s="57">
        <f>'2019'!BH19</f>
        <v>0</v>
      </c>
      <c r="BN140" s="57">
        <f>'2019'!BI19</f>
        <v>1.26</v>
      </c>
      <c r="BO140" s="57">
        <f>'2019'!BJ19</f>
        <v>6.3</v>
      </c>
      <c r="BP140" s="57">
        <f>'2019'!BK19</f>
        <v>12.9</v>
      </c>
      <c r="BQ140" s="57">
        <f>'2019'!BL19</f>
        <v>0</v>
      </c>
      <c r="BR140" s="58">
        <f>'2019'!BM19</f>
        <v>7.1</v>
      </c>
      <c r="BS140" s="55">
        <f>'2019'!BN19</f>
        <v>0</v>
      </c>
      <c r="BT140" s="56">
        <f>'2019'!BO19</f>
        <v>1</v>
      </c>
      <c r="BU140" s="56">
        <f>'2019'!BP19</f>
        <v>0</v>
      </c>
      <c r="BV140" s="56">
        <f>'2019'!BQ19</f>
        <v>0</v>
      </c>
      <c r="BW140" s="56">
        <f>'2019'!BR19</f>
        <v>0</v>
      </c>
      <c r="BX140" s="56">
        <f>'2019'!BS19</f>
        <v>0</v>
      </c>
      <c r="BY140" s="57">
        <f>'2019'!BT19</f>
        <v>0</v>
      </c>
      <c r="BZ140" s="57">
        <f>'2019'!BU19</f>
        <v>0</v>
      </c>
      <c r="CA140" s="57">
        <f>'2019'!BV19</f>
        <v>0</v>
      </c>
      <c r="CB140" s="57">
        <f>'2019'!BW19</f>
        <v>0</v>
      </c>
      <c r="CC140" s="57">
        <f>'2019'!BX19</f>
        <v>0</v>
      </c>
      <c r="CD140" s="57">
        <f>'2019'!BY19</f>
        <v>0</v>
      </c>
      <c r="CE140" s="58">
        <f>'2019'!BZ19</f>
        <v>0</v>
      </c>
      <c r="CF140" s="55">
        <f>'2019'!CA19</f>
        <v>166</v>
      </c>
      <c r="CG140" s="56">
        <f>'2019'!CB19</f>
        <v>1073.4000000000001</v>
      </c>
      <c r="CH140" s="56">
        <f>'2019'!CC19</f>
        <v>35</v>
      </c>
      <c r="CI140" s="56">
        <f>'2019'!CD19</f>
        <v>19</v>
      </c>
      <c r="CJ140" s="56">
        <f>'2019'!CE19</f>
        <v>1</v>
      </c>
      <c r="CK140" s="56">
        <f>'2019'!CF19</f>
        <v>9</v>
      </c>
      <c r="CL140" s="57">
        <f>'2019'!CG19</f>
        <v>0</v>
      </c>
      <c r="CM140" s="57">
        <f>'2019'!CH19</f>
        <v>0</v>
      </c>
      <c r="CN140" s="57">
        <f>'2019'!CI19</f>
        <v>1.1100000000000001</v>
      </c>
      <c r="CO140" s="57">
        <f>'2019'!CJ19</f>
        <v>4.4000000000000004</v>
      </c>
      <c r="CP140" s="57">
        <f>'2019'!CK19</f>
        <v>7.6</v>
      </c>
      <c r="CQ140" s="57">
        <f>'2019'!CL19</f>
        <v>62.5</v>
      </c>
      <c r="CR140" s="58">
        <f>'2019'!CM19</f>
        <v>24</v>
      </c>
      <c r="CS140" s="55">
        <f>'2019'!CN19</f>
        <v>360</v>
      </c>
      <c r="CT140" s="56">
        <f>'2019'!CO19</f>
        <v>3090</v>
      </c>
      <c r="CU140" s="56">
        <f>'2019'!CP19</f>
        <v>53</v>
      </c>
      <c r="CV140" s="56">
        <f>'2019'!CQ19</f>
        <v>36</v>
      </c>
      <c r="CW140" s="56">
        <f>'2019'!CR19</f>
        <v>3</v>
      </c>
      <c r="CX140" s="56">
        <f>'2019'!CS19</f>
        <v>21.6</v>
      </c>
      <c r="CY140" s="57">
        <f>'2019'!CT19</f>
        <v>0</v>
      </c>
      <c r="CZ140" s="57">
        <f>'2019'!CU19</f>
        <v>0</v>
      </c>
      <c r="DA140" s="57">
        <f>'2019'!CV19</f>
        <v>1.25</v>
      </c>
      <c r="DB140" s="57">
        <f>'2019'!CW19</f>
        <v>4.5</v>
      </c>
      <c r="DC140" s="57">
        <f>'2019'!CX19</f>
        <v>8</v>
      </c>
      <c r="DD140" s="57">
        <f>'2019'!CY19</f>
        <v>35.700000000000003</v>
      </c>
      <c r="DE140" s="58">
        <f>'2019'!CZ19</f>
        <v>5.3</v>
      </c>
    </row>
    <row r="141" spans="1:109" ht="15.75" hidden="1" customHeight="1" x14ac:dyDescent="0.2">
      <c r="A141" s="29">
        <f t="shared" si="12"/>
        <v>139</v>
      </c>
      <c r="B141" s="30">
        <f>'2023'!A18</f>
        <v>16</v>
      </c>
      <c r="C141" s="30">
        <v>2023</v>
      </c>
      <c r="D141" s="31" t="str">
        <f>'2023'!B18</f>
        <v>Brayden Willis</v>
      </c>
      <c r="E141" s="32">
        <f>'2023'!C18</f>
        <v>4.0071428571428571</v>
      </c>
      <c r="F141" s="32">
        <f t="shared" si="13"/>
        <v>13.600000000000001</v>
      </c>
      <c r="G141" s="32"/>
      <c r="H141" s="33">
        <f t="shared" si="14"/>
        <v>-1.459245438646714</v>
      </c>
      <c r="I141" s="34" t="str">
        <f>'2023'!D18</f>
        <v>Oklahoma</v>
      </c>
      <c r="J141" s="35">
        <f>'2023'!E18</f>
        <v>3</v>
      </c>
      <c r="K141" s="36">
        <f>'2023'!F18</f>
        <v>36475</v>
      </c>
      <c r="L141" s="37">
        <f>'2023'!G18</f>
        <v>25.895890410958906</v>
      </c>
      <c r="M141" s="37" t="str">
        <f>'2023'!H18</f>
        <v>RS SR</v>
      </c>
      <c r="N141" s="37">
        <f>'2023'!I18</f>
        <v>23.473972602739725</v>
      </c>
      <c r="O141" s="35">
        <f>'2023'!J18</f>
        <v>76</v>
      </c>
      <c r="P141" s="35">
        <f>'2023'!K18</f>
        <v>241</v>
      </c>
      <c r="Q141" s="35">
        <f>'2023'!L18</f>
        <v>4.75</v>
      </c>
      <c r="R141" s="59">
        <f>'2023'!M18</f>
        <v>7</v>
      </c>
      <c r="S141" s="40">
        <f>'2023'!N18</f>
        <v>4.4905543511923197E-2</v>
      </c>
      <c r="T141" s="41">
        <f>'2023'!O18</f>
        <v>4.707464694014795E-2</v>
      </c>
      <c r="U141" s="41">
        <f>'2023'!P18</f>
        <v>8.7301587301587297E-2</v>
      </c>
      <c r="V141" s="41">
        <f>'2023'!Q18</f>
        <v>8.9997289238275949E-2</v>
      </c>
      <c r="W141" s="41">
        <f>'2023'!R18</f>
        <v>0.15197292887787783</v>
      </c>
      <c r="X141" s="42">
        <f>'2023'!S18</f>
        <v>0.15197292887787783</v>
      </c>
      <c r="Y141" s="43">
        <f>'2023'!T18</f>
        <v>0.14437428243398392</v>
      </c>
      <c r="Z141" s="44">
        <f>'2023'!U18</f>
        <v>22.80821917808219</v>
      </c>
      <c r="AA141" s="45">
        <f>'2023'!V18</f>
        <v>1.37</v>
      </c>
      <c r="AB141" s="45">
        <f t="shared" si="27"/>
        <v>12.897435897435898</v>
      </c>
      <c r="AC141" s="45">
        <f>'2023'!X18</f>
        <v>7.2</v>
      </c>
      <c r="AD141" s="45">
        <f>'2023'!Y18</f>
        <v>6.8</v>
      </c>
      <c r="AE141" s="45">
        <f>'2023'!Z18</f>
        <v>0</v>
      </c>
      <c r="AF141" s="45">
        <f>'2023'!AA18</f>
        <v>0</v>
      </c>
      <c r="AG141" s="45">
        <f t="shared" si="15"/>
        <v>33.299999999999997</v>
      </c>
      <c r="AH141" s="46">
        <f>'2023'!AB18</f>
        <v>7.0999999999999994E-2</v>
      </c>
      <c r="AI141" s="45">
        <f>'2023'!AC18</f>
        <v>94.683128582500132</v>
      </c>
      <c r="AJ141" s="47">
        <f>'2023'!AD18</f>
        <v>99.554748493307073</v>
      </c>
      <c r="AK141" s="48">
        <f>'2023'!AE18</f>
        <v>3</v>
      </c>
      <c r="AL141" s="49">
        <f>'2023'!AF18</f>
        <v>1</v>
      </c>
      <c r="AM141" s="49">
        <f>'2023'!AG18</f>
        <v>1</v>
      </c>
      <c r="AN141" s="49">
        <f>'2023'!AH18</f>
        <v>4</v>
      </c>
      <c r="AO141" s="49">
        <f>'2023'!AI18</f>
        <v>5</v>
      </c>
      <c r="AP141" s="49">
        <f>'2023'!AK18</f>
        <v>2</v>
      </c>
      <c r="AQ141" s="49">
        <f>'2023'!AL18</f>
        <v>1</v>
      </c>
      <c r="AR141" s="50">
        <f>'2023'!AM18</f>
        <v>0.25</v>
      </c>
      <c r="AS141" s="55">
        <f>'2023'!AN18</f>
        <v>29</v>
      </c>
      <c r="AT141" s="56">
        <f>'2023'!AO18</f>
        <v>645.79999999999995</v>
      </c>
      <c r="AU141" s="56">
        <f>'2023'!AP18</f>
        <v>1</v>
      </c>
      <c r="AV141" s="56">
        <f>'2023'!AQ18</f>
        <v>1</v>
      </c>
      <c r="AW141" s="56">
        <f>'2023'!AR18</f>
        <v>0</v>
      </c>
      <c r="AX141" s="56">
        <f>'2023'!AS18</f>
        <v>6.2</v>
      </c>
      <c r="AY141" s="57">
        <f>'2023'!AT18</f>
        <v>0</v>
      </c>
      <c r="AZ141" s="57">
        <f>'2023'!AU18</f>
        <v>0</v>
      </c>
      <c r="BA141" s="57">
        <f>'2023'!AV18</f>
        <v>1.07</v>
      </c>
      <c r="BB141" s="57">
        <f>'2023'!AW18</f>
        <v>20</v>
      </c>
      <c r="BC141" s="57">
        <f>'2023'!AX18</f>
        <v>9</v>
      </c>
      <c r="BD141" s="57">
        <f>'2023'!AY18</f>
        <v>0</v>
      </c>
      <c r="BE141" s="58">
        <f>'2023'!AZ18</f>
        <v>0</v>
      </c>
      <c r="BF141" s="55">
        <f>'2023'!BA18</f>
        <v>168</v>
      </c>
      <c r="BG141" s="56">
        <f>'2023'!BB18</f>
        <v>3568.7999999999997</v>
      </c>
      <c r="BH141" s="56">
        <f>'2023'!BC18</f>
        <v>17</v>
      </c>
      <c r="BI141" s="56">
        <f>'2023'!BD18</f>
        <v>11</v>
      </c>
      <c r="BJ141" s="56">
        <f>'2023'!BE18</f>
        <v>3</v>
      </c>
      <c r="BK141" s="56">
        <f>'2023'!BF18</f>
        <v>31.200000000000003</v>
      </c>
      <c r="BL141" s="57">
        <f>'2023'!BG18</f>
        <v>0</v>
      </c>
      <c r="BM141" s="57">
        <f>'2023'!BH18</f>
        <v>0</v>
      </c>
      <c r="BN141" s="57">
        <f>'2023'!BI18</f>
        <v>2.2999999999999998</v>
      </c>
      <c r="BO141" s="57">
        <f>'2023'!BJ18</f>
        <v>3.4</v>
      </c>
      <c r="BP141" s="57">
        <f>'2023'!BK18</f>
        <v>12.5</v>
      </c>
      <c r="BQ141" s="57">
        <f>'2023'!BL18</f>
        <v>25</v>
      </c>
      <c r="BR141" s="58">
        <f>'2023'!BM18</f>
        <v>15.4</v>
      </c>
      <c r="BS141" s="55">
        <f>'2023'!BN18</f>
        <v>110</v>
      </c>
      <c r="BT141" s="56">
        <f>'2023'!BO18</f>
        <v>1260</v>
      </c>
      <c r="BU141" s="56">
        <f>'2023'!BP18</f>
        <v>9</v>
      </c>
      <c r="BV141" s="56">
        <f>'2023'!BQ18</f>
        <v>9</v>
      </c>
      <c r="BW141" s="56">
        <f>'2023'!BR18</f>
        <v>1</v>
      </c>
      <c r="BX141" s="56">
        <f>'2023'!BS18</f>
        <v>10.8</v>
      </c>
      <c r="BY141" s="57">
        <f>'2023'!BT18</f>
        <v>0</v>
      </c>
      <c r="BZ141" s="57">
        <f>'2023'!BU18</f>
        <v>0</v>
      </c>
      <c r="CA141" s="57">
        <f>'2023'!BV18</f>
        <v>1.59</v>
      </c>
      <c r="CB141" s="57">
        <f>'2023'!BW18</f>
        <v>1.4</v>
      </c>
      <c r="CC141" s="57">
        <f>'2023'!BX18</f>
        <v>10.8</v>
      </c>
      <c r="CD141" s="57">
        <f>'2023'!BY18</f>
        <v>100</v>
      </c>
      <c r="CE141" s="58">
        <f>'2023'!BZ18</f>
        <v>0</v>
      </c>
      <c r="CF141" s="55">
        <f>'2023'!CA18</f>
        <v>166</v>
      </c>
      <c r="CG141" s="56">
        <f>'2023'!CB18</f>
        <v>1844.5</v>
      </c>
      <c r="CH141" s="56">
        <f>'2023'!CC18</f>
        <v>20</v>
      </c>
      <c r="CI141" s="56">
        <f>'2023'!CD18</f>
        <v>14</v>
      </c>
      <c r="CJ141" s="56">
        <f>'2023'!CE18</f>
        <v>2</v>
      </c>
      <c r="CK141" s="56">
        <f>'2023'!CF18</f>
        <v>17.5</v>
      </c>
      <c r="CL141" s="57">
        <f>'2023'!CG18</f>
        <v>0</v>
      </c>
      <c r="CM141" s="57">
        <f>'2023'!CH18</f>
        <v>0</v>
      </c>
      <c r="CN141" s="57">
        <f>'2023'!CI18</f>
        <v>1.1299999999999999</v>
      </c>
      <c r="CO141" s="57">
        <f>'2023'!CJ18</f>
        <v>4.3</v>
      </c>
      <c r="CP141" s="57">
        <f>'2023'!CK18</f>
        <v>10.1</v>
      </c>
      <c r="CQ141" s="57">
        <f>'2023'!CL18</f>
        <v>33.299999999999997</v>
      </c>
      <c r="CR141" s="58">
        <f>'2023'!CM18</f>
        <v>17.600000000000001</v>
      </c>
      <c r="CS141" s="55">
        <f>'2023'!CN18</f>
        <v>503</v>
      </c>
      <c r="CT141" s="56">
        <f>'2023'!CO18</f>
        <v>3309.7999999999997</v>
      </c>
      <c r="CU141" s="56">
        <f>'2023'!CP18</f>
        <v>59</v>
      </c>
      <c r="CV141" s="56">
        <f>'2023'!CQ18</f>
        <v>39</v>
      </c>
      <c r="CW141" s="56">
        <f>'2023'!CR18</f>
        <v>7</v>
      </c>
      <c r="CX141" s="56">
        <f>'2023'!CS18</f>
        <v>27.3</v>
      </c>
      <c r="CY141" s="57">
        <f>'2023'!CT18</f>
        <v>0</v>
      </c>
      <c r="CZ141" s="57">
        <f>'2023'!CU18</f>
        <v>0</v>
      </c>
      <c r="DA141" s="57">
        <f>'2023'!CV18</f>
        <v>1.37</v>
      </c>
      <c r="DB141" s="57">
        <f>'2023'!CW18</f>
        <v>7.2</v>
      </c>
      <c r="DC141" s="57">
        <f>'2023'!CX18</f>
        <v>6.8</v>
      </c>
      <c r="DD141" s="57">
        <f>'2023'!CY18</f>
        <v>37.5</v>
      </c>
      <c r="DE141" s="58">
        <f>'2023'!CZ18</f>
        <v>7.1</v>
      </c>
    </row>
    <row r="142" spans="1:109" ht="15.75" hidden="1" customHeight="1" x14ac:dyDescent="0.2">
      <c r="A142" s="29">
        <f t="shared" si="12"/>
        <v>140</v>
      </c>
      <c r="B142" s="30">
        <f>'2025'!A20</f>
        <v>18</v>
      </c>
      <c r="C142" s="30">
        <v>2025</v>
      </c>
      <c r="D142" s="31" t="str">
        <f>'2025'!B20</f>
        <v>Thomas Fidone</v>
      </c>
      <c r="E142" s="32">
        <f>'2025'!C20</f>
        <v>3.9642857142857144</v>
      </c>
      <c r="F142" s="32">
        <f t="shared" si="13"/>
        <v>13</v>
      </c>
      <c r="G142" s="32"/>
      <c r="H142" s="33">
        <f t="shared" si="14"/>
        <v>-1.475146622850759</v>
      </c>
      <c r="I142" s="34" t="str">
        <f>'2025'!D20</f>
        <v>Nebraska</v>
      </c>
      <c r="J142" s="35">
        <f>'2025'!E20</f>
        <v>2</v>
      </c>
      <c r="K142" s="36">
        <f>'2025'!F20</f>
        <v>37519</v>
      </c>
      <c r="L142" s="37">
        <f>'2025'!G20</f>
        <v>22.457534246575342</v>
      </c>
      <c r="M142" s="37" t="str">
        <f>'2025'!H20</f>
        <v>RS JR</v>
      </c>
      <c r="N142" s="37">
        <f>'2025'!I20</f>
        <v>22.616438356164384</v>
      </c>
      <c r="O142" s="38">
        <f>'2025'!J20</f>
        <v>77</v>
      </c>
      <c r="P142" s="38">
        <f>'2025'!K20</f>
        <v>243</v>
      </c>
      <c r="Q142" s="35">
        <f>'2025'!L20</f>
        <v>4.7</v>
      </c>
      <c r="R142" s="39">
        <f>'2025'!M20</f>
        <v>7</v>
      </c>
      <c r="S142" s="40">
        <f>'2025'!N20</f>
        <v>0</v>
      </c>
      <c r="T142" s="41">
        <f>'2025'!O20</f>
        <v>0</v>
      </c>
      <c r="U142" s="41">
        <f>'2025'!P20</f>
        <v>0</v>
      </c>
      <c r="V142" s="41">
        <f>'2025'!Q20</f>
        <v>0.15941140404659718</v>
      </c>
      <c r="W142" s="41">
        <f>'2025'!R20</f>
        <v>0.12563152576625125</v>
      </c>
      <c r="X142" s="42">
        <f>'2025'!S20</f>
        <v>0.1425214649064242</v>
      </c>
      <c r="Y142" s="43">
        <f>'2025'!T20</f>
        <v>0.1425214649064242</v>
      </c>
      <c r="Z142" s="44">
        <f>'2025'!U20</f>
        <v>19.950684931506849</v>
      </c>
      <c r="AA142" s="45">
        <f>'2025'!V20</f>
        <v>1.41</v>
      </c>
      <c r="AB142" s="45">
        <f>'2025'!W20</f>
        <v>10.361111111111111</v>
      </c>
      <c r="AC142" s="45">
        <f>'2025'!X20</f>
        <v>4.5</v>
      </c>
      <c r="AD142" s="45">
        <f>'2025'!Y20</f>
        <v>6.9</v>
      </c>
      <c r="AE142" s="45">
        <f>'2025'!Z20</f>
        <v>0</v>
      </c>
      <c r="AF142" s="45">
        <f>'2025'!AA20</f>
        <v>0</v>
      </c>
      <c r="AG142" s="45">
        <f t="shared" si="15"/>
        <v>57.1</v>
      </c>
      <c r="AH142" s="46">
        <f>'2025'!AB20</f>
        <v>2.7000000000000003E-2</v>
      </c>
      <c r="AI142" s="45">
        <f>'2025'!AC20</f>
        <v>99.596674454744033</v>
      </c>
      <c r="AJ142" s="47">
        <f>'2025'!AD20</f>
        <v>106.79475325322537</v>
      </c>
      <c r="AK142" s="48">
        <f>'2025'!AE20</f>
        <v>3</v>
      </c>
      <c r="AL142" s="49">
        <f>'2025'!AF20</f>
        <v>7</v>
      </c>
      <c r="AM142" s="49">
        <f>'2025'!AG20</f>
        <v>1</v>
      </c>
      <c r="AN142" s="49">
        <f>'2025'!AH20</f>
        <v>1</v>
      </c>
      <c r="AO142" s="49">
        <f>'2025'!AI20</f>
        <v>1</v>
      </c>
      <c r="AP142" s="49">
        <f>'2025'!AK20</f>
        <v>4</v>
      </c>
      <c r="AQ142" s="49">
        <f>'2025'!AL20</f>
        <v>1</v>
      </c>
      <c r="AR142" s="50">
        <f>'2025'!AM20</f>
        <v>0</v>
      </c>
      <c r="AS142" s="55">
        <f>'2025'!AN20</f>
        <v>0</v>
      </c>
      <c r="AT142" s="56">
        <f>'2025'!AO20</f>
        <v>1</v>
      </c>
      <c r="AU142" s="56">
        <f>'2025'!AP20</f>
        <v>0</v>
      </c>
      <c r="AV142" s="56">
        <f>'2025'!AQ20</f>
        <v>0</v>
      </c>
      <c r="AW142" s="56">
        <f>'2025'!AR20</f>
        <v>0</v>
      </c>
      <c r="AX142" s="56">
        <f>'2025'!AS20</f>
        <v>0</v>
      </c>
      <c r="AY142" s="57">
        <f>'2025'!AT20</f>
        <v>0</v>
      </c>
      <c r="AZ142" s="57">
        <f>'2025'!AU20</f>
        <v>0</v>
      </c>
      <c r="BA142" s="57">
        <f>'2025'!AV20</f>
        <v>0</v>
      </c>
      <c r="BB142" s="57">
        <f>'2025'!AW20</f>
        <v>0</v>
      </c>
      <c r="BC142" s="57">
        <f>'2025'!AX20</f>
        <v>0</v>
      </c>
      <c r="BD142" s="57">
        <f>'2025'!AY20</f>
        <v>0</v>
      </c>
      <c r="BE142" s="58">
        <f>'2025'!AZ20</f>
        <v>0</v>
      </c>
      <c r="BF142" s="55">
        <f>'2025'!BA20</f>
        <v>0</v>
      </c>
      <c r="BG142" s="56">
        <f>'2025'!BB20</f>
        <v>1</v>
      </c>
      <c r="BH142" s="56">
        <f>'2025'!BC20</f>
        <v>0</v>
      </c>
      <c r="BI142" s="56">
        <f>'2025'!BD20</f>
        <v>0</v>
      </c>
      <c r="BJ142" s="56">
        <f>'2025'!BE20</f>
        <v>0</v>
      </c>
      <c r="BK142" s="56">
        <f>'2025'!BF20</f>
        <v>0</v>
      </c>
      <c r="BL142" s="57">
        <f>'2025'!BG20</f>
        <v>0</v>
      </c>
      <c r="BM142" s="57">
        <f>'2025'!BH20</f>
        <v>0</v>
      </c>
      <c r="BN142" s="57">
        <f>'2025'!BI20</f>
        <v>0</v>
      </c>
      <c r="BO142" s="57">
        <f>'2025'!BJ20</f>
        <v>0</v>
      </c>
      <c r="BP142" s="57">
        <f>'2025'!BK20</f>
        <v>0</v>
      </c>
      <c r="BQ142" s="57">
        <f>'2025'!BL20</f>
        <v>0</v>
      </c>
      <c r="BR142" s="58">
        <f>'2025'!BM20</f>
        <v>0</v>
      </c>
      <c r="BS142" s="55">
        <f>'2025'!BN20</f>
        <v>0</v>
      </c>
      <c r="BT142" s="56">
        <f>'2025'!BO20</f>
        <v>1</v>
      </c>
      <c r="BU142" s="56">
        <f>'2025'!BP20</f>
        <v>0</v>
      </c>
      <c r="BV142" s="56">
        <f>'2025'!BQ20</f>
        <v>0</v>
      </c>
      <c r="BW142" s="56">
        <f>'2025'!BR20</f>
        <v>0</v>
      </c>
      <c r="BX142" s="56">
        <f>'2025'!BS20</f>
        <v>0</v>
      </c>
      <c r="BY142" s="57">
        <f>'2025'!BT20</f>
        <v>0</v>
      </c>
      <c r="BZ142" s="57">
        <f>'2025'!BU20</f>
        <v>0</v>
      </c>
      <c r="CA142" s="57">
        <f>'2025'!BV20</f>
        <v>0</v>
      </c>
      <c r="CB142" s="57">
        <f>'2025'!BW20</f>
        <v>0</v>
      </c>
      <c r="CC142" s="57">
        <f>'2025'!BX20</f>
        <v>0</v>
      </c>
      <c r="CD142" s="57">
        <f>'2025'!BY20</f>
        <v>0</v>
      </c>
      <c r="CE142" s="58">
        <f>'2025'!BZ20</f>
        <v>0</v>
      </c>
      <c r="CF142" s="55">
        <f>'2025'!CA20</f>
        <v>260</v>
      </c>
      <c r="CG142" s="56">
        <f>'2025'!CB20</f>
        <v>1631</v>
      </c>
      <c r="CH142" s="56">
        <f>'2025'!CC20</f>
        <v>41</v>
      </c>
      <c r="CI142" s="56">
        <f>'2025'!CD20</f>
        <v>25</v>
      </c>
      <c r="CJ142" s="56">
        <f>'2025'!CE20</f>
        <v>4</v>
      </c>
      <c r="CK142" s="56">
        <f>'2025'!CF20</f>
        <v>10</v>
      </c>
      <c r="CL142" s="57">
        <f>'2025'!CG20</f>
        <v>0</v>
      </c>
      <c r="CM142" s="57">
        <f>'2025'!CH20</f>
        <v>0</v>
      </c>
      <c r="CN142" s="57">
        <f>'2025'!CI20</f>
        <v>1.2</v>
      </c>
      <c r="CO142" s="57">
        <f>'2025'!CJ20</f>
        <v>3.2</v>
      </c>
      <c r="CP142" s="57">
        <f>'2025'!CK20</f>
        <v>9.5</v>
      </c>
      <c r="CQ142" s="57">
        <f>'2025'!CL20</f>
        <v>57.1</v>
      </c>
      <c r="CR142" s="58">
        <f>'2025'!CM20</f>
        <v>10.7</v>
      </c>
      <c r="CS142" s="55">
        <f>'2025'!CN20</f>
        <v>373</v>
      </c>
      <c r="CT142" s="56">
        <f>'2025'!CO20</f>
        <v>2969</v>
      </c>
      <c r="CU142" s="56">
        <f>'2025'!CP20</f>
        <v>47</v>
      </c>
      <c r="CV142" s="56">
        <f>'2025'!CQ20</f>
        <v>36</v>
      </c>
      <c r="CW142" s="56">
        <f>'2025'!CR20</f>
        <v>0</v>
      </c>
      <c r="CX142" s="56">
        <f>'2025'!CS20</f>
        <v>13</v>
      </c>
      <c r="CY142" s="57">
        <f>'2025'!CT20</f>
        <v>0</v>
      </c>
      <c r="CZ142" s="57">
        <f>'2025'!CU20</f>
        <v>0</v>
      </c>
      <c r="DA142" s="57">
        <f>'2025'!CV20</f>
        <v>1.41</v>
      </c>
      <c r="DB142" s="57">
        <f>'2025'!CW20</f>
        <v>4.5</v>
      </c>
      <c r="DC142" s="57">
        <f>'2025'!CX20</f>
        <v>6.9</v>
      </c>
      <c r="DD142" s="57">
        <f>'2025'!CY20</f>
        <v>50</v>
      </c>
      <c r="DE142" s="58">
        <f>'2025'!CZ20</f>
        <v>2.7</v>
      </c>
    </row>
    <row r="143" spans="1:109" ht="15.75" hidden="1" customHeight="1" x14ac:dyDescent="0.2">
      <c r="A143" s="29">
        <f t="shared" si="12"/>
        <v>141</v>
      </c>
      <c r="B143" s="30">
        <f>'2021'!A15</f>
        <v>13</v>
      </c>
      <c r="C143" s="30">
        <v>2021</v>
      </c>
      <c r="D143" s="31" t="str">
        <f>'2021'!B15</f>
        <v>Tony Poljan</v>
      </c>
      <c r="E143" s="32">
        <f>'2021'!C15</f>
        <v>3.8142857142857141</v>
      </c>
      <c r="F143" s="32">
        <f t="shared" si="13"/>
        <v>12.4</v>
      </c>
      <c r="G143" s="32"/>
      <c r="H143" s="33">
        <f t="shared" si="14"/>
        <v>-1.5308007675649173</v>
      </c>
      <c r="I143" s="34" t="str">
        <f>'2021'!D15</f>
        <v>Virginia</v>
      </c>
      <c r="J143" s="35">
        <f>'2021'!E15</f>
        <v>4</v>
      </c>
      <c r="K143" s="36">
        <f>'2021'!F15</f>
        <v>35545</v>
      </c>
      <c r="L143" s="37">
        <f>'2021'!G15</f>
        <v>28.443835616438356</v>
      </c>
      <c r="M143" s="37" t="str">
        <f>'2021'!H15</f>
        <v>SR</v>
      </c>
      <c r="N143" s="37">
        <f>'2021'!I15</f>
        <v>24.027397260273972</v>
      </c>
      <c r="O143" s="38">
        <f>'2021'!J15</f>
        <v>79</v>
      </c>
      <c r="P143" s="38">
        <f>'2021'!K15</f>
        <v>265</v>
      </c>
      <c r="Q143" s="35">
        <f>'2021'!L15</f>
        <v>4.9000000000000004</v>
      </c>
      <c r="R143" s="39">
        <f>'2021'!M15</f>
        <v>0</v>
      </c>
      <c r="S143" s="40">
        <f>'2021'!N15</f>
        <v>0</v>
      </c>
      <c r="T143" s="41">
        <f>'2021'!O15</f>
        <v>3.4486436520069684E-2</v>
      </c>
      <c r="U143" s="41">
        <f>'2021'!P15</f>
        <v>8.4488002703616089E-2</v>
      </c>
      <c r="V143" s="41">
        <f>'2021'!Q15</f>
        <v>0.1638910917261433</v>
      </c>
      <c r="W143" s="41">
        <f>'2021'!R15</f>
        <v>0.15771297006907137</v>
      </c>
      <c r="X143" s="42">
        <f>'2021'!S15</f>
        <v>0.1638910917261433</v>
      </c>
      <c r="Y143" s="43">
        <f>'2021'!T15</f>
        <v>0.15569653713983614</v>
      </c>
      <c r="Z143" s="44">
        <f>'2021'!U15</f>
        <v>22.364383561643837</v>
      </c>
      <c r="AA143" s="45">
        <f>'2021'!V15</f>
        <v>1.71</v>
      </c>
      <c r="AB143" s="45">
        <f t="shared" ref="AB143:AB149" si="28">CS143/CV143</f>
        <v>10.815789473684211</v>
      </c>
      <c r="AC143" s="45">
        <f>'2021'!X15</f>
        <v>7.8</v>
      </c>
      <c r="AD143" s="45">
        <f>'2021'!Y15</f>
        <v>10.7</v>
      </c>
      <c r="AE143" s="45">
        <f>'2021'!Z15</f>
        <v>0</v>
      </c>
      <c r="AF143" s="45">
        <f>'2021'!AA15</f>
        <v>0</v>
      </c>
      <c r="AG143" s="45">
        <f t="shared" si="15"/>
        <v>40</v>
      </c>
      <c r="AH143" s="46">
        <f>'2021'!AB15</f>
        <v>2.8999999999999998E-2</v>
      </c>
      <c r="AI143" s="45">
        <f>'2021'!AC15</f>
        <v>91.937258545438041</v>
      </c>
      <c r="AJ143" s="47">
        <f>'2021'!AD15</f>
        <v>102.44745586567754</v>
      </c>
      <c r="AK143" s="48">
        <f>'2021'!AE15</f>
        <v>4</v>
      </c>
      <c r="AL143" s="49">
        <f>'2021'!AF15</f>
        <v>1</v>
      </c>
      <c r="AM143" s="49">
        <f>'2021'!AG15</f>
        <v>4</v>
      </c>
      <c r="AN143" s="49">
        <f>'2021'!AH15</f>
        <v>1</v>
      </c>
      <c r="AO143" s="49">
        <f>'2021'!AI15</f>
        <v>6</v>
      </c>
      <c r="AP143" s="49">
        <f>'2021'!AK15</f>
        <v>2</v>
      </c>
      <c r="AQ143" s="49">
        <f>'2021'!AL15</f>
        <v>0</v>
      </c>
      <c r="AR143" s="50">
        <f>'2021'!AM15</f>
        <v>0</v>
      </c>
      <c r="AS143" s="55">
        <f>'2021'!AN15</f>
        <v>0</v>
      </c>
      <c r="AT143" s="56">
        <f>'2021'!AO15</f>
        <v>1</v>
      </c>
      <c r="AU143" s="56">
        <f>'2021'!AP15</f>
        <v>0</v>
      </c>
      <c r="AV143" s="56">
        <f>'2021'!AQ15</f>
        <v>0</v>
      </c>
      <c r="AW143" s="56">
        <f>'2021'!AR15</f>
        <v>0</v>
      </c>
      <c r="AX143" s="56">
        <f>'2021'!AS15</f>
        <v>0</v>
      </c>
      <c r="AY143" s="57">
        <f>'2021'!AT15</f>
        <v>0</v>
      </c>
      <c r="AZ143" s="57">
        <f>'2021'!AU15</f>
        <v>0</v>
      </c>
      <c r="BA143" s="57">
        <f>'2021'!AV15</f>
        <v>0</v>
      </c>
      <c r="BB143" s="57">
        <f>'2021'!AW15</f>
        <v>0</v>
      </c>
      <c r="BC143" s="57">
        <f>'2021'!AX15</f>
        <v>0</v>
      </c>
      <c r="BD143" s="57">
        <f>'2021'!AY15</f>
        <v>0</v>
      </c>
      <c r="BE143" s="58">
        <f>'2021'!AZ15</f>
        <v>0</v>
      </c>
      <c r="BF143" s="55">
        <f>'2021'!BA15</f>
        <v>97</v>
      </c>
      <c r="BG143" s="56">
        <f>'2021'!BB15</f>
        <v>2812.7</v>
      </c>
      <c r="BH143" s="56">
        <f>'2021'!BC15</f>
        <v>6</v>
      </c>
      <c r="BI143" s="56">
        <f>'2021'!BD15</f>
        <v>5</v>
      </c>
      <c r="BJ143" s="56">
        <f>'2021'!BE15</f>
        <v>0</v>
      </c>
      <c r="BK143" s="56">
        <f>'2021'!BF15</f>
        <v>23.1</v>
      </c>
      <c r="BL143" s="57">
        <f>'2021'!BG15</f>
        <v>0</v>
      </c>
      <c r="BM143" s="57">
        <f>'2021'!BH15</f>
        <v>0</v>
      </c>
      <c r="BN143" s="57">
        <f>'2021'!BI15</f>
        <v>1.56</v>
      </c>
      <c r="BO143" s="57">
        <f>'2021'!BJ15</f>
        <v>3.2</v>
      </c>
      <c r="BP143" s="57">
        <f>'2021'!BK15</f>
        <v>14.5</v>
      </c>
      <c r="BQ143" s="57">
        <f>'2021'!BL15</f>
        <v>100</v>
      </c>
      <c r="BR143" s="58">
        <f>'2021'!BM15</f>
        <v>16.7</v>
      </c>
      <c r="BS143" s="55">
        <f>'2021'!BN15</f>
        <v>125</v>
      </c>
      <c r="BT143" s="56">
        <f>'2021'!BO15</f>
        <v>1479.5</v>
      </c>
      <c r="BU143" s="56">
        <f>'2021'!BP15</f>
        <v>13</v>
      </c>
      <c r="BV143" s="56">
        <f>'2021'!BQ15</f>
        <v>7</v>
      </c>
      <c r="BW143" s="56">
        <f>'2021'!BR15</f>
        <v>2</v>
      </c>
      <c r="BX143" s="56">
        <f>'2021'!BS15</f>
        <v>8.8000000000000007</v>
      </c>
      <c r="BY143" s="57">
        <f>'2021'!BT15</f>
        <v>0</v>
      </c>
      <c r="BZ143" s="57">
        <f>'2021'!BU15</f>
        <v>0</v>
      </c>
      <c r="CA143" s="57">
        <f>'2021'!BV15</f>
        <v>5</v>
      </c>
      <c r="CB143" s="57">
        <f>'2021'!BW15</f>
        <v>2.1</v>
      </c>
      <c r="CC143" s="57">
        <f>'2021'!BX15</f>
        <v>20</v>
      </c>
      <c r="CD143" s="57">
        <f>'2021'!BY15</f>
        <v>50</v>
      </c>
      <c r="CE143" s="58">
        <f>'2021'!BZ15</f>
        <v>0</v>
      </c>
      <c r="CF143" s="55">
        <f>'2021'!CA15</f>
        <v>496</v>
      </c>
      <c r="CG143" s="56">
        <f>'2021'!CB15</f>
        <v>3026.3999999999996</v>
      </c>
      <c r="CH143" s="56">
        <f>'2021'!CC15</f>
        <v>50</v>
      </c>
      <c r="CI143" s="56">
        <f>'2021'!CD15</f>
        <v>33</v>
      </c>
      <c r="CJ143" s="56">
        <f>'2021'!CE15</f>
        <v>4</v>
      </c>
      <c r="CK143" s="56">
        <f>'2021'!CF15</f>
        <v>16.799999999999997</v>
      </c>
      <c r="CL143" s="57">
        <f>'2021'!CG15</f>
        <v>0</v>
      </c>
      <c r="CM143" s="57">
        <f>'2021'!CH15</f>
        <v>0</v>
      </c>
      <c r="CN143" s="57">
        <f>'2021'!CI15</f>
        <v>1.71</v>
      </c>
      <c r="CO143" s="57">
        <f>'2021'!CJ15</f>
        <v>7.8</v>
      </c>
      <c r="CP143" s="57">
        <f>'2021'!CK15</f>
        <v>9.1</v>
      </c>
      <c r="CQ143" s="57">
        <f>'2021'!CL15</f>
        <v>40</v>
      </c>
      <c r="CR143" s="58">
        <f>'2021'!CM15</f>
        <v>2.9</v>
      </c>
      <c r="CS143" s="55">
        <f>'2021'!CN15</f>
        <v>411</v>
      </c>
      <c r="CT143" s="56">
        <f>'2021'!CO15</f>
        <v>2606</v>
      </c>
      <c r="CU143" s="56">
        <f>'2021'!CP15</f>
        <v>61</v>
      </c>
      <c r="CV143" s="56">
        <f>'2021'!CQ15</f>
        <v>38</v>
      </c>
      <c r="CW143" s="56">
        <f>'2021'!CR15</f>
        <v>6</v>
      </c>
      <c r="CX143" s="56">
        <f>'2021'!CS15</f>
        <v>22</v>
      </c>
      <c r="CY143" s="57">
        <f>'2021'!CT15</f>
        <v>0</v>
      </c>
      <c r="CZ143" s="57">
        <f>'2021'!CU15</f>
        <v>0</v>
      </c>
      <c r="DA143" s="57">
        <f>'2021'!CV15</f>
        <v>1.43</v>
      </c>
      <c r="DB143" s="57">
        <f>'2021'!CW15</f>
        <v>3</v>
      </c>
      <c r="DC143" s="57">
        <f>'2021'!CX15</f>
        <v>10.7</v>
      </c>
      <c r="DD143" s="57">
        <f>'2021'!CY15</f>
        <v>14.3</v>
      </c>
      <c r="DE143" s="58">
        <f>'2021'!CZ15</f>
        <v>9.5</v>
      </c>
    </row>
    <row r="144" spans="1:109" ht="15.75" hidden="1" customHeight="1" x14ac:dyDescent="0.2">
      <c r="A144" s="29">
        <f t="shared" si="12"/>
        <v>142</v>
      </c>
      <c r="B144" s="30">
        <f>'2022'!A20</f>
        <v>18</v>
      </c>
      <c r="C144" s="30">
        <v>2022</v>
      </c>
      <c r="D144" s="31" t="str">
        <f>'2022'!B20</f>
        <v>Ko Kieft</v>
      </c>
      <c r="E144" s="32">
        <f>'2022'!C20</f>
        <v>3.8000000000000003</v>
      </c>
      <c r="F144" s="32">
        <f t="shared" si="13"/>
        <v>11.799999999999999</v>
      </c>
      <c r="G144" s="32"/>
      <c r="H144" s="33">
        <f t="shared" si="14"/>
        <v>-1.536101162299599</v>
      </c>
      <c r="I144" s="34" t="str">
        <f>'2022'!D20</f>
        <v>Minnesota</v>
      </c>
      <c r="J144" s="35">
        <f>'2022'!E20</f>
        <v>2</v>
      </c>
      <c r="K144" s="36">
        <f>'2022'!F20</f>
        <v>35815</v>
      </c>
      <c r="L144" s="37">
        <f>'2022'!G20</f>
        <v>27.704109589041096</v>
      </c>
      <c r="M144" s="37" t="str">
        <f>'2022'!H20</f>
        <v>SR</v>
      </c>
      <c r="N144" s="37">
        <f>'2022'!I20</f>
        <v>24.284931506849315</v>
      </c>
      <c r="O144" s="38">
        <f>'2022'!J20</f>
        <v>76</v>
      </c>
      <c r="P144" s="38">
        <f>'2022'!K20</f>
        <v>259</v>
      </c>
      <c r="Q144" s="35">
        <f>'2022'!L20</f>
        <v>4.9800000000000004</v>
      </c>
      <c r="R144" s="39">
        <f>'2022'!M20</f>
        <v>6</v>
      </c>
      <c r="S144" s="40">
        <f>'2022'!N20</f>
        <v>6.7406819984139568E-2</v>
      </c>
      <c r="T144" s="41">
        <f>'2022'!O20</f>
        <v>9.099616858237547E-2</v>
      </c>
      <c r="U144" s="41">
        <f>'2022'!P20</f>
        <v>0</v>
      </c>
      <c r="V144" s="41">
        <f>'2022'!Q20</f>
        <v>0.14565544952285284</v>
      </c>
      <c r="W144" s="41">
        <f>'2022'!R20</f>
        <v>0.12469135802469136</v>
      </c>
      <c r="X144" s="42">
        <f>'2022'!S20</f>
        <v>0.1351734037737721</v>
      </c>
      <c r="Y144" s="43">
        <f>'2022'!T20</f>
        <v>0.1351734037737721</v>
      </c>
      <c r="Z144" s="44" t="str">
        <f>'2022'!U20</f>
        <v>N/A</v>
      </c>
      <c r="AA144" s="45">
        <f>'2022'!V20</f>
        <v>1.38</v>
      </c>
      <c r="AB144" s="45">
        <f t="shared" si="28"/>
        <v>14.428571428571429</v>
      </c>
      <c r="AC144" s="45">
        <f>'2022'!X20</f>
        <v>6</v>
      </c>
      <c r="AD144" s="45">
        <f>'2022'!Y20</f>
        <v>13</v>
      </c>
      <c r="AE144" s="45">
        <f>'2022'!Z20</f>
        <v>0</v>
      </c>
      <c r="AF144" s="45">
        <f>'2022'!AA20</f>
        <v>0</v>
      </c>
      <c r="AG144" s="45">
        <f t="shared" si="15"/>
        <v>100</v>
      </c>
      <c r="AH144" s="46">
        <f>'2022'!AB20</f>
        <v>0</v>
      </c>
      <c r="AI144" s="45">
        <f>'2022'!AC20</f>
        <v>84.219447633786132</v>
      </c>
      <c r="AJ144" s="47">
        <f>'2022'!AD20</f>
        <v>88.552692047149819</v>
      </c>
      <c r="AK144" s="48">
        <f>'2022'!AE20</f>
        <v>3</v>
      </c>
      <c r="AL144" s="49">
        <f>'2022'!AF20</f>
        <v>0</v>
      </c>
      <c r="AM144" s="49">
        <f>'2022'!AG20</f>
        <v>1</v>
      </c>
      <c r="AN144" s="49">
        <f>'2022'!AH20</f>
        <v>7</v>
      </c>
      <c r="AO144" s="49">
        <f>'2022'!AI20</f>
        <v>3</v>
      </c>
      <c r="AP144" s="49">
        <f>'2022'!AK20</f>
        <v>0</v>
      </c>
      <c r="AQ144" s="49">
        <f>'2022'!AL20</f>
        <v>2</v>
      </c>
      <c r="AR144" s="50">
        <f>'2022'!AM20</f>
        <v>0</v>
      </c>
      <c r="AS144" s="55">
        <f>'2022'!AN20</f>
        <v>17</v>
      </c>
      <c r="AT144" s="56">
        <f>'2022'!AO20</f>
        <v>252.2</v>
      </c>
      <c r="AU144" s="56">
        <f>'2022'!AP20</f>
        <v>3</v>
      </c>
      <c r="AV144" s="56">
        <f>'2022'!AQ20</f>
        <v>2</v>
      </c>
      <c r="AW144" s="56">
        <f>'2022'!AR20</f>
        <v>0</v>
      </c>
      <c r="AX144" s="56">
        <f>'2022'!AS20</f>
        <v>1.6</v>
      </c>
      <c r="AY144" s="57">
        <f>'2022'!AT20</f>
        <v>0</v>
      </c>
      <c r="AZ144" s="57">
        <f>'2022'!AU20</f>
        <v>0</v>
      </c>
      <c r="BA144" s="57">
        <f>'2022'!AV20</f>
        <v>1.7</v>
      </c>
      <c r="BB144" s="57">
        <f>'2022'!AW20</f>
        <v>7</v>
      </c>
      <c r="BC144" s="57">
        <f>'2022'!AX20</f>
        <v>3.3</v>
      </c>
      <c r="BD144" s="57">
        <f>'2022'!AY20</f>
        <v>0</v>
      </c>
      <c r="BE144" s="58">
        <f>'2022'!AZ20</f>
        <v>0</v>
      </c>
      <c r="BF144" s="55">
        <f>'2022'!BA20</f>
        <v>19</v>
      </c>
      <c r="BG144" s="56">
        <f>'2022'!BB20</f>
        <v>208.8</v>
      </c>
      <c r="BH144" s="56">
        <f>'2022'!BC20</f>
        <v>4</v>
      </c>
      <c r="BI144" s="56">
        <f>'2022'!BD20</f>
        <v>1</v>
      </c>
      <c r="BJ144" s="56">
        <f>'2022'!BE20</f>
        <v>0</v>
      </c>
      <c r="BK144" s="56">
        <f>'2022'!BF20</f>
        <v>2</v>
      </c>
      <c r="BL144" s="57">
        <f>'2022'!BG20</f>
        <v>0</v>
      </c>
      <c r="BM144" s="57">
        <f>'2022'!BH20</f>
        <v>0</v>
      </c>
      <c r="BN144" s="57">
        <f>'2022'!BI20</f>
        <v>0.68</v>
      </c>
      <c r="BO144" s="57">
        <f>'2022'!BJ20</f>
        <v>11</v>
      </c>
      <c r="BP144" s="57">
        <f>'2022'!BK20</f>
        <v>7.8</v>
      </c>
      <c r="BQ144" s="57">
        <f>'2022'!BL20</f>
        <v>0</v>
      </c>
      <c r="BR144" s="58">
        <f>'2022'!BM20</f>
        <v>0</v>
      </c>
      <c r="BS144" s="55">
        <f>'2022'!BN20</f>
        <v>0</v>
      </c>
      <c r="BT144" s="56">
        <f>'2022'!BO20</f>
        <v>1</v>
      </c>
      <c r="BU144" s="56">
        <f>'2022'!BP20</f>
        <v>0</v>
      </c>
      <c r="BV144" s="56">
        <f>'2022'!BQ20</f>
        <v>0</v>
      </c>
      <c r="BW144" s="56">
        <f>'2022'!BR20</f>
        <v>0</v>
      </c>
      <c r="BX144" s="56">
        <f>'2022'!BS20</f>
        <v>0</v>
      </c>
      <c r="BY144" s="57">
        <f>'2022'!BT20</f>
        <v>0</v>
      </c>
      <c r="BZ144" s="57">
        <f>'2022'!BU20</f>
        <v>0</v>
      </c>
      <c r="CA144" s="57">
        <f>'2022'!BV20</f>
        <v>0</v>
      </c>
      <c r="CB144" s="57">
        <f>'2022'!BW20</f>
        <v>0</v>
      </c>
      <c r="CC144" s="57">
        <f>'2022'!BX20</f>
        <v>0</v>
      </c>
      <c r="CD144" s="57">
        <f>'2022'!BY20</f>
        <v>0</v>
      </c>
      <c r="CE144" s="58">
        <f>'2022'!BZ20</f>
        <v>0</v>
      </c>
      <c r="CF144" s="55">
        <f>'2022'!CA20</f>
        <v>29</v>
      </c>
      <c r="CG144" s="56">
        <f>'2022'!CB20</f>
        <v>199.1</v>
      </c>
      <c r="CH144" s="56">
        <f>'2022'!CC20</f>
        <v>5</v>
      </c>
      <c r="CI144" s="56">
        <f>'2022'!CD20</f>
        <v>2</v>
      </c>
      <c r="CJ144" s="56">
        <f>'2022'!CE20</f>
        <v>1</v>
      </c>
      <c r="CK144" s="56">
        <f>'2022'!CF20</f>
        <v>1</v>
      </c>
      <c r="CL144" s="57">
        <f>'2022'!CG20</f>
        <v>0</v>
      </c>
      <c r="CM144" s="57">
        <f>'2022'!CH20</f>
        <v>0</v>
      </c>
      <c r="CN144" s="57">
        <f>'2022'!CI20</f>
        <v>1.38</v>
      </c>
      <c r="CO144" s="57">
        <f>'2022'!CJ20</f>
        <v>0.5</v>
      </c>
      <c r="CP144" s="57">
        <f>'2022'!CK20</f>
        <v>13</v>
      </c>
      <c r="CQ144" s="57">
        <f>'2022'!CL20</f>
        <v>100</v>
      </c>
      <c r="CR144" s="58">
        <f>'2022'!CM20</f>
        <v>0</v>
      </c>
      <c r="CS144" s="55">
        <f>'2022'!CN20</f>
        <v>101</v>
      </c>
      <c r="CT144" s="56">
        <f>'2022'!CO20</f>
        <v>810</v>
      </c>
      <c r="CU144" s="56">
        <f>'2022'!CP20</f>
        <v>8</v>
      </c>
      <c r="CV144" s="56">
        <f>'2022'!CQ20</f>
        <v>7</v>
      </c>
      <c r="CW144" s="56">
        <f>'2022'!CR20</f>
        <v>1</v>
      </c>
      <c r="CX144" s="56">
        <f>'2022'!CS20</f>
        <v>4.5</v>
      </c>
      <c r="CY144" s="57">
        <f>'2022'!CT20</f>
        <v>0</v>
      </c>
      <c r="CZ144" s="57">
        <f>'2022'!CU20</f>
        <v>0</v>
      </c>
      <c r="DA144" s="57">
        <f>'2022'!CV20</f>
        <v>1.28</v>
      </c>
      <c r="DB144" s="57">
        <f>'2022'!CW20</f>
        <v>6</v>
      </c>
      <c r="DC144" s="57">
        <f>'2022'!CX20</f>
        <v>8.8000000000000007</v>
      </c>
      <c r="DD144" s="57">
        <f>'2022'!CY20</f>
        <v>100</v>
      </c>
      <c r="DE144" s="58">
        <f>'2022'!CZ20</f>
        <v>0</v>
      </c>
    </row>
    <row r="145" spans="1:109" ht="15.75" hidden="1" customHeight="1" x14ac:dyDescent="0.2">
      <c r="A145" s="29">
        <f t="shared" si="12"/>
        <v>143</v>
      </c>
      <c r="B145" s="30">
        <f>'2023'!A19</f>
        <v>17</v>
      </c>
      <c r="C145" s="30">
        <v>2023</v>
      </c>
      <c r="D145" s="31" t="str">
        <f>'2023'!B19</f>
        <v>Jahleel Billingsley</v>
      </c>
      <c r="E145" s="32">
        <f>'2023'!C19</f>
        <v>3.785714285714286</v>
      </c>
      <c r="F145" s="32">
        <f t="shared" si="13"/>
        <v>11.1</v>
      </c>
      <c r="G145" s="32"/>
      <c r="H145" s="33">
        <f t="shared" si="14"/>
        <v>-1.5414015570342807</v>
      </c>
      <c r="I145" s="34" t="str">
        <f>'2023'!D19</f>
        <v>Texas</v>
      </c>
      <c r="J145" s="35">
        <f>'2023'!E19</f>
        <v>3</v>
      </c>
      <c r="K145" s="36">
        <f>'2023'!F19</f>
        <v>37028</v>
      </c>
      <c r="L145" s="37">
        <f>'2023'!G19</f>
        <v>24.38082191780822</v>
      </c>
      <c r="M145" s="37" t="str">
        <f>'2023'!H19</f>
        <v>SR</v>
      </c>
      <c r="N145" s="37">
        <f>'2023'!I19</f>
        <v>21.958904109589042</v>
      </c>
      <c r="O145" s="35">
        <f>'2023'!J19</f>
        <v>76</v>
      </c>
      <c r="P145" s="35">
        <f>'2023'!K19</f>
        <v>220</v>
      </c>
      <c r="Q145" s="35">
        <f>'2023'!L19</f>
        <v>4.57</v>
      </c>
      <c r="R145" s="59">
        <f>'2023'!M19</f>
        <v>0</v>
      </c>
      <c r="S145" s="40">
        <f>'2023'!N19</f>
        <v>0</v>
      </c>
      <c r="T145" s="41">
        <f>'2023'!O19</f>
        <v>1.5585427625170466E-2</v>
      </c>
      <c r="U145" s="41">
        <f>'2023'!P19</f>
        <v>0.11446119486320491</v>
      </c>
      <c r="V145" s="41">
        <f>'2023'!Q19</f>
        <v>7.5694855115316387E-2</v>
      </c>
      <c r="W145" s="41">
        <f>'2023'!R19</f>
        <v>3.9353769676884837E-2</v>
      </c>
      <c r="X145" s="42">
        <f>'2023'!S19</f>
        <v>7.6907482270044875E-2</v>
      </c>
      <c r="Y145" s="43">
        <f>'2023'!T19</f>
        <v>7.3062108156542627E-2</v>
      </c>
      <c r="Z145" s="44" t="str">
        <f>'2023'!U19</f>
        <v>N/A</v>
      </c>
      <c r="AA145" s="45">
        <f>'2023'!V19</f>
        <v>2.5299999999999998</v>
      </c>
      <c r="AB145" s="45">
        <f t="shared" si="28"/>
        <v>12.666666666666666</v>
      </c>
      <c r="AC145" s="45">
        <f>'2023'!X19</f>
        <v>5</v>
      </c>
      <c r="AD145" s="45">
        <f>'2023'!Y19</f>
        <v>8.8000000000000007</v>
      </c>
      <c r="AE145" s="45">
        <f>'2023'!Z19</f>
        <v>0</v>
      </c>
      <c r="AF145" s="45">
        <f>'2023'!AA19</f>
        <v>0</v>
      </c>
      <c r="AG145" s="45">
        <f t="shared" si="15"/>
        <v>33.299999999999997</v>
      </c>
      <c r="AH145" s="46">
        <f>'2023'!AB19</f>
        <v>0.25</v>
      </c>
      <c r="AI145" s="45">
        <f>'2023'!AC19</f>
        <v>100.8760053944435</v>
      </c>
      <c r="AJ145" s="47">
        <f>'2023'!AD19</f>
        <v>106.06626012893975</v>
      </c>
      <c r="AK145" s="48">
        <f>'2023'!AE19</f>
        <v>0</v>
      </c>
      <c r="AL145" s="49">
        <f>'2023'!AF19</f>
        <v>0</v>
      </c>
      <c r="AM145" s="49">
        <f>'2023'!AG19</f>
        <v>8</v>
      </c>
      <c r="AN145" s="49">
        <f>'2023'!AH19</f>
        <v>4</v>
      </c>
      <c r="AO145" s="49">
        <f>'2023'!AI19</f>
        <v>2</v>
      </c>
      <c r="AP145" s="49">
        <f>'2023'!AK19</f>
        <v>4</v>
      </c>
      <c r="AQ145" s="49">
        <f>'2023'!AL19</f>
        <v>0</v>
      </c>
      <c r="AR145" s="50">
        <f>'2023'!AM19</f>
        <v>0.2</v>
      </c>
      <c r="AS145" s="55">
        <f>'2023'!AN19</f>
        <v>0</v>
      </c>
      <c r="AT145" s="56">
        <f>'2023'!AO19</f>
        <v>1</v>
      </c>
      <c r="AU145" s="56">
        <f>'2023'!AP19</f>
        <v>0</v>
      </c>
      <c r="AV145" s="56">
        <f>'2023'!AQ19</f>
        <v>0</v>
      </c>
      <c r="AW145" s="56">
        <f>'2023'!AR19</f>
        <v>0</v>
      </c>
      <c r="AX145" s="56">
        <f>'2023'!AS19</f>
        <v>0</v>
      </c>
      <c r="AY145" s="57">
        <f>'2023'!AT19</f>
        <v>0</v>
      </c>
      <c r="AZ145" s="57">
        <f>'2023'!AU19</f>
        <v>0</v>
      </c>
      <c r="BA145" s="57">
        <f>'2023'!AV19</f>
        <v>0</v>
      </c>
      <c r="BB145" s="57">
        <f>'2023'!AW19</f>
        <v>0</v>
      </c>
      <c r="BC145" s="57">
        <f>'2023'!AX19</f>
        <v>0</v>
      </c>
      <c r="BD145" s="57">
        <f>'2023'!AY19</f>
        <v>0</v>
      </c>
      <c r="BE145" s="58">
        <f>'2023'!AZ19</f>
        <v>0</v>
      </c>
      <c r="BF145" s="55">
        <f>'2023'!BA19</f>
        <v>16</v>
      </c>
      <c r="BG145" s="56">
        <f>'2023'!BB19</f>
        <v>1026.5999999999999</v>
      </c>
      <c r="BH145" s="56">
        <f>'2023'!BC19</f>
        <v>4</v>
      </c>
      <c r="BI145" s="56">
        <f>'2023'!BD19</f>
        <v>2</v>
      </c>
      <c r="BJ145" s="56">
        <f>'2023'!BE19</f>
        <v>0</v>
      </c>
      <c r="BK145" s="56">
        <f>'2023'!BF19</f>
        <v>11.399999999999999</v>
      </c>
      <c r="BL145" s="57">
        <f>'2023'!BG19</f>
        <v>0</v>
      </c>
      <c r="BM145" s="57">
        <f>'2023'!BH19</f>
        <v>0</v>
      </c>
      <c r="BN145" s="57">
        <f>'2023'!BI19</f>
        <v>0.41</v>
      </c>
      <c r="BO145" s="57">
        <f>'2023'!BJ19</f>
        <v>11</v>
      </c>
      <c r="BP145" s="57">
        <f>'2023'!BK19</f>
        <v>0</v>
      </c>
      <c r="BQ145" s="57">
        <f>'2023'!BL19</f>
        <v>0</v>
      </c>
      <c r="BR145" s="58">
        <f>'2023'!BM19</f>
        <v>0</v>
      </c>
      <c r="BS145" s="55">
        <f>'2023'!BN19</f>
        <v>287</v>
      </c>
      <c r="BT145" s="56">
        <f>'2023'!BO19</f>
        <v>2507.4</v>
      </c>
      <c r="BU145" s="56">
        <f>'2023'!BP19</f>
        <v>19</v>
      </c>
      <c r="BV145" s="56">
        <f>'2023'!BQ19</f>
        <v>18</v>
      </c>
      <c r="BW145" s="56">
        <f>'2023'!BR19</f>
        <v>3</v>
      </c>
      <c r="BX145" s="56">
        <f>'2023'!BS19</f>
        <v>22.400000000000002</v>
      </c>
      <c r="BY145" s="57">
        <f>'2023'!BT19</f>
        <v>0</v>
      </c>
      <c r="BZ145" s="57">
        <f>'2023'!BU19</f>
        <v>0</v>
      </c>
      <c r="CA145" s="57">
        <f>'2023'!BV19</f>
        <v>1.78</v>
      </c>
      <c r="CB145" s="57">
        <f>'2023'!BW19</f>
        <v>6.8</v>
      </c>
      <c r="CC145" s="57">
        <f>'2023'!BX19</f>
        <v>9.6999999999999993</v>
      </c>
      <c r="CD145" s="57">
        <f>'2023'!BY19</f>
        <v>75</v>
      </c>
      <c r="CE145" s="58">
        <f>'2023'!BZ19</f>
        <v>0</v>
      </c>
      <c r="CF145" s="55">
        <f>'2023'!CA19</f>
        <v>256</v>
      </c>
      <c r="CG145" s="56">
        <f>'2023'!CB19</f>
        <v>3382</v>
      </c>
      <c r="CH145" s="56">
        <f>'2023'!CC19</f>
        <v>37</v>
      </c>
      <c r="CI145" s="56">
        <f>'2023'!CD19</f>
        <v>17</v>
      </c>
      <c r="CJ145" s="56">
        <f>'2023'!CE19</f>
        <v>3</v>
      </c>
      <c r="CK145" s="56">
        <f>'2023'!CF19</f>
        <v>32</v>
      </c>
      <c r="CL145" s="57">
        <f>'2023'!CG19</f>
        <v>0</v>
      </c>
      <c r="CM145" s="57">
        <f>'2023'!CH19</f>
        <v>0</v>
      </c>
      <c r="CN145" s="57">
        <f>'2023'!CI19</f>
        <v>0.88</v>
      </c>
      <c r="CO145" s="57">
        <f>'2023'!CJ19</f>
        <v>4.4000000000000004</v>
      </c>
      <c r="CP145" s="57">
        <f>'2023'!CK19</f>
        <v>10.5</v>
      </c>
      <c r="CQ145" s="57">
        <f>'2023'!CL19</f>
        <v>33.299999999999997</v>
      </c>
      <c r="CR145" s="58">
        <f>'2023'!CM19</f>
        <v>19</v>
      </c>
      <c r="CS145" s="55">
        <f>'2023'!CN19</f>
        <v>38</v>
      </c>
      <c r="CT145" s="56">
        <f>'2023'!CO19</f>
        <v>965.6</v>
      </c>
      <c r="CU145" s="56">
        <f>'2023'!CP19</f>
        <v>6</v>
      </c>
      <c r="CV145" s="56">
        <f>'2023'!CQ19</f>
        <v>3</v>
      </c>
      <c r="CW145" s="56">
        <f>'2023'!CR19</f>
        <v>0</v>
      </c>
      <c r="CX145" s="56">
        <f>'2023'!CS19</f>
        <v>6.8</v>
      </c>
      <c r="CY145" s="57">
        <f>'2023'!CT19</f>
        <v>0</v>
      </c>
      <c r="CZ145" s="57">
        <f>'2023'!CU19</f>
        <v>0</v>
      </c>
      <c r="DA145" s="57">
        <f>'2023'!CV19</f>
        <v>2.5299999999999998</v>
      </c>
      <c r="DB145" s="57">
        <f>'2023'!CW19</f>
        <v>5</v>
      </c>
      <c r="DC145" s="57">
        <f>'2023'!CX19</f>
        <v>8.8000000000000007</v>
      </c>
      <c r="DD145" s="57">
        <f>'2023'!CY19</f>
        <v>100</v>
      </c>
      <c r="DE145" s="58">
        <f>'2023'!CZ19</f>
        <v>25</v>
      </c>
    </row>
    <row r="146" spans="1:109" ht="15.75" hidden="1" customHeight="1" x14ac:dyDescent="0.2">
      <c r="A146" s="29">
        <f t="shared" si="12"/>
        <v>144</v>
      </c>
      <c r="B146" s="30">
        <f>'2020'!A16</f>
        <v>14</v>
      </c>
      <c r="C146" s="30">
        <v>2020</v>
      </c>
      <c r="D146" s="31" t="str">
        <f>'2020'!B16</f>
        <v>Stephen Sullivan</v>
      </c>
      <c r="E146" s="32">
        <f>'2020'!C16</f>
        <v>3.7642857142857147</v>
      </c>
      <c r="F146" s="32">
        <f t="shared" si="13"/>
        <v>10.5</v>
      </c>
      <c r="G146" s="32"/>
      <c r="H146" s="33">
        <f t="shared" si="14"/>
        <v>-1.5493521491363029</v>
      </c>
      <c r="I146" s="34" t="str">
        <f>'2020'!D16</f>
        <v>LSU</v>
      </c>
      <c r="J146" s="35">
        <f>'2020'!E16</f>
        <v>1</v>
      </c>
      <c r="K146" s="36">
        <f>'2020'!F16</f>
        <v>35397</v>
      </c>
      <c r="L146" s="37">
        <f>'2020'!G16</f>
        <v>28.849315068493151</v>
      </c>
      <c r="M146" s="37" t="str">
        <f>'2020'!H16</f>
        <v>SR</v>
      </c>
      <c r="N146" s="37">
        <f>'2020'!I16</f>
        <v>23.416438356164385</v>
      </c>
      <c r="O146" s="38">
        <f>'2020'!J16</f>
        <v>77</v>
      </c>
      <c r="P146" s="38">
        <f>'2020'!K16</f>
        <v>248</v>
      </c>
      <c r="Q146" s="35">
        <f>'2020'!L16</f>
        <v>4.66</v>
      </c>
      <c r="R146" s="39">
        <f>'2020'!M16</f>
        <v>7</v>
      </c>
      <c r="S146" s="40">
        <f>'2020'!N16</f>
        <v>0</v>
      </c>
      <c r="T146" s="41">
        <f>'2020'!O16</f>
        <v>0</v>
      </c>
      <c r="U146" s="41">
        <f>'2020'!P16</f>
        <v>0.13452088452088451</v>
      </c>
      <c r="V146" s="41">
        <f>'2020'!Q16</f>
        <v>0.1588621444201313</v>
      </c>
      <c r="W146" s="41">
        <f>'2020'!R16</f>
        <v>5.3950863213811415E-2</v>
      </c>
      <c r="X146" s="42">
        <f>'2020'!S16</f>
        <v>0.10640650381697137</v>
      </c>
      <c r="Y146" s="43">
        <f>'2020'!T16</f>
        <v>0.10640650381697137</v>
      </c>
      <c r="Z146" s="44">
        <f>'2020'!U16</f>
        <v>21.769863013698629</v>
      </c>
      <c r="AA146" s="45">
        <f>'2020'!V16</f>
        <v>1.92</v>
      </c>
      <c r="AB146" s="45">
        <f t="shared" si="28"/>
        <v>10.833333333333334</v>
      </c>
      <c r="AC146" s="45">
        <f>'2020'!X16</f>
        <v>4.2</v>
      </c>
      <c r="AD146" s="45">
        <f>'2020'!Y16</f>
        <v>16.7</v>
      </c>
      <c r="AE146" s="45">
        <f>'2020'!Z16</f>
        <v>0</v>
      </c>
      <c r="AF146" s="45">
        <f>'2020'!AA16</f>
        <v>0</v>
      </c>
      <c r="AG146" s="45">
        <f t="shared" si="15"/>
        <v>35.700000000000003</v>
      </c>
      <c r="AH146" s="46">
        <f>'2020'!AB16</f>
        <v>0</v>
      </c>
      <c r="AI146" s="45">
        <f>'2020'!AC16</f>
        <v>105.18117297406904</v>
      </c>
      <c r="AJ146" s="47">
        <f>'2020'!AD16</f>
        <v>112.78285621629483</v>
      </c>
      <c r="AK146" s="48">
        <f>'2020'!AE16</f>
        <v>1</v>
      </c>
      <c r="AL146" s="49">
        <f>'2020'!AF16</f>
        <v>2</v>
      </c>
      <c r="AM146" s="49">
        <f>'2020'!AG16</f>
        <v>5</v>
      </c>
      <c r="AN146" s="49">
        <f>'2020'!AH16</f>
        <v>1</v>
      </c>
      <c r="AO146" s="49">
        <f>'2020'!AI16</f>
        <v>0</v>
      </c>
      <c r="AP146" s="49">
        <f>'2020'!AK16</f>
        <v>7</v>
      </c>
      <c r="AQ146" s="49">
        <f>'2020'!AL16</f>
        <v>1</v>
      </c>
      <c r="AR146" s="50">
        <f>'2020'!AM16</f>
        <v>0</v>
      </c>
      <c r="AS146" s="55">
        <f>'2020'!AN16</f>
        <v>0</v>
      </c>
      <c r="AT146" s="56">
        <f>'2020'!AO16</f>
        <v>1</v>
      </c>
      <c r="AU146" s="56">
        <f>'2020'!AP16</f>
        <v>0</v>
      </c>
      <c r="AV146" s="56">
        <f>'2020'!AQ16</f>
        <v>0</v>
      </c>
      <c r="AW146" s="56">
        <f>'2020'!AR16</f>
        <v>0</v>
      </c>
      <c r="AX146" s="56">
        <f>'2020'!AS16</f>
        <v>0</v>
      </c>
      <c r="AY146" s="57">
        <f>'2020'!AT16</f>
        <v>0</v>
      </c>
      <c r="AZ146" s="57">
        <f>'2020'!AU16</f>
        <v>0</v>
      </c>
      <c r="BA146" s="57">
        <f>'2020'!AV16</f>
        <v>0</v>
      </c>
      <c r="BB146" s="57">
        <f>'2020'!AW16</f>
        <v>0</v>
      </c>
      <c r="BC146" s="57">
        <f>'2020'!AX16</f>
        <v>0</v>
      </c>
      <c r="BD146" s="57">
        <f>'2020'!AY16</f>
        <v>0</v>
      </c>
      <c r="BE146" s="58">
        <f>'2020'!AZ16</f>
        <v>0</v>
      </c>
      <c r="BF146" s="55">
        <f>'2020'!BA16</f>
        <v>0</v>
      </c>
      <c r="BG146" s="56">
        <f>'2020'!BB16</f>
        <v>1</v>
      </c>
      <c r="BH146" s="56">
        <f>'2020'!BC16</f>
        <v>0</v>
      </c>
      <c r="BI146" s="56">
        <f>'2020'!BD16</f>
        <v>0</v>
      </c>
      <c r="BJ146" s="56">
        <f>'2020'!BE16</f>
        <v>0</v>
      </c>
      <c r="BK146" s="56">
        <f>'2020'!BF16</f>
        <v>0</v>
      </c>
      <c r="BL146" s="57">
        <f>'2020'!BG16</f>
        <v>0</v>
      </c>
      <c r="BM146" s="57">
        <f>'2020'!BH16</f>
        <v>0</v>
      </c>
      <c r="BN146" s="57">
        <f>'2020'!BI16</f>
        <v>0</v>
      </c>
      <c r="BO146" s="57">
        <f>'2020'!BJ16</f>
        <v>0</v>
      </c>
      <c r="BP146" s="57">
        <f>'2020'!BK16</f>
        <v>0</v>
      </c>
      <c r="BQ146" s="57">
        <f>'2020'!BL16</f>
        <v>0</v>
      </c>
      <c r="BR146" s="58">
        <f>'2020'!BM16</f>
        <v>0</v>
      </c>
      <c r="BS146" s="55">
        <f>'2020'!BN16</f>
        <v>219</v>
      </c>
      <c r="BT146" s="56">
        <f>'2020'!BO16</f>
        <v>1628</v>
      </c>
      <c r="BU146" s="56">
        <f>'2020'!BP16</f>
        <v>24</v>
      </c>
      <c r="BV146" s="56">
        <f>'2020'!BQ16</f>
        <v>11</v>
      </c>
      <c r="BW146" s="56">
        <f>'2020'!BR16</f>
        <v>1</v>
      </c>
      <c r="BX146" s="56">
        <f>'2020'!BS16</f>
        <v>10.4</v>
      </c>
      <c r="BY146" s="57">
        <f>'2020'!BT16</f>
        <v>0</v>
      </c>
      <c r="BZ146" s="57">
        <f>'2020'!BU16</f>
        <v>0</v>
      </c>
      <c r="CA146" s="57">
        <f>'2020'!BV16</f>
        <v>1.47</v>
      </c>
      <c r="CB146" s="57">
        <f>'2020'!BW16</f>
        <v>5.0999999999999996</v>
      </c>
      <c r="CC146" s="57">
        <f>'2020'!BX16</f>
        <v>15.6</v>
      </c>
      <c r="CD146" s="57">
        <f>'2020'!BY16</f>
        <v>42.9</v>
      </c>
      <c r="CE146" s="58">
        <f>'2020'!BZ16</f>
        <v>21.4</v>
      </c>
      <c r="CF146" s="55">
        <f>'2020'!CA16</f>
        <v>363</v>
      </c>
      <c r="CG146" s="56">
        <f>'2020'!CB16</f>
        <v>2285</v>
      </c>
      <c r="CH146" s="56">
        <f>'2020'!CC16</f>
        <v>44</v>
      </c>
      <c r="CI146" s="56">
        <f>'2020'!CD16</f>
        <v>23</v>
      </c>
      <c r="CJ146" s="56">
        <f>'2020'!CE16</f>
        <v>2</v>
      </c>
      <c r="CK146" s="56">
        <f>'2020'!CF16</f>
        <v>13</v>
      </c>
      <c r="CL146" s="57">
        <f>'2020'!CG16</f>
        <v>0</v>
      </c>
      <c r="CM146" s="57">
        <f>'2020'!CH16</f>
        <v>0</v>
      </c>
      <c r="CN146" s="57">
        <f>'2020'!CI16</f>
        <v>1.92</v>
      </c>
      <c r="CO146" s="57">
        <f>'2020'!CJ16</f>
        <v>4.2</v>
      </c>
      <c r="CP146" s="57">
        <f>'2020'!CK16</f>
        <v>16.7</v>
      </c>
      <c r="CQ146" s="57">
        <f>'2020'!CL16</f>
        <v>35.700000000000003</v>
      </c>
      <c r="CR146" s="58">
        <f>'2020'!CM16</f>
        <v>11.5</v>
      </c>
      <c r="CS146" s="55">
        <f>'2020'!CN16</f>
        <v>130</v>
      </c>
      <c r="CT146" s="56">
        <f>'2020'!CO16</f>
        <v>2409.6000000000004</v>
      </c>
      <c r="CU146" s="56">
        <f>'2020'!CP16</f>
        <v>14</v>
      </c>
      <c r="CV146" s="56">
        <f>'2020'!CQ16</f>
        <v>12</v>
      </c>
      <c r="CW146" s="56">
        <f>'2020'!CR16</f>
        <v>0</v>
      </c>
      <c r="CX146" s="56">
        <f>'2020'!CS16</f>
        <v>24.599999999999998</v>
      </c>
      <c r="CY146" s="57">
        <f>'2020'!CT16</f>
        <v>0</v>
      </c>
      <c r="CZ146" s="57">
        <f>'2020'!CU16</f>
        <v>0</v>
      </c>
      <c r="DA146" s="57">
        <f>'2020'!CV16</f>
        <v>0.85</v>
      </c>
      <c r="DB146" s="57">
        <f>'2020'!CW16</f>
        <v>1.4</v>
      </c>
      <c r="DC146" s="57">
        <f>'2020'!CX16</f>
        <v>10.8</v>
      </c>
      <c r="DD146" s="57">
        <f>'2020'!CY16</f>
        <v>71.400000000000006</v>
      </c>
      <c r="DE146" s="58">
        <f>'2020'!CZ16</f>
        <v>0</v>
      </c>
    </row>
    <row r="147" spans="1:109" ht="15.75" hidden="1" customHeight="1" x14ac:dyDescent="0.2">
      <c r="A147" s="29">
        <f t="shared" si="12"/>
        <v>145</v>
      </c>
      <c r="B147" s="30">
        <f>'2017'!A21</f>
        <v>19</v>
      </c>
      <c r="C147" s="30">
        <v>2017</v>
      </c>
      <c r="D147" s="31" t="str">
        <f>'2017'!B21</f>
        <v>Michael Roberts</v>
      </c>
      <c r="E147" s="32">
        <f>'2017'!C21</f>
        <v>3.7285714285714286</v>
      </c>
      <c r="F147" s="32">
        <f t="shared" si="13"/>
        <v>9.9</v>
      </c>
      <c r="G147" s="32"/>
      <c r="H147" s="33">
        <f t="shared" si="14"/>
        <v>-1.5626031359730075</v>
      </c>
      <c r="I147" s="34" t="str">
        <f>'2017'!D21</f>
        <v>Toledo</v>
      </c>
      <c r="J147" s="35">
        <f>'2017'!E21</f>
        <v>9</v>
      </c>
      <c r="K147" s="36">
        <f>'2017'!F21</f>
        <v>34461</v>
      </c>
      <c r="L147" s="37">
        <f>'2017'!G21</f>
        <v>31.413698630136988</v>
      </c>
      <c r="M147" s="37" t="str">
        <f>'2017'!H21</f>
        <v>SR</v>
      </c>
      <c r="N147" s="37">
        <f>'2017'!I21</f>
        <v>22.989041095890411</v>
      </c>
      <c r="O147" s="38">
        <f>'2017'!J21</f>
        <v>76</v>
      </c>
      <c r="P147" s="38">
        <f>'2017'!K21</f>
        <v>270</v>
      </c>
      <c r="Q147" s="37">
        <f>'2017'!L21</f>
        <v>4.8600000000000003</v>
      </c>
      <c r="R147" s="39">
        <f>'2017'!M21</f>
        <v>4</v>
      </c>
      <c r="S147" s="40">
        <f>'2017'!N21</f>
        <v>0</v>
      </c>
      <c r="T147" s="41">
        <f>'2017'!O21</f>
        <v>0</v>
      </c>
      <c r="U147" s="41">
        <f>'2017'!P21</f>
        <v>0.13877028181041845</v>
      </c>
      <c r="V147" s="41">
        <f>'2017'!Q21</f>
        <v>8.4441250449155583E-2</v>
      </c>
      <c r="W147" s="41">
        <f>'2017'!R21</f>
        <v>0.12701363073110283</v>
      </c>
      <c r="X147" s="42">
        <f>'2017'!S21</f>
        <v>0.13289195627076064</v>
      </c>
      <c r="Y147" s="43">
        <f>'2017'!T21</f>
        <v>9.3024369389532444E-2</v>
      </c>
      <c r="Z147" s="44" t="str">
        <f>'2017'!U21</f>
        <v>N/A</v>
      </c>
      <c r="AA147" s="45">
        <f>'2017'!V21</f>
        <v>1.47</v>
      </c>
      <c r="AB147" s="45">
        <f t="shared" si="28"/>
        <v>11.844444444444445</v>
      </c>
      <c r="AC147" s="45">
        <f>'2017'!X21</f>
        <v>4.4000000000000004</v>
      </c>
      <c r="AD147" s="45">
        <f>'2017'!Y21</f>
        <v>15.1</v>
      </c>
      <c r="AE147" s="45">
        <f>'2017'!Z21</f>
        <v>0</v>
      </c>
      <c r="AF147" s="45">
        <f>'2017'!AA21</f>
        <v>0</v>
      </c>
      <c r="AG147" s="45">
        <f t="shared" si="15"/>
        <v>0</v>
      </c>
      <c r="AH147" s="46">
        <f>'2017'!AB21</f>
        <v>6.3E-2</v>
      </c>
      <c r="AI147" s="45">
        <f>'2017'!AC21</f>
        <v>96.794054689244874</v>
      </c>
      <c r="AJ147" s="47">
        <f>'2017'!AD21</f>
        <v>101.77428560399534</v>
      </c>
      <c r="AK147" s="48">
        <f>'2017'!AE21</f>
        <v>0</v>
      </c>
      <c r="AL147" s="49">
        <f>'2017'!AF21</f>
        <v>0</v>
      </c>
      <c r="AM147" s="49">
        <f>'2017'!AG21</f>
        <v>2</v>
      </c>
      <c r="AN147" s="49">
        <f>'2017'!AH21</f>
        <v>3</v>
      </c>
      <c r="AO147" s="49">
        <f>'2017'!AI21</f>
        <v>1</v>
      </c>
      <c r="AP147" s="49">
        <f>'2017'!AK21</f>
        <v>2</v>
      </c>
      <c r="AQ147" s="49">
        <f>'2017'!AL21</f>
        <v>5</v>
      </c>
      <c r="AR147" s="50">
        <f>'2017'!AM21</f>
        <v>0</v>
      </c>
      <c r="AS147" s="55">
        <f>'2017'!AN21</f>
        <v>0</v>
      </c>
      <c r="AT147" s="56">
        <f>'2017'!AO21</f>
        <v>1</v>
      </c>
      <c r="AU147" s="56">
        <f>'2017'!AP21</f>
        <v>0</v>
      </c>
      <c r="AV147" s="56">
        <f>'2017'!AQ21</f>
        <v>0</v>
      </c>
      <c r="AW147" s="56">
        <f>'2017'!AR21</f>
        <v>0</v>
      </c>
      <c r="AX147" s="56">
        <f>'2017'!AS21</f>
        <v>0</v>
      </c>
      <c r="AY147" s="57">
        <f>'2017'!AT21</f>
        <v>0</v>
      </c>
      <c r="AZ147" s="57">
        <f>'2017'!AU21</f>
        <v>0</v>
      </c>
      <c r="BA147" s="57">
        <f>'2017'!AV21</f>
        <v>0</v>
      </c>
      <c r="BB147" s="57">
        <f>'2017'!AW21</f>
        <v>0</v>
      </c>
      <c r="BC147" s="57">
        <f>'2017'!AX21</f>
        <v>0</v>
      </c>
      <c r="BD147" s="57">
        <f>'2017'!AY21</f>
        <v>0</v>
      </c>
      <c r="BE147" s="58">
        <f>'2017'!AZ21</f>
        <v>0</v>
      </c>
      <c r="BF147" s="55">
        <f>'2017'!BA21</f>
        <v>0</v>
      </c>
      <c r="BG147" s="56">
        <f>'2017'!BB21</f>
        <v>1</v>
      </c>
      <c r="BH147" s="56">
        <f>'2017'!BC21</f>
        <v>0</v>
      </c>
      <c r="BI147" s="56">
        <f>'2017'!BD21</f>
        <v>0</v>
      </c>
      <c r="BJ147" s="56">
        <f>'2017'!BE21</f>
        <v>0</v>
      </c>
      <c r="BK147" s="56">
        <f>'2017'!BF21</f>
        <v>0</v>
      </c>
      <c r="BL147" s="57">
        <f>'2017'!BG21</f>
        <v>0</v>
      </c>
      <c r="BM147" s="57">
        <f>'2017'!BH21</f>
        <v>0</v>
      </c>
      <c r="BN147" s="57">
        <f>'2017'!BI21</f>
        <v>0</v>
      </c>
      <c r="BO147" s="57">
        <f>'2017'!BJ21</f>
        <v>0</v>
      </c>
      <c r="BP147" s="57">
        <f>'2017'!BK21</f>
        <v>0</v>
      </c>
      <c r="BQ147" s="57">
        <f>'2017'!BL21</f>
        <v>0</v>
      </c>
      <c r="BR147" s="58">
        <f>'2017'!BM21</f>
        <v>0</v>
      </c>
      <c r="BS147" s="55">
        <f>'2017'!BN21</f>
        <v>65</v>
      </c>
      <c r="BT147" s="56">
        <f>'2017'!BO21</f>
        <v>468.4</v>
      </c>
      <c r="BU147" s="56">
        <f>'2017'!BP21</f>
        <v>8</v>
      </c>
      <c r="BV147" s="56">
        <f>'2017'!BQ21</f>
        <v>4</v>
      </c>
      <c r="BW147" s="56">
        <f>'2017'!BR21</f>
        <v>2</v>
      </c>
      <c r="BX147" s="56">
        <f>'2017'!BS21</f>
        <v>3.6</v>
      </c>
      <c r="BY147" s="57">
        <f>'2017'!BT21</f>
        <v>0</v>
      </c>
      <c r="BZ147" s="57">
        <f>'2017'!BU21</f>
        <v>0</v>
      </c>
      <c r="CA147" s="57">
        <f>'2017'!BV21</f>
        <v>1.1000000000000001</v>
      </c>
      <c r="CB147" s="57">
        <f>'2017'!BW21</f>
        <v>2.8</v>
      </c>
      <c r="CC147" s="57">
        <f>'2017'!BX21</f>
        <v>15.1</v>
      </c>
      <c r="CD147" s="57">
        <f>'2017'!BY21</f>
        <v>0</v>
      </c>
      <c r="CE147" s="58">
        <f>'2017'!BZ21</f>
        <v>20</v>
      </c>
      <c r="CF147" s="55">
        <f>'2017'!CA21</f>
        <v>235</v>
      </c>
      <c r="CG147" s="56">
        <f>'2017'!CB21</f>
        <v>2783</v>
      </c>
      <c r="CH147" s="56">
        <f>'2017'!CC21</f>
        <v>37</v>
      </c>
      <c r="CI147" s="56">
        <f>'2017'!CD21</f>
        <v>21</v>
      </c>
      <c r="CJ147" s="56">
        <f>'2017'!CE21</f>
        <v>4</v>
      </c>
      <c r="CK147" s="56">
        <f>'2017'!CF21</f>
        <v>22</v>
      </c>
      <c r="CL147" s="57">
        <f>'2017'!CG21</f>
        <v>0</v>
      </c>
      <c r="CM147" s="57">
        <f>'2017'!CH21</f>
        <v>0</v>
      </c>
      <c r="CN147" s="57">
        <f>'2017'!CI21</f>
        <v>0.94</v>
      </c>
      <c r="CO147" s="57">
        <f>'2017'!CJ21</f>
        <v>4.4000000000000004</v>
      </c>
      <c r="CP147" s="57">
        <f>'2017'!CK21</f>
        <v>9.9</v>
      </c>
      <c r="CQ147" s="57">
        <f>'2017'!CL21</f>
        <v>0</v>
      </c>
      <c r="CR147" s="58">
        <f>'2017'!CM21</f>
        <v>16</v>
      </c>
      <c r="CS147" s="55">
        <f>'2017'!CN21</f>
        <v>533</v>
      </c>
      <c r="CT147" s="56">
        <f>'2017'!CO21</f>
        <v>4196.4000000000005</v>
      </c>
      <c r="CU147" s="56">
        <f>'2017'!CP21</f>
        <v>64</v>
      </c>
      <c r="CV147" s="56">
        <f>'2017'!CQ21</f>
        <v>45</v>
      </c>
      <c r="CW147" s="56">
        <f>'2017'!CR21</f>
        <v>16</v>
      </c>
      <c r="CX147" s="56">
        <f>'2017'!CS21</f>
        <v>45.5</v>
      </c>
      <c r="CY147" s="57">
        <f>'2017'!CT21</f>
        <v>0</v>
      </c>
      <c r="CZ147" s="57">
        <f>'2017'!CU21</f>
        <v>0</v>
      </c>
      <c r="DA147" s="57">
        <f>'2017'!CV21</f>
        <v>1.47</v>
      </c>
      <c r="DB147" s="57">
        <f>'2017'!CW21</f>
        <v>3.6</v>
      </c>
      <c r="DC147" s="57">
        <f>'2017'!CX21</f>
        <v>11.3</v>
      </c>
      <c r="DD147" s="57">
        <f>'2017'!CY21</f>
        <v>0</v>
      </c>
      <c r="DE147" s="58">
        <f>'2017'!CZ21</f>
        <v>6.3</v>
      </c>
    </row>
    <row r="148" spans="1:109" ht="15.75" hidden="1" customHeight="1" x14ac:dyDescent="0.2">
      <c r="A148" s="29">
        <f t="shared" si="12"/>
        <v>146</v>
      </c>
      <c r="B148" s="30">
        <f>'2023'!A20</f>
        <v>18</v>
      </c>
      <c r="C148" s="30">
        <v>2023</v>
      </c>
      <c r="D148" s="31" t="str">
        <f>'2023'!B20</f>
        <v>Davis Allen</v>
      </c>
      <c r="E148" s="32">
        <f>'2023'!C20</f>
        <v>3.6999999999999997</v>
      </c>
      <c r="F148" s="32">
        <f t="shared" si="13"/>
        <v>9.3000000000000007</v>
      </c>
      <c r="G148" s="32"/>
      <c r="H148" s="33">
        <f t="shared" si="14"/>
        <v>-1.5732039254423709</v>
      </c>
      <c r="I148" s="34" t="str">
        <f>'2023'!D20</f>
        <v>Clemson</v>
      </c>
      <c r="J148" s="35">
        <f>'2023'!E20</f>
        <v>4</v>
      </c>
      <c r="K148" s="36">
        <f>'2023'!F20</f>
        <v>36925</v>
      </c>
      <c r="L148" s="37">
        <f>'2023'!G20</f>
        <v>24.663013698630138</v>
      </c>
      <c r="M148" s="37" t="str">
        <f>'2023'!H20</f>
        <v>SR</v>
      </c>
      <c r="N148" s="37">
        <f>'2023'!I20</f>
        <v>22.241095890410961</v>
      </c>
      <c r="O148" s="35">
        <f>'2023'!J20</f>
        <v>78</v>
      </c>
      <c r="P148" s="35">
        <f>'2023'!K20</f>
        <v>245</v>
      </c>
      <c r="Q148" s="35">
        <f>'2023'!L20</f>
        <v>4.84</v>
      </c>
      <c r="R148" s="59">
        <f>'2023'!M20</f>
        <v>5</v>
      </c>
      <c r="S148" s="40">
        <f>'2023'!N20</f>
        <v>0</v>
      </c>
      <c r="T148" s="41">
        <f>'2023'!O20</f>
        <v>3.6767256330211585E-2</v>
      </c>
      <c r="U148" s="41">
        <f>'2023'!P20</f>
        <v>6.4431981218207909E-2</v>
      </c>
      <c r="V148" s="41">
        <f>'2023'!Q20</f>
        <v>9.0655509065550921E-2</v>
      </c>
      <c r="W148" s="41">
        <f>'2023'!R20</f>
        <v>0.13615687238750923</v>
      </c>
      <c r="X148" s="42">
        <f>'2023'!S20</f>
        <v>0.13615687238750923</v>
      </c>
      <c r="Y148" s="43">
        <f>'2023'!T20</f>
        <v>0.12934902876813376</v>
      </c>
      <c r="Z148" s="44" t="str">
        <f>'2023'!U20</f>
        <v>N/A</v>
      </c>
      <c r="AA148" s="45">
        <f>'2023'!V20</f>
        <v>1.57</v>
      </c>
      <c r="AB148" s="45">
        <f t="shared" si="28"/>
        <v>11.358974358974359</v>
      </c>
      <c r="AC148" s="45">
        <f>'2023'!X20</f>
        <v>5</v>
      </c>
      <c r="AD148" s="45">
        <f>'2023'!Y20</f>
        <v>9.1</v>
      </c>
      <c r="AE148" s="45">
        <f>'2023'!Z20</f>
        <v>0</v>
      </c>
      <c r="AF148" s="45">
        <f>'2023'!AA20</f>
        <v>0</v>
      </c>
      <c r="AG148" s="45">
        <f t="shared" si="15"/>
        <v>75</v>
      </c>
      <c r="AH148" s="46">
        <f>'2023'!AB20</f>
        <v>2.5000000000000001E-2</v>
      </c>
      <c r="AI148" s="45">
        <f>'2023'!AC20</f>
        <v>89.292428243269299</v>
      </c>
      <c r="AJ148" s="47">
        <f>'2023'!AD20</f>
        <v>97.617016234247316</v>
      </c>
      <c r="AK148" s="48">
        <f>'2023'!AE20</f>
        <v>3</v>
      </c>
      <c r="AL148" s="49">
        <f>'2023'!AF20</f>
        <v>0</v>
      </c>
      <c r="AM148" s="49">
        <f>'2023'!AG20</f>
        <v>3</v>
      </c>
      <c r="AN148" s="49">
        <f>'2023'!AH20</f>
        <v>2</v>
      </c>
      <c r="AO148" s="49">
        <f>'2023'!AI20</f>
        <v>2</v>
      </c>
      <c r="AP148" s="49">
        <f>'2023'!AK20</f>
        <v>1</v>
      </c>
      <c r="AQ148" s="49">
        <f>'2023'!AL20</f>
        <v>3</v>
      </c>
      <c r="AR148" s="50">
        <f>'2023'!AM20</f>
        <v>0</v>
      </c>
      <c r="AS148" s="55">
        <f>'2023'!AN20</f>
        <v>0</v>
      </c>
      <c r="AT148" s="56">
        <f>'2023'!AO20</f>
        <v>1</v>
      </c>
      <c r="AU148" s="56">
        <f>'2023'!AP20</f>
        <v>0</v>
      </c>
      <c r="AV148" s="56">
        <f>'2023'!AQ20</f>
        <v>0</v>
      </c>
      <c r="AW148" s="56">
        <f>'2023'!AR20</f>
        <v>0</v>
      </c>
      <c r="AX148" s="56">
        <f>'2023'!AS20</f>
        <v>0</v>
      </c>
      <c r="AY148" s="57">
        <f>'2023'!AT20</f>
        <v>0</v>
      </c>
      <c r="AZ148" s="57">
        <f>'2023'!AU20</f>
        <v>0</v>
      </c>
      <c r="BA148" s="57">
        <f>'2023'!AV20</f>
        <v>0</v>
      </c>
      <c r="BB148" s="57">
        <f>'2023'!AW20</f>
        <v>0</v>
      </c>
      <c r="BC148" s="57">
        <f>'2023'!AX20</f>
        <v>0</v>
      </c>
      <c r="BD148" s="57">
        <f>'2023'!AY20</f>
        <v>0</v>
      </c>
      <c r="BE148" s="58">
        <f>'2023'!AZ20</f>
        <v>0</v>
      </c>
      <c r="BF148" s="55">
        <f>'2023'!BA20</f>
        <v>53</v>
      </c>
      <c r="BG148" s="56">
        <f>'2023'!BB20</f>
        <v>1441.5</v>
      </c>
      <c r="BH148" s="56">
        <f>'2023'!BC20</f>
        <v>6</v>
      </c>
      <c r="BI148" s="56">
        <f>'2023'!BD20</f>
        <v>5</v>
      </c>
      <c r="BJ148" s="56">
        <f>'2023'!BE20</f>
        <v>0</v>
      </c>
      <c r="BK148" s="56">
        <f>'2023'!BF20</f>
        <v>13.5</v>
      </c>
      <c r="BL148" s="57">
        <f>'2023'!BG20</f>
        <v>0</v>
      </c>
      <c r="BM148" s="57">
        <f>'2023'!BH20</f>
        <v>0</v>
      </c>
      <c r="BN148" s="57">
        <f>'2023'!BI20</f>
        <v>0.66</v>
      </c>
      <c r="BO148" s="57">
        <f>'2023'!BJ20</f>
        <v>7.2</v>
      </c>
      <c r="BP148" s="57">
        <f>'2023'!BK20</f>
        <v>6.3</v>
      </c>
      <c r="BQ148" s="57">
        <f>'2023'!BL20</f>
        <v>0</v>
      </c>
      <c r="BR148" s="58">
        <f>'2023'!BM20</f>
        <v>0</v>
      </c>
      <c r="BS148" s="55">
        <f>'2023'!BN20</f>
        <v>247</v>
      </c>
      <c r="BT148" s="56">
        <f>'2023'!BO20</f>
        <v>3833.5</v>
      </c>
      <c r="BU148" s="56">
        <f>'2023'!BP20</f>
        <v>20</v>
      </c>
      <c r="BV148" s="56">
        <f>'2023'!BQ20</f>
        <v>16</v>
      </c>
      <c r="BW148" s="56">
        <f>'2023'!BR20</f>
        <v>4</v>
      </c>
      <c r="BX148" s="56">
        <f>'2023'!BS20</f>
        <v>28.6</v>
      </c>
      <c r="BY148" s="57">
        <f>'2023'!BT20</f>
        <v>0</v>
      </c>
      <c r="BZ148" s="57">
        <f>'2023'!BU20</f>
        <v>0</v>
      </c>
      <c r="CA148" s="57">
        <f>'2023'!BV20</f>
        <v>1.73</v>
      </c>
      <c r="CB148" s="57">
        <f>'2023'!BW20</f>
        <v>5.5</v>
      </c>
      <c r="CC148" s="57">
        <f>'2023'!BX20</f>
        <v>11.6</v>
      </c>
      <c r="CD148" s="57">
        <f>'2023'!BY20</f>
        <v>25</v>
      </c>
      <c r="CE148" s="58">
        <f>'2023'!BZ20</f>
        <v>5.9</v>
      </c>
      <c r="CF148" s="55">
        <f>'2023'!CA20</f>
        <v>208</v>
      </c>
      <c r="CG148" s="56">
        <f>'2023'!CB20</f>
        <v>2294.3999999999996</v>
      </c>
      <c r="CH148" s="56">
        <f>'2023'!CC20</f>
        <v>38</v>
      </c>
      <c r="CI148" s="56">
        <f>'2023'!CD20</f>
        <v>28</v>
      </c>
      <c r="CJ148" s="56">
        <f>'2023'!CE20</f>
        <v>3</v>
      </c>
      <c r="CK148" s="56">
        <f>'2023'!CF20</f>
        <v>10.8</v>
      </c>
      <c r="CL148" s="57">
        <f>'2023'!CG20</f>
        <v>0</v>
      </c>
      <c r="CM148" s="57">
        <f>'2023'!CH20</f>
        <v>0</v>
      </c>
      <c r="CN148" s="57">
        <f>'2023'!CI20</f>
        <v>0.89</v>
      </c>
      <c r="CO148" s="57">
        <f>'2023'!CJ20</f>
        <v>3.1</v>
      </c>
      <c r="CP148" s="57">
        <f>'2023'!CK20</f>
        <v>5.6</v>
      </c>
      <c r="CQ148" s="57">
        <f>'2023'!CL20</f>
        <v>75</v>
      </c>
      <c r="CR148" s="58">
        <f>'2023'!CM20</f>
        <v>3.4</v>
      </c>
      <c r="CS148" s="55">
        <f>'2023'!CN20</f>
        <v>443</v>
      </c>
      <c r="CT148" s="56">
        <f>'2023'!CO20</f>
        <v>3253.6</v>
      </c>
      <c r="CU148" s="56">
        <f>'2023'!CP20</f>
        <v>51</v>
      </c>
      <c r="CV148" s="56">
        <f>'2023'!CQ20</f>
        <v>39</v>
      </c>
      <c r="CW148" s="56">
        <f>'2023'!CR20</f>
        <v>5</v>
      </c>
      <c r="CX148" s="56">
        <f>'2023'!CS20</f>
        <v>23.8</v>
      </c>
      <c r="CY148" s="57">
        <f>'2023'!CT20</f>
        <v>0</v>
      </c>
      <c r="CZ148" s="57">
        <f>'2023'!CU20</f>
        <v>0</v>
      </c>
      <c r="DA148" s="57">
        <f>'2023'!CV20</f>
        <v>1.57</v>
      </c>
      <c r="DB148" s="57">
        <f>'2023'!CW20</f>
        <v>5</v>
      </c>
      <c r="DC148" s="57">
        <f>'2023'!CX20</f>
        <v>9.1</v>
      </c>
      <c r="DD148" s="57">
        <f>'2023'!CY20</f>
        <v>91.7</v>
      </c>
      <c r="DE148" s="58">
        <f>'2023'!CZ20</f>
        <v>2.5</v>
      </c>
    </row>
    <row r="149" spans="1:109" ht="15.75" hidden="1" customHeight="1" x14ac:dyDescent="0.2">
      <c r="A149" s="29">
        <f t="shared" si="12"/>
        <v>147</v>
      </c>
      <c r="B149" s="30">
        <f>'2018'!A16</f>
        <v>14</v>
      </c>
      <c r="C149" s="30">
        <v>2018</v>
      </c>
      <c r="D149" s="31" t="str">
        <f>'2018'!B16</f>
        <v>Deon Yelder</v>
      </c>
      <c r="E149" s="32">
        <f>'2018'!C16</f>
        <v>3.6214285714285714</v>
      </c>
      <c r="F149" s="32">
        <f t="shared" si="13"/>
        <v>8.6</v>
      </c>
      <c r="G149" s="32"/>
      <c r="H149" s="33">
        <f t="shared" si="14"/>
        <v>-1.6023560964831205</v>
      </c>
      <c r="I149" s="34" t="str">
        <f>'2018'!D16</f>
        <v>Western Kentucky</v>
      </c>
      <c r="J149" s="35">
        <f>'2018'!E16</f>
        <v>10</v>
      </c>
      <c r="K149" s="36">
        <f>'2018'!F16</f>
        <v>34764</v>
      </c>
      <c r="L149" s="37">
        <f>'2018'!G16</f>
        <v>30.583561643835615</v>
      </c>
      <c r="M149" s="37" t="str">
        <f>'2018'!H16</f>
        <v>SR</v>
      </c>
      <c r="N149" s="37">
        <f>'2018'!I16</f>
        <v>23.156164383561645</v>
      </c>
      <c r="O149" s="38">
        <f>'2018'!J16</f>
        <v>76</v>
      </c>
      <c r="P149" s="38">
        <f>'2018'!K16</f>
        <v>255</v>
      </c>
      <c r="Q149" s="35">
        <f>'2018'!L16</f>
        <v>4.72</v>
      </c>
      <c r="R149" s="39">
        <f>'2018'!M16</f>
        <v>7</v>
      </c>
      <c r="S149" s="40">
        <f>'2018'!N16</f>
        <v>0</v>
      </c>
      <c r="T149" s="41">
        <f>'2018'!O16</f>
        <v>0</v>
      </c>
      <c r="U149" s="41">
        <f>'2018'!P16</f>
        <v>0</v>
      </c>
      <c r="V149" s="41">
        <f>'2018'!Q16</f>
        <v>0</v>
      </c>
      <c r="W149" s="41">
        <f>'2018'!R16</f>
        <v>0.17238805970149254</v>
      </c>
      <c r="X149" s="42">
        <f>'2018'!S16</f>
        <v>0.17238805970149254</v>
      </c>
      <c r="Y149" s="43">
        <f>'2018'!T16</f>
        <v>0.12067164179104477</v>
      </c>
      <c r="Z149" s="44">
        <f>'2018'!U16</f>
        <v>22.517808219178082</v>
      </c>
      <c r="AA149" s="45">
        <f>'2018'!V16</f>
        <v>1.57</v>
      </c>
      <c r="AB149" s="45">
        <f t="shared" si="28"/>
        <v>13.075471698113208</v>
      </c>
      <c r="AC149" s="45">
        <f>'2018'!X16</f>
        <v>4.2</v>
      </c>
      <c r="AD149" s="45">
        <f>'2018'!Y16</f>
        <v>12</v>
      </c>
      <c r="AE149" s="45">
        <f>'2018'!Z16</f>
        <v>0</v>
      </c>
      <c r="AF149" s="45">
        <f>'2018'!AA16</f>
        <v>0</v>
      </c>
      <c r="AG149" s="45">
        <f t="shared" si="15"/>
        <v>0</v>
      </c>
      <c r="AH149" s="46">
        <f>'2018'!AB16</f>
        <v>0.10199999999999999</v>
      </c>
      <c r="AI149" s="45">
        <f>'2018'!AC16</f>
        <v>102.75481497167578</v>
      </c>
      <c r="AJ149" s="47">
        <f>'2018'!AD16</f>
        <v>108.04173789069537</v>
      </c>
      <c r="AK149" s="48">
        <f>'2018'!AE16</f>
        <v>2</v>
      </c>
      <c r="AL149" s="49">
        <f>'2018'!AF16</f>
        <v>1</v>
      </c>
      <c r="AM149" s="49">
        <f>'2018'!AG16</f>
        <v>3</v>
      </c>
      <c r="AN149" s="49">
        <f>'2018'!AH16</f>
        <v>4</v>
      </c>
      <c r="AO149" s="49">
        <f>'2018'!AI16</f>
        <v>0</v>
      </c>
      <c r="AP149" s="49">
        <f>'2018'!AK16</f>
        <v>5</v>
      </c>
      <c r="AQ149" s="49">
        <f>'2018'!AL16</f>
        <v>1</v>
      </c>
      <c r="AR149" s="50">
        <f>'2018'!AM16</f>
        <v>0</v>
      </c>
      <c r="AS149" s="55">
        <f>'2018'!AN16</f>
        <v>0</v>
      </c>
      <c r="AT149" s="56">
        <f>'2018'!AO16</f>
        <v>1</v>
      </c>
      <c r="AU149" s="56">
        <f>'2018'!AP16</f>
        <v>0</v>
      </c>
      <c r="AV149" s="56">
        <f>'2018'!AQ16</f>
        <v>0</v>
      </c>
      <c r="AW149" s="56">
        <f>'2018'!AR16</f>
        <v>0</v>
      </c>
      <c r="AX149" s="56">
        <f>'2018'!AS16</f>
        <v>0</v>
      </c>
      <c r="AY149" s="57">
        <f>'2018'!AT16</f>
        <v>0</v>
      </c>
      <c r="AZ149" s="57">
        <f>'2018'!AU16</f>
        <v>0</v>
      </c>
      <c r="BA149" s="57">
        <f>'2018'!AV16</f>
        <v>0</v>
      </c>
      <c r="BB149" s="57">
        <f>'2018'!AW16</f>
        <v>0</v>
      </c>
      <c r="BC149" s="57">
        <f>'2018'!AX16</f>
        <v>0</v>
      </c>
      <c r="BD149" s="57">
        <f>'2018'!AY16</f>
        <v>0</v>
      </c>
      <c r="BE149" s="58">
        <f>'2018'!AZ16</f>
        <v>0</v>
      </c>
      <c r="BF149" s="55">
        <f>'2018'!BA16</f>
        <v>0</v>
      </c>
      <c r="BG149" s="56">
        <f>'2018'!BB16</f>
        <v>1</v>
      </c>
      <c r="BH149" s="56">
        <f>'2018'!BC16</f>
        <v>0</v>
      </c>
      <c r="BI149" s="56">
        <f>'2018'!BD16</f>
        <v>0</v>
      </c>
      <c r="BJ149" s="56">
        <f>'2018'!BE16</f>
        <v>0</v>
      </c>
      <c r="BK149" s="56">
        <f>'2018'!BF16</f>
        <v>0</v>
      </c>
      <c r="BL149" s="57">
        <f>'2018'!BG16</f>
        <v>0</v>
      </c>
      <c r="BM149" s="57">
        <f>'2018'!BH16</f>
        <v>0</v>
      </c>
      <c r="BN149" s="57">
        <f>'2018'!BI16</f>
        <v>0</v>
      </c>
      <c r="BO149" s="57">
        <f>'2018'!BJ16</f>
        <v>0</v>
      </c>
      <c r="BP149" s="57">
        <f>'2018'!BK16</f>
        <v>0</v>
      </c>
      <c r="BQ149" s="57">
        <f>'2018'!BL16</f>
        <v>0</v>
      </c>
      <c r="BR149" s="58">
        <f>'2018'!BM16</f>
        <v>0</v>
      </c>
      <c r="BS149" s="55">
        <f>'2018'!BN16</f>
        <v>0</v>
      </c>
      <c r="BT149" s="56">
        <f>'2018'!BO16</f>
        <v>1</v>
      </c>
      <c r="BU149" s="56">
        <f>'2018'!BP16</f>
        <v>0</v>
      </c>
      <c r="BV149" s="56">
        <f>'2018'!BQ16</f>
        <v>0</v>
      </c>
      <c r="BW149" s="56">
        <f>'2018'!BR16</f>
        <v>0</v>
      </c>
      <c r="BX149" s="56">
        <f>'2018'!BS16</f>
        <v>0</v>
      </c>
      <c r="BY149" s="57">
        <f>'2018'!BT16</f>
        <v>0</v>
      </c>
      <c r="BZ149" s="57">
        <f>'2018'!BU16</f>
        <v>0</v>
      </c>
      <c r="CA149" s="57">
        <f>'2018'!BV16</f>
        <v>0</v>
      </c>
      <c r="CB149" s="57">
        <f>'2018'!BW16</f>
        <v>0</v>
      </c>
      <c r="CC149" s="57">
        <f>'2018'!BX16</f>
        <v>0</v>
      </c>
      <c r="CD149" s="57">
        <f>'2018'!BY16</f>
        <v>0</v>
      </c>
      <c r="CE149" s="58">
        <f>'2018'!BZ16</f>
        <v>0</v>
      </c>
      <c r="CF149" s="55">
        <f>'2018'!CA16</f>
        <v>0</v>
      </c>
      <c r="CG149" s="56">
        <f>'2018'!CB16</f>
        <v>1</v>
      </c>
      <c r="CH149" s="56">
        <f>'2018'!CC16</f>
        <v>1</v>
      </c>
      <c r="CI149" s="56">
        <f>'2018'!CD16</f>
        <v>0</v>
      </c>
      <c r="CJ149" s="56">
        <f>'2018'!CE16</f>
        <v>0</v>
      </c>
      <c r="CK149" s="56">
        <f>'2018'!CF16</f>
        <v>0</v>
      </c>
      <c r="CL149" s="57">
        <f>'2018'!CG16</f>
        <v>0</v>
      </c>
      <c r="CM149" s="57">
        <f>'2018'!CH16</f>
        <v>0</v>
      </c>
      <c r="CN149" s="57">
        <f>'2018'!CI16</f>
        <v>0</v>
      </c>
      <c r="CO149" s="57">
        <f>'2018'!CJ16</f>
        <v>0</v>
      </c>
      <c r="CP149" s="57">
        <f>'2018'!CK16</f>
        <v>12</v>
      </c>
      <c r="CQ149" s="57">
        <f>'2018'!CL16</f>
        <v>0</v>
      </c>
      <c r="CR149" s="58">
        <f>'2018'!CM16</f>
        <v>0</v>
      </c>
      <c r="CS149" s="55">
        <f>'2018'!CN16</f>
        <v>693</v>
      </c>
      <c r="CT149" s="56">
        <f>'2018'!CO16</f>
        <v>4020</v>
      </c>
      <c r="CU149" s="56">
        <f>'2018'!CP16</f>
        <v>69</v>
      </c>
      <c r="CV149" s="56">
        <f>'2018'!CQ16</f>
        <v>53</v>
      </c>
      <c r="CW149" s="56">
        <f>'2018'!CR16</f>
        <v>7</v>
      </c>
      <c r="CX149" s="56">
        <f>'2018'!CS16</f>
        <v>25.200000000000003</v>
      </c>
      <c r="CY149" s="57">
        <f>'2018'!CT16</f>
        <v>0</v>
      </c>
      <c r="CZ149" s="57">
        <f>'2018'!CU16</f>
        <v>0</v>
      </c>
      <c r="DA149" s="57">
        <f>'2018'!CV16</f>
        <v>1.57</v>
      </c>
      <c r="DB149" s="57">
        <f>'2018'!CW16</f>
        <v>4.2</v>
      </c>
      <c r="DC149" s="57">
        <f>'2018'!CX16</f>
        <v>10.5</v>
      </c>
      <c r="DD149" s="57">
        <f>'2018'!CY16</f>
        <v>73.3</v>
      </c>
      <c r="DE149" s="58">
        <f>'2018'!CZ16</f>
        <v>10.199999999999999</v>
      </c>
    </row>
    <row r="150" spans="1:109" ht="15.75" hidden="1" customHeight="1" x14ac:dyDescent="0.2">
      <c r="A150" s="29">
        <f t="shared" si="12"/>
        <v>148</v>
      </c>
      <c r="B150" s="30">
        <f>'2024'!A19</f>
        <v>17</v>
      </c>
      <c r="C150" s="30">
        <v>2024</v>
      </c>
      <c r="D150" s="31" t="str">
        <f>'2024'!B19</f>
        <v>Max Wright</v>
      </c>
      <c r="E150" s="32">
        <f>'2024'!C19</f>
        <v>3.5714285714285712</v>
      </c>
      <c r="F150" s="32">
        <f t="shared" si="13"/>
        <v>8</v>
      </c>
      <c r="G150" s="32"/>
      <c r="H150" s="33">
        <f t="shared" si="14"/>
        <v>-1.6209074780545065</v>
      </c>
      <c r="I150" s="34" t="str">
        <f>'2024'!D19</f>
        <v>Texas A&amp;M</v>
      </c>
      <c r="J150" s="35">
        <f>'2024'!E19</f>
        <v>1</v>
      </c>
      <c r="K150" s="36">
        <f>'2024'!F19</f>
        <v>36510</v>
      </c>
      <c r="L150" s="37">
        <f>'2024'!G19</f>
        <v>25.8</v>
      </c>
      <c r="M150" s="37" t="str">
        <f>'2024'!H19</f>
        <v>RS SR</v>
      </c>
      <c r="N150" s="37">
        <f>'2024'!I19</f>
        <v>24.38082191780822</v>
      </c>
      <c r="O150" s="38">
        <f>'2024'!J19</f>
        <v>76</v>
      </c>
      <c r="P150" s="38">
        <f>'2024'!K19</f>
        <v>260</v>
      </c>
      <c r="Q150" s="35">
        <f>'2024'!L19</f>
        <v>4.74</v>
      </c>
      <c r="R150" s="39">
        <f>'2024'!M19</f>
        <v>0</v>
      </c>
      <c r="S150" s="40">
        <f>'2024'!N19</f>
        <v>0</v>
      </c>
      <c r="T150" s="41">
        <f>'2024'!O19</f>
        <v>0</v>
      </c>
      <c r="U150" s="41">
        <f>'2024'!P19</f>
        <v>1.0023533513466399E-2</v>
      </c>
      <c r="V150" s="41">
        <f>'2024'!Q19</f>
        <v>7.3495897903372839E-2</v>
      </c>
      <c r="W150" s="41">
        <f>'2024'!R19</f>
        <v>7.0162481536189064E-2</v>
      </c>
      <c r="X150" s="42">
        <f>'2024'!S19</f>
        <v>7.1829189719780945E-2</v>
      </c>
      <c r="Y150" s="43">
        <f>'2024'!T19</f>
        <v>7.1829189719780945E-2</v>
      </c>
      <c r="Z150" s="44" t="str">
        <f>'2024'!U19</f>
        <v>N/A</v>
      </c>
      <c r="AA150" s="45">
        <f>'2024'!V19</f>
        <v>1.44</v>
      </c>
      <c r="AB150" s="45">
        <f>'2024'!W19</f>
        <v>14.333333333333334</v>
      </c>
      <c r="AC150" s="45">
        <f>'2024'!X19</f>
        <v>8.6</v>
      </c>
      <c r="AD150" s="45">
        <f>'2024'!Y19</f>
        <v>5.3</v>
      </c>
      <c r="AE150" s="45">
        <f>'2024'!Z19</f>
        <v>0</v>
      </c>
      <c r="AF150" s="45">
        <f>'2024'!AA19</f>
        <v>0</v>
      </c>
      <c r="AG150" s="45">
        <f t="shared" si="15"/>
        <v>75</v>
      </c>
      <c r="AH150" s="46">
        <f>'2023'!AB41</f>
        <v>0</v>
      </c>
      <c r="AI150" s="45">
        <f>'2024'!AC19</f>
        <v>103.0125118099843</v>
      </c>
      <c r="AJ150" s="47">
        <f>'2024'!AD19</f>
        <v>108.31269370203584</v>
      </c>
      <c r="AK150" s="48">
        <f>'2024'!AF19</f>
        <v>0</v>
      </c>
      <c r="AL150" s="49">
        <f>'2024'!AG19</f>
        <v>2</v>
      </c>
      <c r="AM150" s="49">
        <f>'2024'!AH19</f>
        <v>7</v>
      </c>
      <c r="AN150" s="49">
        <f>'2024'!AI19</f>
        <v>7</v>
      </c>
      <c r="AO150" s="49">
        <f>'2024'!AJ19</f>
        <v>5</v>
      </c>
      <c r="AP150" s="49">
        <f>'2024'!AK19</f>
        <v>5</v>
      </c>
      <c r="AQ150" s="49">
        <f>'2024'!AL19</f>
        <v>0</v>
      </c>
      <c r="AR150" s="50">
        <f>'2024'!AM19</f>
        <v>0</v>
      </c>
      <c r="AS150" s="55">
        <f>'2024'!AN19</f>
        <v>0</v>
      </c>
      <c r="AT150" s="56">
        <f>'2024'!AO19</f>
        <v>1</v>
      </c>
      <c r="AU150" s="56">
        <f>'2024'!AP19</f>
        <v>0</v>
      </c>
      <c r="AV150" s="56">
        <f>'2024'!AQ19</f>
        <v>0</v>
      </c>
      <c r="AW150" s="56">
        <f>'2024'!AR19</f>
        <v>0</v>
      </c>
      <c r="AX150" s="56">
        <f>'2024'!AS19</f>
        <v>0</v>
      </c>
      <c r="AY150" s="57">
        <f>'2024'!AT19</f>
        <v>0</v>
      </c>
      <c r="AZ150" s="57">
        <f>'2024'!AU19</f>
        <v>0</v>
      </c>
      <c r="BA150" s="57">
        <f>'2024'!AV19</f>
        <v>0</v>
      </c>
      <c r="BB150" s="57">
        <f>'2024'!AW19</f>
        <v>0</v>
      </c>
      <c r="BC150" s="57">
        <f>'2024'!AX19</f>
        <v>0</v>
      </c>
      <c r="BD150" s="57">
        <f>'2024'!AY19</f>
        <v>0</v>
      </c>
      <c r="BE150" s="58">
        <f>'2024'!AZ19</f>
        <v>0</v>
      </c>
      <c r="BF150" s="55">
        <f>'2024'!BA19</f>
        <v>0</v>
      </c>
      <c r="BG150" s="56">
        <f>'2024'!BB19</f>
        <v>1</v>
      </c>
      <c r="BH150" s="56">
        <f>'2024'!BC19</f>
        <v>0</v>
      </c>
      <c r="BI150" s="56">
        <f>'2024'!BD19</f>
        <v>0</v>
      </c>
      <c r="BJ150" s="56">
        <f>'2024'!BE19</f>
        <v>0</v>
      </c>
      <c r="BK150" s="56">
        <f>'2024'!BF19</f>
        <v>0</v>
      </c>
      <c r="BL150" s="57">
        <f>'2024'!BG19</f>
        <v>0</v>
      </c>
      <c r="BM150" s="57">
        <f>'2024'!BH19</f>
        <v>0</v>
      </c>
      <c r="BN150" s="57">
        <f>'2024'!BI19</f>
        <v>0</v>
      </c>
      <c r="BO150" s="57">
        <f>'2024'!BJ19</f>
        <v>0</v>
      </c>
      <c r="BP150" s="57">
        <f>'2024'!BK19</f>
        <v>0</v>
      </c>
      <c r="BQ150" s="57">
        <f>'2024'!BL19</f>
        <v>0</v>
      </c>
      <c r="BR150" s="58">
        <f>'2024'!BM19</f>
        <v>0</v>
      </c>
      <c r="BS150" s="55">
        <f>'2024'!BN19</f>
        <v>23</v>
      </c>
      <c r="BT150" s="56">
        <f>'2024'!BO19</f>
        <v>2294.6</v>
      </c>
      <c r="BU150" s="56">
        <f>'2024'!BP19</f>
        <v>3</v>
      </c>
      <c r="BV150" s="56">
        <f>'2024'!BQ19</f>
        <v>3</v>
      </c>
      <c r="BW150" s="56">
        <f>'2024'!BR19</f>
        <v>0</v>
      </c>
      <c r="BX150" s="56">
        <f>'2024'!BS19</f>
        <v>17.600000000000001</v>
      </c>
      <c r="BY150" s="57">
        <f>'2024'!BT19</f>
        <v>0</v>
      </c>
      <c r="BZ150" s="57">
        <f>'2024'!BU19</f>
        <v>0</v>
      </c>
      <c r="CA150" s="57">
        <f>'2024'!BV19</f>
        <v>0.82</v>
      </c>
      <c r="CB150" s="57">
        <f>'2024'!BW19</f>
        <v>6</v>
      </c>
      <c r="CC150" s="57">
        <f>'2024'!BX19</f>
        <v>1.7</v>
      </c>
      <c r="CD150" s="57">
        <f>'2024'!BY19</f>
        <v>0</v>
      </c>
      <c r="CE150" s="58">
        <f>'2024'!BZ19</f>
        <v>0</v>
      </c>
      <c r="CF150" s="55">
        <f>'2024'!CA19</f>
        <v>129</v>
      </c>
      <c r="CG150" s="56">
        <f>'2024'!CB19</f>
        <v>1755.2</v>
      </c>
      <c r="CH150" s="56">
        <f>'2024'!CC19</f>
        <v>14</v>
      </c>
      <c r="CI150" s="56">
        <f>'2024'!CD19</f>
        <v>9</v>
      </c>
      <c r="CJ150" s="56">
        <f>'2024'!CE19</f>
        <v>1</v>
      </c>
      <c r="CK150" s="56">
        <f>'2024'!CF19</f>
        <v>12</v>
      </c>
      <c r="CL150" s="57">
        <f>'2024'!CG19</f>
        <v>0</v>
      </c>
      <c r="CM150" s="57">
        <f>'2024'!CH19</f>
        <v>0</v>
      </c>
      <c r="CN150" s="57">
        <f>'2024'!CI19</f>
        <v>1.36</v>
      </c>
      <c r="CO150" s="57">
        <f>'2024'!CJ19</f>
        <v>6.6</v>
      </c>
      <c r="CP150" s="57">
        <f>'2024'!CK19</f>
        <v>7.6</v>
      </c>
      <c r="CQ150" s="57">
        <f>'2024'!CL19</f>
        <v>75</v>
      </c>
      <c r="CR150" s="58">
        <f>'2024'!CM19</f>
        <v>10</v>
      </c>
      <c r="CS150" s="55">
        <f>'2024'!CN19</f>
        <v>247</v>
      </c>
      <c r="CT150" s="56">
        <f>'2024'!CO19</f>
        <v>3520.4</v>
      </c>
      <c r="CU150" s="56">
        <f>'2024'!CP19</f>
        <v>25</v>
      </c>
      <c r="CV150" s="56">
        <f>'2024'!CQ19</f>
        <v>19</v>
      </c>
      <c r="CW150" s="56">
        <f>'2024'!CR19</f>
        <v>1</v>
      </c>
      <c r="CX150" s="56">
        <f>'2024'!CS19</f>
        <v>23.400000000000002</v>
      </c>
      <c r="CY150" s="57">
        <f>'2024'!CT19</f>
        <v>0</v>
      </c>
      <c r="CZ150" s="57">
        <f>'2024'!CU19</f>
        <v>0</v>
      </c>
      <c r="DA150" s="57">
        <f>'2024'!CV19</f>
        <v>1.44</v>
      </c>
      <c r="DB150" s="57">
        <f>'2024'!CW19</f>
        <v>8.6</v>
      </c>
      <c r="DC150" s="57">
        <f>'2024'!CX19</f>
        <v>5.3</v>
      </c>
      <c r="DD150" s="57">
        <f>'2024'!CY19</f>
        <v>50</v>
      </c>
      <c r="DE150" s="58">
        <f>'2024'!CZ19</f>
        <v>9.5</v>
      </c>
    </row>
    <row r="151" spans="1:109" ht="15.75" hidden="1" customHeight="1" x14ac:dyDescent="0.2">
      <c r="A151" s="29">
        <f t="shared" si="12"/>
        <v>149</v>
      </c>
      <c r="B151" s="30">
        <f>'2021'!A16</f>
        <v>14</v>
      </c>
      <c r="C151" s="30">
        <v>2021</v>
      </c>
      <c r="D151" s="31" t="str">
        <f>'2021'!B16</f>
        <v>Brock Wright</v>
      </c>
      <c r="E151" s="32">
        <f>'2021'!C16</f>
        <v>3.5</v>
      </c>
      <c r="F151" s="32">
        <f t="shared" si="13"/>
        <v>7.3999999999999995</v>
      </c>
      <c r="G151" s="32"/>
      <c r="H151" s="33">
        <f t="shared" si="14"/>
        <v>-1.647409451727915</v>
      </c>
      <c r="I151" s="34" t="str">
        <f>'2021'!D16</f>
        <v>Notre Dame</v>
      </c>
      <c r="J151" s="35">
        <f>'2021'!E16</f>
        <v>2</v>
      </c>
      <c r="K151" s="36">
        <f>'2021'!F16</f>
        <v>36126</v>
      </c>
      <c r="L151" s="37">
        <f>'2021'!G16</f>
        <v>26.852054794520548</v>
      </c>
      <c r="M151" s="37" t="str">
        <f>'2021'!H16</f>
        <v>SR</v>
      </c>
      <c r="N151" s="37">
        <f>'2021'!I16</f>
        <v>22.435616438356163</v>
      </c>
      <c r="O151" s="38">
        <f>'2021'!J16</f>
        <v>76</v>
      </c>
      <c r="P151" s="38">
        <f>'2021'!K16</f>
        <v>257</v>
      </c>
      <c r="Q151" s="35">
        <f>'2021'!L16</f>
        <v>4.62</v>
      </c>
      <c r="R151" s="39">
        <f>'2021'!M16</f>
        <v>0</v>
      </c>
      <c r="S151" s="40">
        <f>'2021'!N16</f>
        <v>0</v>
      </c>
      <c r="T151" s="41">
        <f>'2021'!O16</f>
        <v>0</v>
      </c>
      <c r="U151" s="41">
        <f>'2021'!P16</f>
        <v>1.5533980582524271E-2</v>
      </c>
      <c r="V151" s="41">
        <f>'2021'!Q16</f>
        <v>5.9476605868358449E-2</v>
      </c>
      <c r="W151" s="41">
        <f>'2021'!R16</f>
        <v>2.9486099410278011E-2</v>
      </c>
      <c r="X151" s="42">
        <f>'2021'!S16</f>
        <v>4.4481352639318232E-2</v>
      </c>
      <c r="Y151" s="43">
        <f>'2021'!T16</f>
        <v>4.4481352639318232E-2</v>
      </c>
      <c r="Z151" s="44" t="str">
        <f>'2021'!U16</f>
        <v>N/A</v>
      </c>
      <c r="AA151" s="45">
        <f>'2021'!V16</f>
        <v>0.85</v>
      </c>
      <c r="AB151" s="45">
        <f>CS151/CV151</f>
        <v>7</v>
      </c>
      <c r="AC151" s="45">
        <f>'2021'!X16</f>
        <v>13.5</v>
      </c>
      <c r="AD151" s="45">
        <f>'2021'!Y16</f>
        <v>15</v>
      </c>
      <c r="AE151" s="45">
        <f>'2021'!Z16</f>
        <v>0</v>
      </c>
      <c r="AF151" s="45">
        <f>'2021'!AA16</f>
        <v>0</v>
      </c>
      <c r="AG151" s="45">
        <f t="shared" si="15"/>
        <v>0</v>
      </c>
      <c r="AH151" s="46">
        <f>'2021'!AB16</f>
        <v>0.25</v>
      </c>
      <c r="AI151" s="45">
        <f>'2021'!AC16</f>
        <v>112.8223695559098</v>
      </c>
      <c r="AJ151" s="47">
        <f>'2021'!AD16</f>
        <v>118.62728654736813</v>
      </c>
      <c r="AK151" s="48">
        <f>'2021'!AE16</f>
        <v>0</v>
      </c>
      <c r="AL151" s="49">
        <f>'2021'!AF16</f>
        <v>0</v>
      </c>
      <c r="AM151" s="49">
        <f>'2021'!AG16</f>
        <v>0</v>
      </c>
      <c r="AN151" s="49">
        <f>'2021'!AH16</f>
        <v>0</v>
      </c>
      <c r="AO151" s="49">
        <f>'2021'!AI16</f>
        <v>10</v>
      </c>
      <c r="AP151" s="49">
        <f>'2021'!AK16</f>
        <v>8</v>
      </c>
      <c r="AQ151" s="49">
        <f>'2021'!AL16</f>
        <v>0</v>
      </c>
      <c r="AR151" s="50">
        <f>'2021'!AM16</f>
        <v>0</v>
      </c>
      <c r="AS151" s="55">
        <f>'2021'!AN16</f>
        <v>0</v>
      </c>
      <c r="AT151" s="56">
        <f>'2021'!AO16</f>
        <v>1</v>
      </c>
      <c r="AU151" s="56">
        <f>'2021'!AP16</f>
        <v>0</v>
      </c>
      <c r="AV151" s="56">
        <f>'2021'!AQ16</f>
        <v>0</v>
      </c>
      <c r="AW151" s="56">
        <f>'2021'!AR16</f>
        <v>0</v>
      </c>
      <c r="AX151" s="56">
        <f>'2021'!AS16</f>
        <v>0</v>
      </c>
      <c r="AY151" s="57">
        <f>'2021'!AT16</f>
        <v>0</v>
      </c>
      <c r="AZ151" s="57">
        <f>'2021'!AU16</f>
        <v>0</v>
      </c>
      <c r="BA151" s="57">
        <f>'2021'!AV16</f>
        <v>0</v>
      </c>
      <c r="BB151" s="57">
        <f>'2021'!AW16</f>
        <v>0</v>
      </c>
      <c r="BC151" s="57">
        <f>'2021'!AX16</f>
        <v>0</v>
      </c>
      <c r="BD151" s="57">
        <f>'2021'!AY16</f>
        <v>0</v>
      </c>
      <c r="BE151" s="58">
        <f>'2021'!AZ16</f>
        <v>0</v>
      </c>
      <c r="BF151" s="55">
        <f>'2021'!BA16</f>
        <v>0</v>
      </c>
      <c r="BG151" s="56">
        <f>'2021'!BB16</f>
        <v>1</v>
      </c>
      <c r="BH151" s="56">
        <f>'2021'!BC16</f>
        <v>0</v>
      </c>
      <c r="BI151" s="56">
        <f>'2021'!BD16</f>
        <v>0</v>
      </c>
      <c r="BJ151" s="56">
        <f>'2021'!BE16</f>
        <v>0</v>
      </c>
      <c r="BK151" s="56">
        <f>'2021'!BF16</f>
        <v>0</v>
      </c>
      <c r="BL151" s="57">
        <f>'2021'!BG16</f>
        <v>0</v>
      </c>
      <c r="BM151" s="57">
        <f>'2021'!BH16</f>
        <v>0</v>
      </c>
      <c r="BN151" s="57">
        <f>'2021'!BI16</f>
        <v>0</v>
      </c>
      <c r="BO151" s="57">
        <f>'2021'!BJ16</f>
        <v>0</v>
      </c>
      <c r="BP151" s="57">
        <f>'2021'!BK16</f>
        <v>0</v>
      </c>
      <c r="BQ151" s="57">
        <f>'2021'!BL16</f>
        <v>0</v>
      </c>
      <c r="BR151" s="58">
        <f>'2021'!BM16</f>
        <v>0</v>
      </c>
      <c r="BS151" s="55">
        <f>'2021'!BN16</f>
        <v>12</v>
      </c>
      <c r="BT151" s="56">
        <f>'2021'!BO16</f>
        <v>772.5</v>
      </c>
      <c r="BU151" s="56">
        <f>'2021'!BP16</f>
        <v>3</v>
      </c>
      <c r="BV151" s="56">
        <f>'2021'!BQ16</f>
        <v>2</v>
      </c>
      <c r="BW151" s="56">
        <f>'2021'!BR16</f>
        <v>1</v>
      </c>
      <c r="BX151" s="56">
        <f>'2021'!BS16</f>
        <v>5.4</v>
      </c>
      <c r="BY151" s="57">
        <f>'2021'!BT16</f>
        <v>0</v>
      </c>
      <c r="BZ151" s="57">
        <f>'2021'!BU16</f>
        <v>0</v>
      </c>
      <c r="CA151" s="57">
        <f>'2021'!BV16</f>
        <v>1.33</v>
      </c>
      <c r="CB151" s="57">
        <f>'2021'!BW16</f>
        <v>3.5</v>
      </c>
      <c r="CC151" s="57">
        <f>'2021'!BX16</f>
        <v>4.3</v>
      </c>
      <c r="CD151" s="57">
        <f>'2021'!BY16</f>
        <v>0</v>
      </c>
      <c r="CE151" s="58">
        <f>'2021'!BZ16</f>
        <v>0</v>
      </c>
      <c r="CF151" s="55">
        <f>'2021'!CA16</f>
        <v>45</v>
      </c>
      <c r="CG151" s="56">
        <f>'2021'!CB16</f>
        <v>756.59999999999991</v>
      </c>
      <c r="CH151" s="56">
        <f>'2021'!CC16</f>
        <v>4</v>
      </c>
      <c r="CI151" s="56">
        <f>'2021'!CD16</f>
        <v>2</v>
      </c>
      <c r="CJ151" s="56">
        <f>'2021'!CE16</f>
        <v>0</v>
      </c>
      <c r="CK151" s="56">
        <f>'2021'!CF16</f>
        <v>8.3999999999999986</v>
      </c>
      <c r="CL151" s="57">
        <f>'2021'!CG16</f>
        <v>0</v>
      </c>
      <c r="CM151" s="57">
        <f>'2021'!CH16</f>
        <v>0</v>
      </c>
      <c r="CN151" s="57">
        <f>'2021'!CI16</f>
        <v>0.85</v>
      </c>
      <c r="CO151" s="57">
        <f>'2021'!CJ16</f>
        <v>13.5</v>
      </c>
      <c r="CP151" s="57">
        <f>'2021'!CK16</f>
        <v>15</v>
      </c>
      <c r="CQ151" s="57">
        <f>'2021'!CL16</f>
        <v>0</v>
      </c>
      <c r="CR151" s="58">
        <f>'2021'!CM16</f>
        <v>0</v>
      </c>
      <c r="CS151" s="55">
        <f>'2021'!CN16</f>
        <v>21</v>
      </c>
      <c r="CT151" s="56">
        <f>'2021'!CO16</f>
        <v>712.2</v>
      </c>
      <c r="CU151" s="56">
        <f>'2021'!CP16</f>
        <v>6</v>
      </c>
      <c r="CV151" s="56">
        <f>'2021'!CQ16</f>
        <v>3</v>
      </c>
      <c r="CW151" s="56">
        <f>'2021'!CR16</f>
        <v>0</v>
      </c>
      <c r="CX151" s="56">
        <f>'2021'!CS16</f>
        <v>3.9000000000000004</v>
      </c>
      <c r="CY151" s="57">
        <f>'2021'!CT16</f>
        <v>0</v>
      </c>
      <c r="CZ151" s="57">
        <f>'2021'!CU16</f>
        <v>0</v>
      </c>
      <c r="DA151" s="57">
        <f>'2021'!CV16</f>
        <v>0.24</v>
      </c>
      <c r="DB151" s="57">
        <f>'2021'!CW16</f>
        <v>4.3</v>
      </c>
      <c r="DC151" s="57">
        <f>'2021'!CX16</f>
        <v>3.8</v>
      </c>
      <c r="DD151" s="57">
        <f>'2021'!CY16</f>
        <v>0</v>
      </c>
      <c r="DE151" s="58">
        <f>'2021'!CZ16</f>
        <v>25</v>
      </c>
    </row>
    <row r="152" spans="1:109" ht="15.75" hidden="1" customHeight="1" x14ac:dyDescent="0.2">
      <c r="A152" s="29">
        <f t="shared" si="12"/>
        <v>150</v>
      </c>
      <c r="B152" s="30">
        <f>'2024'!A20</f>
        <v>18</v>
      </c>
      <c r="C152" s="30">
        <v>2024</v>
      </c>
      <c r="D152" s="31" t="str">
        <f>'2024'!B20</f>
        <v>Dallin Holker</v>
      </c>
      <c r="E152" s="32">
        <f>'2024'!C20</f>
        <v>3.2357142857142853</v>
      </c>
      <c r="F152" s="32">
        <f t="shared" si="13"/>
        <v>6.8000000000000007</v>
      </c>
      <c r="G152" s="32"/>
      <c r="H152" s="33">
        <f t="shared" si="14"/>
        <v>-1.7454667543195272</v>
      </c>
      <c r="I152" s="34" t="str">
        <f>'2024'!D20</f>
        <v>Colorado State</v>
      </c>
      <c r="J152" s="35">
        <f>'2024'!E20</f>
        <v>7</v>
      </c>
      <c r="K152" s="36">
        <f>'2024'!F20</f>
        <v>36623</v>
      </c>
      <c r="L152" s="37">
        <f>'2024'!G20</f>
        <v>25.490410958904111</v>
      </c>
      <c r="M152" s="37" t="str">
        <f>'2024'!H20</f>
        <v>RS JR</v>
      </c>
      <c r="N152" s="37">
        <f>'2024'!I20</f>
        <v>24.07123287671233</v>
      </c>
      <c r="O152" s="38">
        <f>'2024'!J20</f>
        <v>75</v>
      </c>
      <c r="P152" s="38">
        <f>'2024'!K20</f>
        <v>241</v>
      </c>
      <c r="Q152" s="35">
        <f>'2024'!L20</f>
        <v>4.78</v>
      </c>
      <c r="R152" s="39">
        <f>'2024'!M20</f>
        <v>0</v>
      </c>
      <c r="S152" s="40">
        <f>'2024'!N20</f>
        <v>0</v>
      </c>
      <c r="T152" s="41">
        <f>'2024'!O20</f>
        <v>0</v>
      </c>
      <c r="U152" s="41">
        <f>'2024'!P20</f>
        <v>5.8835522674977422E-2</v>
      </c>
      <c r="V152" s="41">
        <f>'2024'!Q20</f>
        <v>0.11480443198504874</v>
      </c>
      <c r="W152" s="41">
        <f>'2024'!R20</f>
        <v>0.20826536160957043</v>
      </c>
      <c r="X152" s="42">
        <f>'2024'!S20</f>
        <v>0.20826536160957043</v>
      </c>
      <c r="Y152" s="43">
        <f>'2024'!T20</f>
        <v>0.15828167482327354</v>
      </c>
      <c r="Z152" s="44">
        <f>'2024'!U20</f>
        <v>23.402739726027399</v>
      </c>
      <c r="AA152" s="45">
        <f>'2024'!V20</f>
        <v>1.72</v>
      </c>
      <c r="AB152" s="45">
        <f>'2024'!W20</f>
        <v>11.96875</v>
      </c>
      <c r="AC152" s="45">
        <f>'2024'!X20</f>
        <v>5.9</v>
      </c>
      <c r="AD152" s="45">
        <f>'2024'!Y20</f>
        <v>8.9</v>
      </c>
      <c r="AE152" s="45">
        <f>'2024'!Z20</f>
        <v>0</v>
      </c>
      <c r="AF152" s="45">
        <f>'2024'!AA20</f>
        <v>0</v>
      </c>
      <c r="AG152" s="45">
        <f t="shared" si="15"/>
        <v>50</v>
      </c>
      <c r="AH152" s="46">
        <f>'2023'!AB42</f>
        <v>0</v>
      </c>
      <c r="AI152" s="45">
        <f>'2024'!AC20</f>
        <v>92.328430240907892</v>
      </c>
      <c r="AJ152" s="47">
        <f>'2024'!AD20</f>
        <v>95.169182390167748</v>
      </c>
      <c r="AK152" s="48">
        <f>'2024'!AF20</f>
        <v>1</v>
      </c>
      <c r="AL152" s="49">
        <f>'2024'!AG20</f>
        <v>4</v>
      </c>
      <c r="AM152" s="49">
        <f>'2024'!AH20</f>
        <v>3</v>
      </c>
      <c r="AN152" s="49">
        <f>'2024'!AI20</f>
        <v>3</v>
      </c>
      <c r="AO152" s="49">
        <f>'2024'!AJ20</f>
        <v>5</v>
      </c>
      <c r="AP152" s="49">
        <f>'2024'!AK20</f>
        <v>0</v>
      </c>
      <c r="AQ152" s="49">
        <f>'2024'!AL20</f>
        <v>0</v>
      </c>
      <c r="AR152" s="50">
        <f>'2024'!AM20</f>
        <v>0</v>
      </c>
      <c r="AS152" s="55">
        <f>'2024'!AN20</f>
        <v>0</v>
      </c>
      <c r="AT152" s="56">
        <f>'2024'!AO20</f>
        <v>1</v>
      </c>
      <c r="AU152" s="56">
        <f>'2024'!AP20</f>
        <v>0</v>
      </c>
      <c r="AV152" s="56">
        <f>'2024'!AQ20</f>
        <v>0</v>
      </c>
      <c r="AW152" s="56">
        <f>'2024'!AR20</f>
        <v>0</v>
      </c>
      <c r="AX152" s="56">
        <f>'2024'!AS20</f>
        <v>1</v>
      </c>
      <c r="AY152" s="57">
        <f>'2024'!AT20</f>
        <v>0</v>
      </c>
      <c r="AZ152" s="57">
        <f>'2024'!AU20</f>
        <v>0</v>
      </c>
      <c r="BA152" s="57">
        <f>'2024'!AV20</f>
        <v>0</v>
      </c>
      <c r="BB152" s="57">
        <f>'2024'!AW20</f>
        <v>0</v>
      </c>
      <c r="BC152" s="57">
        <f>'2024'!AX20</f>
        <v>0</v>
      </c>
      <c r="BD152" s="57">
        <f>'2024'!AY20</f>
        <v>0</v>
      </c>
      <c r="BE152" s="58">
        <f>'2024'!AZ20</f>
        <v>0</v>
      </c>
      <c r="BF152" s="55">
        <f>'2024'!BA20</f>
        <v>0</v>
      </c>
      <c r="BG152" s="56">
        <f>'2024'!BB20</f>
        <v>1</v>
      </c>
      <c r="BH152" s="56">
        <f>'2024'!BC20</f>
        <v>0</v>
      </c>
      <c r="BI152" s="56">
        <f>'2024'!BD20</f>
        <v>0</v>
      </c>
      <c r="BJ152" s="56">
        <f>'2024'!BE20</f>
        <v>0</v>
      </c>
      <c r="BK152" s="56">
        <f>'2024'!BF20</f>
        <v>1</v>
      </c>
      <c r="BL152" s="57">
        <f>'2024'!BG20</f>
        <v>0</v>
      </c>
      <c r="BM152" s="57">
        <f>'2024'!BH20</f>
        <v>0</v>
      </c>
      <c r="BN152" s="57">
        <f>'2024'!BI20</f>
        <v>0</v>
      </c>
      <c r="BO152" s="57">
        <f>'2024'!BJ20</f>
        <v>0</v>
      </c>
      <c r="BP152" s="57">
        <f>'2024'!BK20</f>
        <v>0</v>
      </c>
      <c r="BQ152" s="57">
        <f>'2024'!BL20</f>
        <v>0</v>
      </c>
      <c r="BR152" s="58">
        <f>'2024'!BM20</f>
        <v>0</v>
      </c>
      <c r="BS152" s="55">
        <f>'2024'!BN20</f>
        <v>202</v>
      </c>
      <c r="BT152" s="56">
        <f>'2024'!BO20</f>
        <v>3433.3</v>
      </c>
      <c r="BU152" s="56">
        <f>'2024'!BP20</f>
        <v>20</v>
      </c>
      <c r="BV152" s="56">
        <f>'2024'!BQ20</f>
        <v>13</v>
      </c>
      <c r="BW152" s="56">
        <f>'2024'!BR20</f>
        <v>1</v>
      </c>
      <c r="BX152" s="56">
        <f>'2024'!BS20</f>
        <v>26</v>
      </c>
      <c r="BY152" s="57">
        <f>'2024'!BT20</f>
        <v>0</v>
      </c>
      <c r="BZ152" s="57">
        <f>'2024'!BU20</f>
        <v>0</v>
      </c>
      <c r="CA152" s="57">
        <f>'2024'!BV20</f>
        <v>1.73</v>
      </c>
      <c r="CB152" s="57">
        <f>'2024'!BW20</f>
        <v>5.6</v>
      </c>
      <c r="CC152" s="57">
        <f>'2024'!BX20</f>
        <v>11.9</v>
      </c>
      <c r="CD152" s="57">
        <f>'2024'!BY20</f>
        <v>40</v>
      </c>
      <c r="CE152" s="58">
        <f>'2024'!BZ20</f>
        <v>7.1</v>
      </c>
      <c r="CF152" s="55">
        <f>'2024'!CA20</f>
        <v>86</v>
      </c>
      <c r="CG152" s="56">
        <f>'2024'!CB20</f>
        <v>749.09999999999991</v>
      </c>
      <c r="CH152" s="56">
        <f>'2024'!CC20</f>
        <v>10</v>
      </c>
      <c r="CI152" s="56">
        <f>'2024'!CD20</f>
        <v>9</v>
      </c>
      <c r="CJ152" s="56">
        <f>'2024'!CE20</f>
        <v>1</v>
      </c>
      <c r="CK152" s="56">
        <f>'2024'!CF20</f>
        <v>7.5</v>
      </c>
      <c r="CL152" s="57">
        <f>'2024'!CG20</f>
        <v>0</v>
      </c>
      <c r="CM152" s="57">
        <f>'2024'!CH20</f>
        <v>0</v>
      </c>
      <c r="CN152" s="57">
        <f>'2024'!CI20</f>
        <v>1.72</v>
      </c>
      <c r="CO152" s="57">
        <f>'2024'!CJ20</f>
        <v>3</v>
      </c>
      <c r="CP152" s="57">
        <f>'2024'!CK20</f>
        <v>6.9</v>
      </c>
      <c r="CQ152" s="57">
        <f>'2024'!CL20</f>
        <v>50</v>
      </c>
      <c r="CR152" s="58">
        <f>'2024'!CM20</f>
        <v>0</v>
      </c>
      <c r="CS152" s="55">
        <f>'2024'!CN20</f>
        <v>766</v>
      </c>
      <c r="CT152" s="56">
        <f>'2024'!CO20</f>
        <v>3678</v>
      </c>
      <c r="CU152" s="56">
        <f>'2024'!CP20</f>
        <v>105</v>
      </c>
      <c r="CV152" s="56">
        <f>'2024'!CQ20</f>
        <v>64</v>
      </c>
      <c r="CW152" s="56">
        <f>'2024'!CR20</f>
        <v>6</v>
      </c>
      <c r="CX152" s="56">
        <f>'2024'!CS20</f>
        <v>24</v>
      </c>
      <c r="CY152" s="57">
        <f>'2024'!CT20</f>
        <v>0</v>
      </c>
      <c r="CZ152" s="57">
        <f>'2024'!CU20</f>
        <v>0</v>
      </c>
      <c r="DA152" s="57">
        <f>'2024'!CV20</f>
        <v>1.58</v>
      </c>
      <c r="DB152" s="57">
        <f>'2024'!CW20</f>
        <v>5.9</v>
      </c>
      <c r="DC152" s="57">
        <f>'2024'!CX20</f>
        <v>8.9</v>
      </c>
      <c r="DD152" s="57">
        <f>'2024'!CY20</f>
        <v>50</v>
      </c>
      <c r="DE152" s="58">
        <f>'2024'!CZ20</f>
        <v>5.9</v>
      </c>
    </row>
    <row r="153" spans="1:109" ht="15.75" hidden="1" customHeight="1" x14ac:dyDescent="0.2">
      <c r="A153" s="29">
        <f t="shared" si="12"/>
        <v>151</v>
      </c>
      <c r="B153" s="30">
        <f>'2019'!A20</f>
        <v>18</v>
      </c>
      <c r="C153" s="30">
        <v>2019</v>
      </c>
      <c r="D153" s="31" t="str">
        <f>'2019'!B20</f>
        <v>Dax Raymond</v>
      </c>
      <c r="E153" s="32">
        <f>'2019'!C20</f>
        <v>3.0428571428571431</v>
      </c>
      <c r="F153" s="32">
        <f t="shared" si="13"/>
        <v>6.2</v>
      </c>
      <c r="G153" s="32"/>
      <c r="H153" s="33">
        <f t="shared" si="14"/>
        <v>-1.81702208323773</v>
      </c>
      <c r="I153" s="34" t="str">
        <f>'2019'!D20</f>
        <v>Utah State</v>
      </c>
      <c r="J153" s="35">
        <f>'2019'!E20</f>
        <v>7</v>
      </c>
      <c r="K153" s="36">
        <f>'2019'!F20</f>
        <v>34668</v>
      </c>
      <c r="L153" s="37">
        <f>'2019'!G20</f>
        <v>30.846575342465755</v>
      </c>
      <c r="M153" s="37" t="str">
        <f>'2019'!H20</f>
        <v>JR</v>
      </c>
      <c r="N153" s="37">
        <f>'2019'!I20</f>
        <v>24.416438356164385</v>
      </c>
      <c r="O153" s="38">
        <f>'2019'!J20</f>
        <v>77</v>
      </c>
      <c r="P153" s="38">
        <f>'2019'!K20</f>
        <v>255</v>
      </c>
      <c r="Q153" s="35">
        <f>'2019'!L20</f>
        <v>4.7300000000000004</v>
      </c>
      <c r="R153" s="39">
        <f>'2019'!M20</f>
        <v>0</v>
      </c>
      <c r="S153" s="40">
        <f>'2019'!N20</f>
        <v>0</v>
      </c>
      <c r="T153" s="41">
        <f>'2019'!O20</f>
        <v>7.0072992700729933E-2</v>
      </c>
      <c r="U153" s="41">
        <f>'2019'!P20</f>
        <v>0</v>
      </c>
      <c r="V153" s="41">
        <f>'2019'!Q20</f>
        <v>0.16703539823008851</v>
      </c>
      <c r="W153" s="41">
        <f>'2019'!R20</f>
        <v>0.11658735554044868</v>
      </c>
      <c r="X153" s="42">
        <f>'2019'!S20</f>
        <v>0.1418113768852686</v>
      </c>
      <c r="Y153" s="43">
        <f>'2019'!T20</f>
        <v>0.10777664643280413</v>
      </c>
      <c r="Z153" s="44">
        <f>'2019'!U20</f>
        <v>22.767123287671232</v>
      </c>
      <c r="AA153" s="45">
        <f>'2019'!V20</f>
        <v>1.41</v>
      </c>
      <c r="AB153" s="45">
        <f t="shared" ref="AB153:AB162" si="29">CS153/CV153</f>
        <v>12.703703703703704</v>
      </c>
      <c r="AC153" s="45">
        <f>'2019'!X20</f>
        <v>6.3</v>
      </c>
      <c r="AD153" s="45">
        <f>'2019'!Y20</f>
        <v>8.6</v>
      </c>
      <c r="AE153" s="45">
        <f>'2019'!Z20</f>
        <v>0</v>
      </c>
      <c r="AF153" s="45">
        <f>'2019'!AA20</f>
        <v>0</v>
      </c>
      <c r="AG153" s="45">
        <f t="shared" si="15"/>
        <v>28.6</v>
      </c>
      <c r="AH153" s="46">
        <f>'2019'!AB20</f>
        <v>0.1</v>
      </c>
      <c r="AI153" s="45">
        <f>'2019'!AC20</f>
        <v>101.88860429027191</v>
      </c>
      <c r="AJ153" s="47">
        <f>'2019'!AD20</f>
        <v>109.25232608483759</v>
      </c>
      <c r="AK153" s="48">
        <f>'2019'!AE20</f>
        <v>1</v>
      </c>
      <c r="AL153" s="49">
        <f>'2019'!AF20</f>
        <v>1</v>
      </c>
      <c r="AM153" s="49">
        <f>'2019'!AG20</f>
        <v>1</v>
      </c>
      <c r="AN153" s="49">
        <f>'2019'!AH20</f>
        <v>4</v>
      </c>
      <c r="AO153" s="49">
        <f>'2019'!AI20</f>
        <v>3</v>
      </c>
      <c r="AP153" s="49">
        <f>'2019'!AK20</f>
        <v>5</v>
      </c>
      <c r="AQ153" s="49">
        <f>'2019'!AL20</f>
        <v>0</v>
      </c>
      <c r="AR153" s="50">
        <f>'2019'!AM20</f>
        <v>0</v>
      </c>
      <c r="AS153" s="55">
        <f>'2019'!AN20</f>
        <v>0</v>
      </c>
      <c r="AT153" s="56">
        <f>'2019'!AO20</f>
        <v>1</v>
      </c>
      <c r="AU153" s="56">
        <f>'2019'!AP20</f>
        <v>0</v>
      </c>
      <c r="AV153" s="56">
        <f>'2019'!AQ20</f>
        <v>0</v>
      </c>
      <c r="AW153" s="56">
        <f>'2019'!AR20</f>
        <v>0</v>
      </c>
      <c r="AX153" s="56">
        <f>'2019'!AS20</f>
        <v>0</v>
      </c>
      <c r="AY153" s="57">
        <f>'2019'!AT20</f>
        <v>0</v>
      </c>
      <c r="AZ153" s="57">
        <f>'2019'!AU20</f>
        <v>0</v>
      </c>
      <c r="BA153" s="57">
        <f>'2019'!AV20</f>
        <v>0</v>
      </c>
      <c r="BB153" s="57">
        <f>'2019'!AW20</f>
        <v>0</v>
      </c>
      <c r="BC153" s="57">
        <f>'2019'!AX20</f>
        <v>0</v>
      </c>
      <c r="BD153" s="57">
        <f>'2019'!AY20</f>
        <v>0</v>
      </c>
      <c r="BE153" s="58">
        <f>'2019'!AZ20</f>
        <v>0</v>
      </c>
      <c r="BF153" s="55">
        <f>'2019'!BA20</f>
        <v>72</v>
      </c>
      <c r="BG153" s="56">
        <f>'2019'!BB20</f>
        <v>1027.5</v>
      </c>
      <c r="BH153" s="56">
        <f>'2019'!BC20</f>
        <v>9</v>
      </c>
      <c r="BI153" s="56">
        <f>'2019'!BD20</f>
        <v>4</v>
      </c>
      <c r="BJ153" s="56">
        <f>'2019'!BE20</f>
        <v>0</v>
      </c>
      <c r="BK153" s="56">
        <f>'2019'!BF20</f>
        <v>8</v>
      </c>
      <c r="BL153" s="57">
        <f>'2019'!BG20</f>
        <v>0</v>
      </c>
      <c r="BM153" s="57">
        <f>'2019'!BH20</f>
        <v>0</v>
      </c>
      <c r="BN153" s="57">
        <f>'2019'!BI20</f>
        <v>0.89</v>
      </c>
      <c r="BO153" s="57">
        <f>'2019'!BJ20</f>
        <v>7</v>
      </c>
      <c r="BP153" s="57">
        <f>'2019'!BK20</f>
        <v>8.9</v>
      </c>
      <c r="BQ153" s="57">
        <f>'2019'!BL20</f>
        <v>0</v>
      </c>
      <c r="BR153" s="58">
        <f>'2019'!BM20</f>
        <v>42.9</v>
      </c>
      <c r="BS153" s="55">
        <f>'2019'!BN20</f>
        <v>0</v>
      </c>
      <c r="BT153" s="56">
        <f>'2019'!BO20</f>
        <v>1</v>
      </c>
      <c r="BU153" s="56">
        <f>'2019'!BP20</f>
        <v>0</v>
      </c>
      <c r="BV153" s="56">
        <f>'2019'!BQ20</f>
        <v>0</v>
      </c>
      <c r="BW153" s="56">
        <f>'2019'!BR20</f>
        <v>0</v>
      </c>
      <c r="BX153" s="56">
        <f>'2019'!BS20</f>
        <v>0</v>
      </c>
      <c r="BY153" s="57">
        <f>'2019'!BT20</f>
        <v>0</v>
      </c>
      <c r="BZ153" s="57">
        <f>'2019'!BU20</f>
        <v>0</v>
      </c>
      <c r="CA153" s="57">
        <f>'2019'!BV20</f>
        <v>0</v>
      </c>
      <c r="CB153" s="57">
        <f>'2019'!BW20</f>
        <v>0</v>
      </c>
      <c r="CC153" s="57">
        <f>'2019'!BX20</f>
        <v>0</v>
      </c>
      <c r="CD153" s="57">
        <f>'2019'!BY20</f>
        <v>0</v>
      </c>
      <c r="CE153" s="58">
        <f>'2019'!BZ20</f>
        <v>0</v>
      </c>
      <c r="CF153" s="55">
        <f>'2019'!CA20</f>
        <v>453</v>
      </c>
      <c r="CG153" s="56">
        <f>'2019'!CB20</f>
        <v>2712</v>
      </c>
      <c r="CH153" s="56">
        <f>'2019'!CC20</f>
        <v>62</v>
      </c>
      <c r="CI153" s="56">
        <f>'2019'!CD20</f>
        <v>41</v>
      </c>
      <c r="CJ153" s="56">
        <f>'2019'!CE20</f>
        <v>1</v>
      </c>
      <c r="CK153" s="56">
        <f>'2019'!CF20</f>
        <v>15.600000000000001</v>
      </c>
      <c r="CL153" s="57">
        <f>'2019'!CG20</f>
        <v>0</v>
      </c>
      <c r="CM153" s="57">
        <f>'2019'!CH20</f>
        <v>0</v>
      </c>
      <c r="CN153" s="57">
        <f>'2019'!CI20</f>
        <v>1.41</v>
      </c>
      <c r="CO153" s="57">
        <f>'2019'!CJ20</f>
        <v>6</v>
      </c>
      <c r="CP153" s="57">
        <f>'2019'!CK20</f>
        <v>7</v>
      </c>
      <c r="CQ153" s="57">
        <f>'2019'!CL20</f>
        <v>28.6</v>
      </c>
      <c r="CR153" s="58">
        <f>'2019'!CM20</f>
        <v>10.9</v>
      </c>
      <c r="CS153" s="55">
        <f>'2019'!CN20</f>
        <v>343</v>
      </c>
      <c r="CT153" s="56">
        <f>'2019'!CO20</f>
        <v>2942</v>
      </c>
      <c r="CU153" s="56">
        <f>'2019'!CP20</f>
        <v>43</v>
      </c>
      <c r="CV153" s="56">
        <f>'2019'!CQ20</f>
        <v>27</v>
      </c>
      <c r="CW153" s="56">
        <f>'2019'!CR20</f>
        <v>2</v>
      </c>
      <c r="CX153" s="56">
        <f>'2019'!CS20</f>
        <v>25</v>
      </c>
      <c r="CY153" s="57">
        <f>'2019'!CT20</f>
        <v>0</v>
      </c>
      <c r="CZ153" s="57">
        <f>'2019'!CU20</f>
        <v>0</v>
      </c>
      <c r="DA153" s="57">
        <f>'2019'!CV20</f>
        <v>1.22</v>
      </c>
      <c r="DB153" s="57">
        <f>'2019'!CW20</f>
        <v>6.3</v>
      </c>
      <c r="DC153" s="57">
        <f>'2019'!CX20</f>
        <v>8.6</v>
      </c>
      <c r="DD153" s="57">
        <f>'2019'!CY20</f>
        <v>50</v>
      </c>
      <c r="DE153" s="58">
        <f>'2019'!CZ20</f>
        <v>10</v>
      </c>
    </row>
    <row r="154" spans="1:109" ht="15.75" hidden="1" customHeight="1" x14ac:dyDescent="0.2">
      <c r="A154" s="29">
        <f t="shared" si="12"/>
        <v>152</v>
      </c>
      <c r="B154" s="30">
        <f>'2020'!A17</f>
        <v>15</v>
      </c>
      <c r="C154" s="30">
        <v>2020</v>
      </c>
      <c r="D154" s="31" t="str">
        <f>'2020'!B17</f>
        <v>Tyler Davis</v>
      </c>
      <c r="E154" s="32">
        <f>'2020'!C17</f>
        <v>2.8642857142857143</v>
      </c>
      <c r="F154" s="32">
        <f t="shared" si="13"/>
        <v>5.5</v>
      </c>
      <c r="G154" s="32"/>
      <c r="H154" s="33">
        <f t="shared" si="14"/>
        <v>-1.8832770174212514</v>
      </c>
      <c r="I154" s="34" t="str">
        <f>'2020'!D17</f>
        <v>Georgia Tech</v>
      </c>
      <c r="J154" s="35">
        <f>'2020'!E17</f>
        <v>4</v>
      </c>
      <c r="K154" s="36">
        <f>'2020'!F17</f>
        <v>35522</v>
      </c>
      <c r="L154" s="37">
        <f>'2020'!G17</f>
        <v>28.506849315068493</v>
      </c>
      <c r="M154" s="37" t="str">
        <f>'2020'!H17</f>
        <v>RS SR</v>
      </c>
      <c r="N154" s="37">
        <f>'2020'!I17</f>
        <v>23.073972602739726</v>
      </c>
      <c r="O154" s="38">
        <f>'2020'!J17</f>
        <v>76</v>
      </c>
      <c r="P154" s="38">
        <f>'2020'!K17</f>
        <v>250</v>
      </c>
      <c r="Q154" s="35">
        <f>'2020'!L17</f>
        <v>4.71</v>
      </c>
      <c r="R154" s="39">
        <f>'2020'!M17</f>
        <v>6</v>
      </c>
      <c r="S154" s="40">
        <f>'2020'!N17</f>
        <v>0</v>
      </c>
      <c r="T154" s="41">
        <f>'2020'!O17</f>
        <v>8.7978950830455524E-2</v>
      </c>
      <c r="U154" s="41">
        <f>'2020'!P17</f>
        <v>8.2784971343663777E-2</v>
      </c>
      <c r="V154" s="41">
        <f>'2020'!Q17</f>
        <v>0.14036395254953107</v>
      </c>
      <c r="W154" s="41">
        <f>'2020'!R17</f>
        <v>0.10048204222961504</v>
      </c>
      <c r="X154" s="42">
        <f>'2020'!S17</f>
        <v>0.12042299738957306</v>
      </c>
      <c r="Y154" s="43">
        <f>'2020'!T17</f>
        <v>0.1144018475200944</v>
      </c>
      <c r="Z154" s="44" t="str">
        <f>'2020'!U17</f>
        <v>N/A</v>
      </c>
      <c r="AA154" s="45">
        <f>'2020'!V17</f>
        <v>1.45</v>
      </c>
      <c r="AB154" s="45">
        <f t="shared" si="29"/>
        <v>8.7058823529411757</v>
      </c>
      <c r="AC154" s="45">
        <f>'2020'!X17</f>
        <v>4.4000000000000004</v>
      </c>
      <c r="AD154" s="45">
        <f>'2020'!Y17</f>
        <v>8.5</v>
      </c>
      <c r="AE154" s="45">
        <f>'2020'!Z17</f>
        <v>0</v>
      </c>
      <c r="AF154" s="45">
        <f>'2020'!AA17</f>
        <v>0</v>
      </c>
      <c r="AG154" s="45">
        <f t="shared" si="15"/>
        <v>75</v>
      </c>
      <c r="AH154" s="46">
        <f>'2020'!AB17</f>
        <v>5.5999999999999994E-2</v>
      </c>
      <c r="AI154" s="45">
        <f>'2020'!AC17</f>
        <v>101.59828471718322</v>
      </c>
      <c r="AJ154" s="47">
        <f>'2020'!AD17</f>
        <v>106.82570204212722</v>
      </c>
      <c r="AK154" s="48">
        <f>'2020'!AE17</f>
        <v>2</v>
      </c>
      <c r="AL154" s="49">
        <f>'2020'!AF17</f>
        <v>0</v>
      </c>
      <c r="AM154" s="49">
        <f>'2020'!AG17</f>
        <v>2</v>
      </c>
      <c r="AN154" s="49">
        <f>'2020'!AH17</f>
        <v>0</v>
      </c>
      <c r="AO154" s="49">
        <f>'2020'!AI17</f>
        <v>1</v>
      </c>
      <c r="AP154" s="49">
        <f>'2020'!AK17</f>
        <v>4</v>
      </c>
      <c r="AQ154" s="49">
        <f>'2020'!AL17</f>
        <v>2</v>
      </c>
      <c r="AR154" s="50">
        <f>'2020'!AM17</f>
        <v>0</v>
      </c>
      <c r="AS154" s="55">
        <f>'2020'!AN17</f>
        <v>0</v>
      </c>
      <c r="AT154" s="56">
        <f>'2020'!AO17</f>
        <v>1</v>
      </c>
      <c r="AU154" s="56">
        <f>'2020'!AP17</f>
        <v>0</v>
      </c>
      <c r="AV154" s="56">
        <f>'2020'!AQ17</f>
        <v>0</v>
      </c>
      <c r="AW154" s="56">
        <f>'2020'!AR17</f>
        <v>0</v>
      </c>
      <c r="AX154" s="56">
        <f>'2020'!AS17</f>
        <v>0</v>
      </c>
      <c r="AY154" s="57">
        <f>'2020'!AT17</f>
        <v>0</v>
      </c>
      <c r="AZ154" s="57">
        <f>'2020'!AU17</f>
        <v>0</v>
      </c>
      <c r="BA154" s="57">
        <f>'2020'!AV17</f>
        <v>0</v>
      </c>
      <c r="BB154" s="57">
        <f>'2020'!AW17</f>
        <v>0</v>
      </c>
      <c r="BC154" s="57">
        <f>'2020'!AX17</f>
        <v>0</v>
      </c>
      <c r="BD154" s="57">
        <f>'2020'!AY17</f>
        <v>0</v>
      </c>
      <c r="BE154" s="58">
        <f>'2020'!AZ17</f>
        <v>0</v>
      </c>
      <c r="BF154" s="55">
        <f>'2020'!BA17</f>
        <v>107</v>
      </c>
      <c r="BG154" s="56">
        <f>'2020'!BB17</f>
        <v>1216.1999999999998</v>
      </c>
      <c r="BH154" s="56">
        <f>'2020'!BC17</f>
        <v>16</v>
      </c>
      <c r="BI154" s="56">
        <f>'2020'!BD17</f>
        <v>11</v>
      </c>
      <c r="BJ154" s="56">
        <f>'2020'!BE17</f>
        <v>1</v>
      </c>
      <c r="BK154" s="56">
        <f>'2020'!BF17</f>
        <v>4.1999999999999993</v>
      </c>
      <c r="BL154" s="57">
        <f>'2020'!BG17</f>
        <v>0</v>
      </c>
      <c r="BM154" s="57">
        <f>'2020'!BH17</f>
        <v>0</v>
      </c>
      <c r="BN154" s="57">
        <f>'2020'!BI17</f>
        <v>0.93</v>
      </c>
      <c r="BO154" s="57">
        <f>'2020'!BJ17</f>
        <v>3.4</v>
      </c>
      <c r="BP154" s="57">
        <f>'2020'!BK17</f>
        <v>10</v>
      </c>
      <c r="BQ154" s="57">
        <f>'2020'!BL17</f>
        <v>0</v>
      </c>
      <c r="BR154" s="58">
        <f>'2020'!BM17</f>
        <v>0</v>
      </c>
      <c r="BS154" s="55">
        <f>'2020'!BN17</f>
        <v>156</v>
      </c>
      <c r="BT154" s="56">
        <f>'2020'!BO17</f>
        <v>1884.3999999999999</v>
      </c>
      <c r="BU154" s="56">
        <f>'2020'!BP17</f>
        <v>20</v>
      </c>
      <c r="BV154" s="56">
        <f>'2020'!BQ17</f>
        <v>14</v>
      </c>
      <c r="BW154" s="56">
        <f>'2020'!BR17</f>
        <v>0</v>
      </c>
      <c r="BX154" s="56">
        <f>'2020'!BS17</f>
        <v>10.5</v>
      </c>
      <c r="BY154" s="57">
        <f>'2020'!BT17</f>
        <v>0</v>
      </c>
      <c r="BZ154" s="57">
        <f>'2020'!BU17</f>
        <v>0</v>
      </c>
      <c r="CA154" s="57">
        <f>'2020'!BV17</f>
        <v>1.66</v>
      </c>
      <c r="CB154" s="57">
        <f>'2020'!BW17</f>
        <v>7.5</v>
      </c>
      <c r="CC154" s="57">
        <f>'2020'!BX17</f>
        <v>5.5</v>
      </c>
      <c r="CD154" s="57">
        <f>'2020'!BY17</f>
        <v>25</v>
      </c>
      <c r="CE154" s="58">
        <f>'2020'!BZ17</f>
        <v>6.7</v>
      </c>
      <c r="CF154" s="55">
        <f>'2020'!CA17</f>
        <v>226</v>
      </c>
      <c r="CG154" s="56">
        <f>'2020'!CB17</f>
        <v>1610.1000000000001</v>
      </c>
      <c r="CH154" s="56">
        <f>'2020'!CC17</f>
        <v>30</v>
      </c>
      <c r="CI154" s="56">
        <f>'2020'!CD17</f>
        <v>22</v>
      </c>
      <c r="CJ154" s="56">
        <f>'2020'!CE17</f>
        <v>6</v>
      </c>
      <c r="CK154" s="56">
        <f>'2020'!CF17</f>
        <v>15.299999999999999</v>
      </c>
      <c r="CL154" s="57">
        <f>'2020'!CG17</f>
        <v>0</v>
      </c>
      <c r="CM154" s="57">
        <f>'2020'!CH17</f>
        <v>0</v>
      </c>
      <c r="CN154" s="57">
        <f>'2020'!CI17</f>
        <v>1.45</v>
      </c>
      <c r="CO154" s="57">
        <f>'2020'!CJ17</f>
        <v>2.9</v>
      </c>
      <c r="CP154" s="57">
        <f>'2020'!CK17</f>
        <v>8.5</v>
      </c>
      <c r="CQ154" s="57">
        <f>'2020'!CL17</f>
        <v>75</v>
      </c>
      <c r="CR154" s="58">
        <f>'2020'!CM17</f>
        <v>8.3000000000000007</v>
      </c>
      <c r="CS154" s="55">
        <f>'2020'!CN17</f>
        <v>148</v>
      </c>
      <c r="CT154" s="56">
        <f>'2020'!CO17</f>
        <v>1472.9</v>
      </c>
      <c r="CU154" s="56">
        <f>'2020'!CP17</f>
        <v>32</v>
      </c>
      <c r="CV154" s="56">
        <f>'2020'!CQ17</f>
        <v>17</v>
      </c>
      <c r="CW154" s="56">
        <f>'2020'!CR17</f>
        <v>1</v>
      </c>
      <c r="CX154" s="56">
        <f>'2020'!CS17</f>
        <v>13.2</v>
      </c>
      <c r="CY154" s="57">
        <f>'2020'!CT17</f>
        <v>0</v>
      </c>
      <c r="CZ154" s="57">
        <f>'2020'!CU17</f>
        <v>0</v>
      </c>
      <c r="DA154" s="57">
        <f>'2020'!CV17</f>
        <v>0.75</v>
      </c>
      <c r="DB154" s="57">
        <f>'2020'!CW17</f>
        <v>4.4000000000000004</v>
      </c>
      <c r="DC154" s="57">
        <f>'2020'!CX17</f>
        <v>7.1</v>
      </c>
      <c r="DD154" s="57">
        <f>'2020'!CY17</f>
        <v>33.299999999999997</v>
      </c>
      <c r="DE154" s="58">
        <f>'2020'!CZ17</f>
        <v>5.6</v>
      </c>
    </row>
    <row r="155" spans="1:109" ht="15.75" hidden="1" customHeight="1" x14ac:dyDescent="0.2">
      <c r="A155" s="29">
        <f t="shared" si="12"/>
        <v>153</v>
      </c>
      <c r="B155" s="30">
        <f>'2018'!A17</f>
        <v>15</v>
      </c>
      <c r="C155" s="30">
        <v>2018</v>
      </c>
      <c r="D155" s="31" t="str">
        <f>'2018'!B17</f>
        <v>Dalton Schultz</v>
      </c>
      <c r="E155" s="32">
        <f>'2018'!C17</f>
        <v>2.8571428571428572</v>
      </c>
      <c r="F155" s="32">
        <f t="shared" si="13"/>
        <v>4.9000000000000004</v>
      </c>
      <c r="G155" s="32"/>
      <c r="H155" s="33">
        <f t="shared" si="14"/>
        <v>-1.8859272147885926</v>
      </c>
      <c r="I155" s="34" t="str">
        <f>'2018'!D17</f>
        <v>Stanford</v>
      </c>
      <c r="J155" s="35">
        <f>'2018'!E17</f>
        <v>5</v>
      </c>
      <c r="K155" s="36">
        <f>'2018'!F17</f>
        <v>35257</v>
      </c>
      <c r="L155" s="37">
        <f>'2018'!G17</f>
        <v>29.232876712328768</v>
      </c>
      <c r="M155" s="37" t="str">
        <f>'2018'!H17</f>
        <v>SR</v>
      </c>
      <c r="N155" s="37">
        <f>'2018'!I17</f>
        <v>21.805479452054794</v>
      </c>
      <c r="O155" s="38">
        <f>'2018'!J17</f>
        <v>77</v>
      </c>
      <c r="P155" s="38">
        <f>'2018'!K17</f>
        <v>244</v>
      </c>
      <c r="Q155" s="35">
        <f>'2018'!L17</f>
        <v>4.75</v>
      </c>
      <c r="R155" s="39">
        <f>'2018'!M17</f>
        <v>4</v>
      </c>
      <c r="S155" s="40">
        <f>'2018'!N17</f>
        <v>0</v>
      </c>
      <c r="T155" s="41">
        <f>'2018'!O17</f>
        <v>0</v>
      </c>
      <c r="U155" s="41">
        <f>'2018'!P17</f>
        <v>5.7601510859301229E-2</v>
      </c>
      <c r="V155" s="41">
        <f>'2018'!Q17</f>
        <v>0.11378002528445007</v>
      </c>
      <c r="W155" s="41">
        <f>'2018'!R17</f>
        <v>9.9546186502708231E-2</v>
      </c>
      <c r="X155" s="42">
        <f>'2018'!S17</f>
        <v>0.10666310589357915</v>
      </c>
      <c r="Y155" s="43">
        <f>'2018'!T17</f>
        <v>0.10132995059890018</v>
      </c>
      <c r="Z155" s="44" t="str">
        <f>'2018'!U17</f>
        <v>N/A</v>
      </c>
      <c r="AA155" s="45">
        <f>'2018'!V17</f>
        <v>0.82</v>
      </c>
      <c r="AB155" s="45">
        <f t="shared" si="29"/>
        <v>9.2727272727272734</v>
      </c>
      <c r="AC155" s="45">
        <f>'2018'!X17</f>
        <v>4</v>
      </c>
      <c r="AD155" s="45">
        <f>'2018'!Y17</f>
        <v>7.7</v>
      </c>
      <c r="AE155" s="45">
        <f>'2018'!Z17</f>
        <v>0</v>
      </c>
      <c r="AF155" s="45">
        <f>'2018'!AA17</f>
        <v>0</v>
      </c>
      <c r="AG155" s="45">
        <f t="shared" si="15"/>
        <v>0</v>
      </c>
      <c r="AH155" s="46">
        <f>'2018'!AB17</f>
        <v>0</v>
      </c>
      <c r="AI155" s="45">
        <f>'2018'!AC17</f>
        <v>95.861756739128765</v>
      </c>
      <c r="AJ155" s="47">
        <f>'2018'!AD17</f>
        <v>102.78990451661946</v>
      </c>
      <c r="AK155" s="48">
        <f>'2018'!AE17</f>
        <v>1</v>
      </c>
      <c r="AL155" s="49">
        <f>'2018'!AF17</f>
        <v>0</v>
      </c>
      <c r="AM155" s="49">
        <f>'2018'!AG17</f>
        <v>0</v>
      </c>
      <c r="AN155" s="49">
        <f>'2018'!AH17</f>
        <v>0</v>
      </c>
      <c r="AO155" s="49">
        <f>'2018'!AI17</f>
        <v>0</v>
      </c>
      <c r="AP155" s="49">
        <f>'2018'!AK17</f>
        <v>2</v>
      </c>
      <c r="AQ155" s="49">
        <f>'2018'!AL17</f>
        <v>5</v>
      </c>
      <c r="AR155" s="50">
        <f>'2018'!AM17</f>
        <v>0</v>
      </c>
      <c r="AS155" s="55">
        <f>'2018'!AN17</f>
        <v>0</v>
      </c>
      <c r="AT155" s="56">
        <f>'2018'!AO17</f>
        <v>1</v>
      </c>
      <c r="AU155" s="56">
        <f>'2018'!AP17</f>
        <v>0</v>
      </c>
      <c r="AV155" s="56">
        <f>'2018'!AQ17</f>
        <v>0</v>
      </c>
      <c r="AW155" s="56">
        <f>'2018'!AR17</f>
        <v>0</v>
      </c>
      <c r="AX155" s="56">
        <f>'2018'!AS17</f>
        <v>0</v>
      </c>
      <c r="AY155" s="57">
        <f>'2018'!AT17</f>
        <v>0</v>
      </c>
      <c r="AZ155" s="57">
        <f>'2018'!AU17</f>
        <v>0</v>
      </c>
      <c r="BA155" s="57">
        <f>'2018'!AV17</f>
        <v>0</v>
      </c>
      <c r="BB155" s="57">
        <f>'2018'!AW17</f>
        <v>0</v>
      </c>
      <c r="BC155" s="57">
        <f>'2018'!AX17</f>
        <v>0</v>
      </c>
      <c r="BD155" s="57">
        <f>'2018'!AY17</f>
        <v>0</v>
      </c>
      <c r="BE155" s="58">
        <f>'2018'!AZ17</f>
        <v>0</v>
      </c>
      <c r="BF155" s="55">
        <f>'2018'!BA17</f>
        <v>0</v>
      </c>
      <c r="BG155" s="56">
        <f>'2018'!BB17</f>
        <v>1</v>
      </c>
      <c r="BH155" s="56">
        <f>'2018'!BC17</f>
        <v>0</v>
      </c>
      <c r="BI155" s="56">
        <f>'2018'!BD17</f>
        <v>0</v>
      </c>
      <c r="BJ155" s="56">
        <f>'2018'!BE17</f>
        <v>0</v>
      </c>
      <c r="BK155" s="56">
        <f>'2018'!BF17</f>
        <v>0</v>
      </c>
      <c r="BL155" s="57">
        <f>'2018'!BG17</f>
        <v>0</v>
      </c>
      <c r="BM155" s="57">
        <f>'2018'!BH17</f>
        <v>0</v>
      </c>
      <c r="BN155" s="57">
        <f>'2018'!BI17</f>
        <v>0</v>
      </c>
      <c r="BO155" s="57">
        <f>'2018'!BJ17</f>
        <v>0</v>
      </c>
      <c r="BP155" s="57">
        <f>'2018'!BK17</f>
        <v>0</v>
      </c>
      <c r="BQ155" s="57">
        <f>'2018'!BL17</f>
        <v>0</v>
      </c>
      <c r="BR155" s="58">
        <f>'2018'!BM17</f>
        <v>0</v>
      </c>
      <c r="BS155" s="55">
        <f>'2018'!BN17</f>
        <v>122</v>
      </c>
      <c r="BT155" s="56">
        <f>'2018'!BO17</f>
        <v>2118</v>
      </c>
      <c r="BU155" s="56">
        <f>'2018'!BP17</f>
        <v>14</v>
      </c>
      <c r="BV155" s="56">
        <f>'2018'!BQ17</f>
        <v>10</v>
      </c>
      <c r="BW155" s="56">
        <f>'2018'!BR17</f>
        <v>1</v>
      </c>
      <c r="BX155" s="56">
        <f>'2018'!BS17</f>
        <v>21</v>
      </c>
      <c r="BY155" s="57">
        <f>'2018'!BT17</f>
        <v>0</v>
      </c>
      <c r="BZ155" s="57">
        <f>'2018'!BU17</f>
        <v>0</v>
      </c>
      <c r="CA155" s="57">
        <f>'2018'!BV17</f>
        <v>1.0900000000000001</v>
      </c>
      <c r="CB155" s="57">
        <f>'2018'!BW17</f>
        <v>4.4000000000000004</v>
      </c>
      <c r="CC155" s="57">
        <f>'2018'!BX17</f>
        <v>9.1</v>
      </c>
      <c r="CD155" s="57">
        <f>'2018'!BY17</f>
        <v>0</v>
      </c>
      <c r="CE155" s="58">
        <f>'2018'!BZ17</f>
        <v>23.1</v>
      </c>
      <c r="CF155" s="55">
        <f>'2018'!CA17</f>
        <v>216</v>
      </c>
      <c r="CG155" s="56">
        <f>'2018'!CB17</f>
        <v>1898.3999999999999</v>
      </c>
      <c r="CH155" s="56">
        <f>'2018'!CC17</f>
        <v>36</v>
      </c>
      <c r="CI155" s="56">
        <f>'2018'!CD17</f>
        <v>23</v>
      </c>
      <c r="CJ155" s="56">
        <f>'2018'!CE17</f>
        <v>1</v>
      </c>
      <c r="CK155" s="56">
        <f>'2018'!CF17</f>
        <v>14.399999999999999</v>
      </c>
      <c r="CL155" s="57">
        <f>'2018'!CG17</f>
        <v>0</v>
      </c>
      <c r="CM155" s="57">
        <f>'2018'!CH17</f>
        <v>0</v>
      </c>
      <c r="CN155" s="57">
        <f>'2018'!CI17</f>
        <v>0.81</v>
      </c>
      <c r="CO155" s="57">
        <f>'2018'!CJ17</f>
        <v>4</v>
      </c>
      <c r="CP155" s="57">
        <f>'2018'!CK17</f>
        <v>7.7</v>
      </c>
      <c r="CQ155" s="57">
        <f>'2018'!CL17</f>
        <v>0</v>
      </c>
      <c r="CR155" s="58">
        <f>'2018'!CM17</f>
        <v>8</v>
      </c>
      <c r="CS155" s="55">
        <f>'2018'!CN17</f>
        <v>204</v>
      </c>
      <c r="CT155" s="56">
        <f>'2018'!CO17</f>
        <v>2049.3000000000002</v>
      </c>
      <c r="CU155" s="56">
        <f>'2018'!CP17</f>
        <v>32</v>
      </c>
      <c r="CV155" s="56">
        <f>'2018'!CQ17</f>
        <v>22</v>
      </c>
      <c r="CW155" s="56">
        <f>'2018'!CR17</f>
        <v>3</v>
      </c>
      <c r="CX155" s="56">
        <f>'2018'!CS17</f>
        <v>17.600000000000001</v>
      </c>
      <c r="CY155" s="57">
        <f>'2018'!CT17</f>
        <v>0</v>
      </c>
      <c r="CZ155" s="57">
        <f>'2018'!CU17</f>
        <v>0</v>
      </c>
      <c r="DA155" s="57">
        <f>'2018'!CV17</f>
        <v>0.82</v>
      </c>
      <c r="DB155" s="57">
        <f>'2018'!CW17</f>
        <v>3.2</v>
      </c>
      <c r="DC155" s="57">
        <f>'2018'!CX17</f>
        <v>7.3</v>
      </c>
      <c r="DD155" s="57">
        <f>'2018'!CY17</f>
        <v>40</v>
      </c>
      <c r="DE155" s="58">
        <f>'2018'!CZ17</f>
        <v>0</v>
      </c>
    </row>
    <row r="156" spans="1:109" ht="15.75" hidden="1" customHeight="1" x14ac:dyDescent="0.2">
      <c r="A156" s="29">
        <f t="shared" si="12"/>
        <v>154</v>
      </c>
      <c r="B156" s="30">
        <f>'2018'!A18</f>
        <v>16</v>
      </c>
      <c r="C156" s="30">
        <v>2018</v>
      </c>
      <c r="D156" s="31" t="str">
        <f>'2018'!B18</f>
        <v>Austin Roberts</v>
      </c>
      <c r="E156" s="32">
        <f>'2018'!C18</f>
        <v>2.8285714285714287</v>
      </c>
      <c r="F156" s="32">
        <f t="shared" si="13"/>
        <v>4.3</v>
      </c>
      <c r="G156" s="32"/>
      <c r="H156" s="33">
        <f t="shared" si="14"/>
        <v>-1.896528004257956</v>
      </c>
      <c r="I156" s="34" t="str">
        <f>'2018'!D18</f>
        <v>UCLA</v>
      </c>
      <c r="J156" s="35">
        <f>'2018'!E18</f>
        <v>5</v>
      </c>
      <c r="K156" s="36">
        <f>'2018'!F18</f>
        <v>35036</v>
      </c>
      <c r="L156" s="37">
        <f>'2018'!G18</f>
        <v>29.838356164383562</v>
      </c>
      <c r="M156" s="37" t="str">
        <f>'2018'!H18</f>
        <v>JR</v>
      </c>
      <c r="N156" s="37">
        <f>'2018'!I18</f>
        <v>22.410958904109588</v>
      </c>
      <c r="O156" s="38">
        <f>'2018'!J18</f>
        <v>74</v>
      </c>
      <c r="P156" s="38">
        <f>'2018'!K18</f>
        <v>230</v>
      </c>
      <c r="Q156" s="35">
        <f>'2018'!L18</f>
        <v>4.68</v>
      </c>
      <c r="R156" s="39">
        <f>'2018'!M18</f>
        <v>0</v>
      </c>
      <c r="S156" s="40">
        <f>'2018'!N18</f>
        <v>0</v>
      </c>
      <c r="T156" s="41">
        <f>'2018'!O18</f>
        <v>0</v>
      </c>
      <c r="U156" s="41">
        <f>'2018'!P18</f>
        <v>6.5766701280719972E-2</v>
      </c>
      <c r="V156" s="41">
        <f>'2018'!Q18</f>
        <v>0.11036874154262516</v>
      </c>
      <c r="W156" s="41">
        <f>'2018'!R18</f>
        <v>7.982583454281568E-2</v>
      </c>
      <c r="X156" s="42">
        <f>'2018'!S18</f>
        <v>9.5097288042720413E-2</v>
      </c>
      <c r="Y156" s="43">
        <f>'2018'!T18</f>
        <v>9.0342423640584382E-2</v>
      </c>
      <c r="Z156" s="44" t="str">
        <f>'2018'!U18</f>
        <v>N/A</v>
      </c>
      <c r="AA156" s="45">
        <f>'2018'!V18</f>
        <v>1.76</v>
      </c>
      <c r="AB156" s="45">
        <f t="shared" si="29"/>
        <v>11.578947368421053</v>
      </c>
      <c r="AC156" s="45">
        <f>'2018'!X18</f>
        <v>9.1</v>
      </c>
      <c r="AD156" s="45">
        <f>'2018'!Y18</f>
        <v>11.2</v>
      </c>
      <c r="AE156" s="45">
        <f>'2018'!Z18</f>
        <v>0</v>
      </c>
      <c r="AF156" s="45">
        <f>'2018'!AA18</f>
        <v>0</v>
      </c>
      <c r="AG156" s="45">
        <f t="shared" si="15"/>
        <v>0</v>
      </c>
      <c r="AH156" s="46">
        <f>'2018'!AB18</f>
        <v>0.17399999999999999</v>
      </c>
      <c r="AI156" s="45">
        <f>'2018'!AC18</f>
        <v>95.890243041895815</v>
      </c>
      <c r="AJ156" s="47">
        <f>'2018'!AD18</f>
        <v>96.870377095571115</v>
      </c>
      <c r="AK156" s="48">
        <f>'2018'!AE18</f>
        <v>0</v>
      </c>
      <c r="AL156" s="49">
        <f>'2018'!AF18</f>
        <v>0</v>
      </c>
      <c r="AM156" s="49">
        <f>'2018'!AG18</f>
        <v>4</v>
      </c>
      <c r="AN156" s="49">
        <f>'2018'!AH18</f>
        <v>2</v>
      </c>
      <c r="AO156" s="49">
        <f>'2018'!AI18</f>
        <v>8</v>
      </c>
      <c r="AP156" s="49">
        <f>'2018'!AK18</f>
        <v>1</v>
      </c>
      <c r="AQ156" s="49">
        <f>'2018'!AL18</f>
        <v>0</v>
      </c>
      <c r="AR156" s="50">
        <f>'2018'!AM18</f>
        <v>0</v>
      </c>
      <c r="AS156" s="55">
        <f>'2018'!AN18</f>
        <v>0</v>
      </c>
      <c r="AT156" s="56">
        <f>'2018'!AO18</f>
        <v>1</v>
      </c>
      <c r="AU156" s="56">
        <f>'2018'!AP18</f>
        <v>0</v>
      </c>
      <c r="AV156" s="56">
        <f>'2018'!AQ18</f>
        <v>0</v>
      </c>
      <c r="AW156" s="56">
        <f>'2018'!AR18</f>
        <v>0</v>
      </c>
      <c r="AX156" s="56">
        <f>'2018'!AS18</f>
        <v>0</v>
      </c>
      <c r="AY156" s="57">
        <f>'2018'!AT18</f>
        <v>0</v>
      </c>
      <c r="AZ156" s="57">
        <f>'2018'!AU18</f>
        <v>0</v>
      </c>
      <c r="BA156" s="57">
        <f>'2018'!AV18</f>
        <v>0</v>
      </c>
      <c r="BB156" s="57">
        <f>'2018'!AW18</f>
        <v>0</v>
      </c>
      <c r="BC156" s="57">
        <f>'2018'!AX18</f>
        <v>0</v>
      </c>
      <c r="BD156" s="57">
        <f>'2018'!AY18</f>
        <v>0</v>
      </c>
      <c r="BE156" s="58">
        <f>'2018'!AZ18</f>
        <v>0</v>
      </c>
      <c r="BF156" s="55">
        <f>'2018'!BA18</f>
        <v>0</v>
      </c>
      <c r="BG156" s="56">
        <f>'2018'!BB18</f>
        <v>1</v>
      </c>
      <c r="BH156" s="56">
        <f>'2018'!BC18</f>
        <v>0</v>
      </c>
      <c r="BI156" s="56">
        <f>'2018'!BD18</f>
        <v>0</v>
      </c>
      <c r="BJ156" s="56">
        <f>'2018'!BE18</f>
        <v>0</v>
      </c>
      <c r="BK156" s="56">
        <f>'2018'!BF18</f>
        <v>0</v>
      </c>
      <c r="BL156" s="57">
        <f>'2018'!BG18</f>
        <v>0</v>
      </c>
      <c r="BM156" s="57">
        <f>'2018'!BH18</f>
        <v>0</v>
      </c>
      <c r="BN156" s="57">
        <f>'2018'!BI18</f>
        <v>0</v>
      </c>
      <c r="BO156" s="57">
        <f>'2018'!BJ18</f>
        <v>0</v>
      </c>
      <c r="BP156" s="57">
        <f>'2018'!BK18</f>
        <v>0</v>
      </c>
      <c r="BQ156" s="57">
        <f>'2018'!BL18</f>
        <v>0</v>
      </c>
      <c r="BR156" s="58">
        <f>'2018'!BM18</f>
        <v>0</v>
      </c>
      <c r="BS156" s="55">
        <f>'2018'!BN18</f>
        <v>19</v>
      </c>
      <c r="BT156" s="56">
        <f>'2018'!BO18</f>
        <v>288.89999999999998</v>
      </c>
      <c r="BU156" s="56">
        <f>'2018'!BP18</f>
        <v>2</v>
      </c>
      <c r="BV156" s="56">
        <f>'2018'!BQ18</f>
        <v>1</v>
      </c>
      <c r="BW156" s="56">
        <f>'2018'!BR18</f>
        <v>0</v>
      </c>
      <c r="BX156" s="56">
        <f>'2018'!BS18</f>
        <v>2</v>
      </c>
      <c r="BY156" s="57">
        <f>'2018'!BT18</f>
        <v>0</v>
      </c>
      <c r="BZ156" s="57">
        <f>'2018'!BU18</f>
        <v>0</v>
      </c>
      <c r="CA156" s="57">
        <f>'2018'!BV18</f>
        <v>0.95</v>
      </c>
      <c r="CB156" s="57">
        <f>'2018'!BW18</f>
        <v>8</v>
      </c>
      <c r="CC156" s="57">
        <f>'2018'!BX18</f>
        <v>8.5</v>
      </c>
      <c r="CD156" s="57">
        <f>'2018'!BY18</f>
        <v>0</v>
      </c>
      <c r="CE156" s="58">
        <f>'2018'!BZ18</f>
        <v>0</v>
      </c>
      <c r="CF156" s="55">
        <f>'2018'!CA18</f>
        <v>261</v>
      </c>
      <c r="CG156" s="56">
        <f>'2018'!CB18</f>
        <v>2364.8000000000002</v>
      </c>
      <c r="CH156" s="56">
        <f>'2018'!CC18</f>
        <v>29</v>
      </c>
      <c r="CI156" s="56">
        <f>'2018'!CD18</f>
        <v>15</v>
      </c>
      <c r="CJ156" s="56">
        <f>'2018'!CE18</f>
        <v>1</v>
      </c>
      <c r="CK156" s="56">
        <f>'2018'!CF18</f>
        <v>14.4</v>
      </c>
      <c r="CL156" s="57">
        <f>'2018'!CG18</f>
        <v>0</v>
      </c>
      <c r="CM156" s="57">
        <f>'2018'!CH18</f>
        <v>0</v>
      </c>
      <c r="CN156" s="57">
        <f>'2018'!CI18</f>
        <v>1.76</v>
      </c>
      <c r="CO156" s="57">
        <f>'2018'!CJ18</f>
        <v>9.1</v>
      </c>
      <c r="CP156" s="57">
        <f>'2018'!CK18</f>
        <v>11.2</v>
      </c>
      <c r="CQ156" s="57">
        <f>'2018'!CL18</f>
        <v>0</v>
      </c>
      <c r="CR156" s="58">
        <f>'2018'!CM18</f>
        <v>21.1</v>
      </c>
      <c r="CS156" s="55">
        <f>'2018'!CN18</f>
        <v>220</v>
      </c>
      <c r="CT156" s="56">
        <f>'2018'!CO18</f>
        <v>2756</v>
      </c>
      <c r="CU156" s="56">
        <f>'2018'!CP18</f>
        <v>35</v>
      </c>
      <c r="CV156" s="56">
        <f>'2018'!CQ18</f>
        <v>19</v>
      </c>
      <c r="CW156" s="56">
        <f>'2018'!CR18</f>
        <v>2</v>
      </c>
      <c r="CX156" s="56">
        <f>'2018'!CS18</f>
        <v>19.2</v>
      </c>
      <c r="CY156" s="57">
        <f>'2018'!CT18</f>
        <v>0</v>
      </c>
      <c r="CZ156" s="57">
        <f>'2018'!CU18</f>
        <v>0</v>
      </c>
      <c r="DA156" s="57">
        <f>'2018'!CV18</f>
        <v>1.41</v>
      </c>
      <c r="DB156" s="57">
        <f>'2018'!CW18</f>
        <v>4.5999999999999996</v>
      </c>
      <c r="DC156" s="57">
        <f>'2018'!CX18</f>
        <v>10.199999999999999</v>
      </c>
      <c r="DD156" s="57">
        <f>'2018'!CY18</f>
        <v>40</v>
      </c>
      <c r="DE156" s="58">
        <f>'2018'!CZ18</f>
        <v>17.399999999999999</v>
      </c>
    </row>
    <row r="157" spans="1:109" ht="15.75" hidden="1" customHeight="1" x14ac:dyDescent="0.2">
      <c r="A157" s="29">
        <f t="shared" si="12"/>
        <v>155</v>
      </c>
      <c r="B157" s="30">
        <f>'2017'!A22</f>
        <v>20</v>
      </c>
      <c r="C157" s="30">
        <v>2017</v>
      </c>
      <c r="D157" s="31" t="str">
        <f>'2017'!B22</f>
        <v>Cethan Carter</v>
      </c>
      <c r="E157" s="32">
        <f>'2017'!C22</f>
        <v>2.8000000000000003</v>
      </c>
      <c r="F157" s="32">
        <f t="shared" si="13"/>
        <v>3.6999999999999997</v>
      </c>
      <c r="G157" s="32"/>
      <c r="H157" s="33">
        <f t="shared" si="14"/>
        <v>-1.9071287937273196</v>
      </c>
      <c r="I157" s="34" t="str">
        <f>'2017'!D22</f>
        <v>Nebraska</v>
      </c>
      <c r="J157" s="35">
        <f>'2017'!E22</f>
        <v>2</v>
      </c>
      <c r="K157" s="36">
        <f>'2017'!F22</f>
        <v>34947</v>
      </c>
      <c r="L157" s="37">
        <f>'2017'!G22</f>
        <v>30.082191780821919</v>
      </c>
      <c r="M157" s="37" t="str">
        <f>'2017'!H22</f>
        <v>SR</v>
      </c>
      <c r="N157" s="37">
        <f>'2017'!I22</f>
        <v>21.657534246575342</v>
      </c>
      <c r="O157" s="38">
        <f>'2017'!J22</f>
        <v>75</v>
      </c>
      <c r="P157" s="38">
        <f>'2017'!K22</f>
        <v>241</v>
      </c>
      <c r="Q157" s="37">
        <f>'2017'!L22</f>
        <v>4.68</v>
      </c>
      <c r="R157" s="39">
        <f>'2017'!M22</f>
        <v>0</v>
      </c>
      <c r="S157" s="40">
        <f>'2017'!N22</f>
        <v>0</v>
      </c>
      <c r="T157" s="41">
        <f>'2017'!O22</f>
        <v>9.2236182729319494E-2</v>
      </c>
      <c r="U157" s="41">
        <f>'2017'!P22</f>
        <v>0.11551155115511551</v>
      </c>
      <c r="V157" s="41">
        <f>'2017'!Q22</f>
        <v>0.12326714125140502</v>
      </c>
      <c r="W157" s="41">
        <f>'2017'!R22</f>
        <v>9.9721828583425182E-2</v>
      </c>
      <c r="X157" s="42">
        <f>'2017'!S22</f>
        <v>0.12326714125140502</v>
      </c>
      <c r="Y157" s="43">
        <f>'2017'!T22</f>
        <v>0.12326714125140502</v>
      </c>
      <c r="Z157" s="44" t="str">
        <f>'2017'!U22</f>
        <v>N/A</v>
      </c>
      <c r="AA157" s="45">
        <f>'2017'!V22</f>
        <v>1.21</v>
      </c>
      <c r="AB157" s="45">
        <f t="shared" si="29"/>
        <v>10</v>
      </c>
      <c r="AC157" s="45">
        <f>'2017'!X22</f>
        <v>10</v>
      </c>
      <c r="AD157" s="45">
        <f>'2017'!Y22</f>
        <v>10.3</v>
      </c>
      <c r="AE157" s="45">
        <f>'2017'!Z22</f>
        <v>0</v>
      </c>
      <c r="AF157" s="45">
        <f>'2017'!AA22</f>
        <v>0</v>
      </c>
      <c r="AG157" s="45">
        <f t="shared" si="15"/>
        <v>0</v>
      </c>
      <c r="AH157" s="46">
        <f>'2017'!AB22</f>
        <v>0.29600000000000004</v>
      </c>
      <c r="AI157" s="45">
        <f>'2017'!AC22</f>
        <v>100.47629814389953</v>
      </c>
      <c r="AJ157" s="47">
        <f>'2017'!AD22</f>
        <v>103.56774309923129</v>
      </c>
      <c r="AK157" s="48">
        <f>'2017'!AE22</f>
        <v>2</v>
      </c>
      <c r="AL157" s="49">
        <f>'2017'!AF22</f>
        <v>0</v>
      </c>
      <c r="AM157" s="49">
        <f>'2017'!AG22</f>
        <v>0</v>
      </c>
      <c r="AN157" s="49">
        <f>'2017'!AH22</f>
        <v>1</v>
      </c>
      <c r="AO157" s="49">
        <f>'2017'!AI22</f>
        <v>9</v>
      </c>
      <c r="AP157" s="49">
        <f>'2017'!AK22</f>
        <v>2</v>
      </c>
      <c r="AQ157" s="49">
        <f>'2017'!AL22</f>
        <v>0</v>
      </c>
      <c r="AR157" s="50">
        <f>'2017'!AM22</f>
        <v>0</v>
      </c>
      <c r="AS157" s="55">
        <f>'2017'!AN22</f>
        <v>0</v>
      </c>
      <c r="AT157" s="56">
        <f>'2017'!AO22</f>
        <v>1</v>
      </c>
      <c r="AU157" s="56">
        <f>'2017'!AP22</f>
        <v>0</v>
      </c>
      <c r="AV157" s="56">
        <f>'2017'!AQ22</f>
        <v>0</v>
      </c>
      <c r="AW157" s="56">
        <f>'2017'!AR22</f>
        <v>0</v>
      </c>
      <c r="AX157" s="56">
        <f>'2017'!AS22</f>
        <v>0</v>
      </c>
      <c r="AY157" s="57">
        <f>'2017'!AT22</f>
        <v>0</v>
      </c>
      <c r="AZ157" s="57">
        <f>'2017'!AU22</f>
        <v>0</v>
      </c>
      <c r="BA157" s="57">
        <f>'2017'!AV22</f>
        <v>0</v>
      </c>
      <c r="BB157" s="57">
        <f>'2017'!AW22</f>
        <v>0</v>
      </c>
      <c r="BC157" s="57">
        <f>'2017'!AX22</f>
        <v>0</v>
      </c>
      <c r="BD157" s="57">
        <f>'2017'!AY22</f>
        <v>0</v>
      </c>
      <c r="BE157" s="58">
        <f>'2017'!AZ22</f>
        <v>0</v>
      </c>
      <c r="BF157" s="55">
        <f>'2017'!BA22</f>
        <v>127</v>
      </c>
      <c r="BG157" s="56">
        <f>'2017'!BB22</f>
        <v>1376.8999999999999</v>
      </c>
      <c r="BH157" s="56">
        <f>'2017'!BC22</f>
        <v>0</v>
      </c>
      <c r="BI157" s="56">
        <f>'2017'!BD22</f>
        <v>10</v>
      </c>
      <c r="BJ157" s="56">
        <f>'2017'!BE22</f>
        <v>0</v>
      </c>
      <c r="BK157" s="56">
        <f>'2017'!BF22</f>
        <v>13.299999999999999</v>
      </c>
      <c r="BL157" s="57">
        <f>'2017'!BG22</f>
        <v>0</v>
      </c>
      <c r="BM157" s="57">
        <f>'2017'!BH22</f>
        <v>0</v>
      </c>
      <c r="BN157" s="57">
        <f>'2017'!BI22</f>
        <v>0</v>
      </c>
      <c r="BO157" s="57">
        <f>'2017'!BJ22</f>
        <v>0</v>
      </c>
      <c r="BP157" s="57">
        <f>'2017'!BK22</f>
        <v>0</v>
      </c>
      <c r="BQ157" s="57">
        <f>'2017'!BL22</f>
        <v>0</v>
      </c>
      <c r="BR157" s="58">
        <f>'2017'!BM22</f>
        <v>0</v>
      </c>
      <c r="BS157" s="55">
        <f>'2017'!BN22</f>
        <v>98</v>
      </c>
      <c r="BT157" s="56">
        <f>'2017'!BO22</f>
        <v>848.4</v>
      </c>
      <c r="BU157" s="56">
        <f>'2017'!BP22</f>
        <v>9</v>
      </c>
      <c r="BV157" s="56">
        <f>'2017'!BQ22</f>
        <v>6</v>
      </c>
      <c r="BW157" s="56">
        <f>'2017'!BR22</f>
        <v>1</v>
      </c>
      <c r="BX157" s="56">
        <f>'2017'!BS22</f>
        <v>7.2</v>
      </c>
      <c r="BY157" s="57">
        <f>'2017'!BT22</f>
        <v>0</v>
      </c>
      <c r="BZ157" s="57">
        <f>'2017'!BU22</f>
        <v>0</v>
      </c>
      <c r="CA157" s="57">
        <f>'2017'!BV22</f>
        <v>1.04</v>
      </c>
      <c r="CB157" s="57">
        <f>'2017'!BW22</f>
        <v>10</v>
      </c>
      <c r="CC157" s="57">
        <f>'2017'!BX22</f>
        <v>9.1</v>
      </c>
      <c r="CD157" s="57">
        <f>'2017'!BY22</f>
        <v>0</v>
      </c>
      <c r="CE157" s="58">
        <f>'2017'!BZ22</f>
        <v>0</v>
      </c>
      <c r="CF157" s="55">
        <f>'2017'!CA22</f>
        <v>329</v>
      </c>
      <c r="CG157" s="56">
        <f>'2017'!CB22</f>
        <v>2669</v>
      </c>
      <c r="CH157" s="56">
        <f>'2017'!CC22</f>
        <v>48</v>
      </c>
      <c r="CI157" s="56">
        <f>'2017'!CD22</f>
        <v>24</v>
      </c>
      <c r="CJ157" s="56">
        <f>'2017'!CE22</f>
        <v>2</v>
      </c>
      <c r="CK157" s="56">
        <f>'2017'!CF22</f>
        <v>21</v>
      </c>
      <c r="CL157" s="57">
        <f>'2017'!CG22</f>
        <v>0</v>
      </c>
      <c r="CM157" s="57">
        <f>'2017'!CH22</f>
        <v>0</v>
      </c>
      <c r="CN157" s="57">
        <f>'2017'!CI22</f>
        <v>1.21</v>
      </c>
      <c r="CO157" s="57">
        <f>'2017'!CJ22</f>
        <v>4.8</v>
      </c>
      <c r="CP157" s="57">
        <f>'2017'!CK22</f>
        <v>10.3</v>
      </c>
      <c r="CQ157" s="57">
        <f>'2017'!CL22</f>
        <v>0</v>
      </c>
      <c r="CR157" s="58">
        <f>'2017'!CM22</f>
        <v>11.1</v>
      </c>
      <c r="CS157" s="55">
        <f>'2017'!CN22</f>
        <v>190</v>
      </c>
      <c r="CT157" s="56">
        <f>'2017'!CO22</f>
        <v>1905.3</v>
      </c>
      <c r="CU157" s="56">
        <f>'2017'!CP22</f>
        <v>37</v>
      </c>
      <c r="CV157" s="56">
        <f>'2017'!CQ22</f>
        <v>19</v>
      </c>
      <c r="CW157" s="56">
        <f>'2017'!CR22</f>
        <v>1</v>
      </c>
      <c r="CX157" s="56">
        <f>'2017'!CS22</f>
        <v>12.6</v>
      </c>
      <c r="CY157" s="57">
        <f>'2017'!CT22</f>
        <v>0</v>
      </c>
      <c r="CZ157" s="57">
        <f>'2017'!CU22</f>
        <v>0</v>
      </c>
      <c r="DA157" s="57">
        <f>'2017'!CV22</f>
        <v>0.99</v>
      </c>
      <c r="DB157" s="57">
        <f>'2017'!CW22</f>
        <v>2.2999999999999998</v>
      </c>
      <c r="DC157" s="57">
        <f>'2017'!CX22</f>
        <v>8.5</v>
      </c>
      <c r="DD157" s="57">
        <f>'2017'!CY22</f>
        <v>0</v>
      </c>
      <c r="DE157" s="58">
        <f>'2017'!CZ22</f>
        <v>29.6</v>
      </c>
    </row>
    <row r="158" spans="1:109" ht="15.75" hidden="1" customHeight="1" x14ac:dyDescent="0.2">
      <c r="A158" s="29">
        <f t="shared" si="12"/>
        <v>156</v>
      </c>
      <c r="B158" s="30">
        <f>'2019'!A21</f>
        <v>19</v>
      </c>
      <c r="C158" s="30">
        <v>2019</v>
      </c>
      <c r="D158" s="31" t="str">
        <f>'2019'!B21</f>
        <v>Kendall Blanton</v>
      </c>
      <c r="E158" s="32">
        <f>'2019'!C21</f>
        <v>2.2000000000000002</v>
      </c>
      <c r="F158" s="32">
        <f t="shared" si="13"/>
        <v>2.4</v>
      </c>
      <c r="G158" s="32"/>
      <c r="H158" s="33">
        <f t="shared" si="14"/>
        <v>-2.1297453725839515</v>
      </c>
      <c r="I158" s="34" t="str">
        <f>'2019'!D21</f>
        <v>Missouri</v>
      </c>
      <c r="J158" s="35">
        <f>'2019'!E21</f>
        <v>1</v>
      </c>
      <c r="K158" s="36">
        <f>'2019'!F21</f>
        <v>35013</v>
      </c>
      <c r="L158" s="37">
        <f>'2019'!G21</f>
        <v>29.901369863013699</v>
      </c>
      <c r="M158" s="37" t="str">
        <f>'2019'!H21</f>
        <v>SR</v>
      </c>
      <c r="N158" s="37">
        <f>'2019'!I21</f>
        <v>23.471232876712328</v>
      </c>
      <c r="O158" s="38">
        <f>'2019'!J21</f>
        <v>78</v>
      </c>
      <c r="P158" s="38">
        <f>'2019'!K21</f>
        <v>262</v>
      </c>
      <c r="Q158" s="35">
        <f>'2019'!L21</f>
        <v>4.95</v>
      </c>
      <c r="R158" s="39">
        <f>'2019'!M21</f>
        <v>0</v>
      </c>
      <c r="S158" s="40">
        <f>'2019'!N21</f>
        <v>0</v>
      </c>
      <c r="T158" s="41">
        <f>'2019'!O21</f>
        <v>0</v>
      </c>
      <c r="U158" s="41">
        <f>'2019'!P21</f>
        <v>7.7860528097494927E-2</v>
      </c>
      <c r="V158" s="41">
        <f>'2019'!Q21</f>
        <v>8.9436163318211276E-2</v>
      </c>
      <c r="W158" s="41">
        <f>'2019'!R21</f>
        <v>6.3350035790980669E-2</v>
      </c>
      <c r="X158" s="42">
        <f>'2019'!S21</f>
        <v>7.6393099554595972E-2</v>
      </c>
      <c r="Y158" s="43">
        <f>'2019'!T21</f>
        <v>7.6393099554595972E-2</v>
      </c>
      <c r="Z158" s="44" t="str">
        <f>'2019'!U21</f>
        <v>N/A</v>
      </c>
      <c r="AA158" s="45">
        <f>'2019'!V21</f>
        <v>1.3</v>
      </c>
      <c r="AB158" s="45">
        <f t="shared" si="29"/>
        <v>8.045454545454545</v>
      </c>
      <c r="AC158" s="45">
        <f>'2019'!X21</f>
        <v>13.3</v>
      </c>
      <c r="AD158" s="45">
        <f>'2019'!Y21</f>
        <v>11.5</v>
      </c>
      <c r="AE158" s="45">
        <f>'2019'!Z21</f>
        <v>0</v>
      </c>
      <c r="AF158" s="45">
        <f>'2019'!AA21</f>
        <v>0</v>
      </c>
      <c r="AG158" s="45">
        <f t="shared" si="15"/>
        <v>50</v>
      </c>
      <c r="AH158" s="46">
        <f>'2019'!AB21</f>
        <v>0.12</v>
      </c>
      <c r="AI158" s="45">
        <f>'2019'!AC21</f>
        <v>87.279146620648561</v>
      </c>
      <c r="AJ158" s="47">
        <f>'2019'!AD21</f>
        <v>95.416039637395784</v>
      </c>
      <c r="AK158" s="48">
        <f>'2019'!AE21</f>
        <v>0</v>
      </c>
      <c r="AL158" s="49">
        <f>'2019'!AF21</f>
        <v>0</v>
      </c>
      <c r="AM158" s="49">
        <f>'2019'!AG21</f>
        <v>1</v>
      </c>
      <c r="AN158" s="49">
        <f>'2019'!AH21</f>
        <v>0</v>
      </c>
      <c r="AO158" s="49">
        <f>'2019'!AI21</f>
        <v>10</v>
      </c>
      <c r="AP158" s="49">
        <f>'2019'!AK21</f>
        <v>1</v>
      </c>
      <c r="AQ158" s="49">
        <f>'2019'!AL21</f>
        <v>0</v>
      </c>
      <c r="AR158" s="50">
        <f>'2019'!AM21</f>
        <v>0</v>
      </c>
      <c r="AS158" s="55">
        <f>'2019'!AN21</f>
        <v>0</v>
      </c>
      <c r="AT158" s="56">
        <f>'2019'!AO21</f>
        <v>1</v>
      </c>
      <c r="AU158" s="56">
        <f>'2019'!AP21</f>
        <v>0</v>
      </c>
      <c r="AV158" s="56">
        <f>'2019'!AQ21</f>
        <v>0</v>
      </c>
      <c r="AW158" s="56">
        <f>'2019'!AR21</f>
        <v>0</v>
      </c>
      <c r="AX158" s="56">
        <f>'2019'!AS21</f>
        <v>0</v>
      </c>
      <c r="AY158" s="57">
        <f>'2019'!AT21</f>
        <v>0</v>
      </c>
      <c r="AZ158" s="57">
        <f>'2019'!AU21</f>
        <v>0</v>
      </c>
      <c r="BA158" s="57">
        <f>'2019'!AV21</f>
        <v>0</v>
      </c>
      <c r="BB158" s="57">
        <f>'2019'!AW21</f>
        <v>0</v>
      </c>
      <c r="BC158" s="57">
        <f>'2019'!AX21</f>
        <v>0</v>
      </c>
      <c r="BD158" s="57">
        <f>'2019'!AY21</f>
        <v>0</v>
      </c>
      <c r="BE158" s="58">
        <f>'2019'!AZ21</f>
        <v>0</v>
      </c>
      <c r="BF158" s="55">
        <f>'2019'!BA21</f>
        <v>0</v>
      </c>
      <c r="BG158" s="56">
        <f>'2019'!BB21</f>
        <v>1</v>
      </c>
      <c r="BH158" s="56">
        <f>'2019'!BC21</f>
        <v>0</v>
      </c>
      <c r="BI158" s="56">
        <f>'2019'!BD21</f>
        <v>0</v>
      </c>
      <c r="BJ158" s="56">
        <f>'2019'!BE21</f>
        <v>0</v>
      </c>
      <c r="BK158" s="56">
        <f>'2019'!BF21</f>
        <v>0</v>
      </c>
      <c r="BL158" s="57">
        <f>'2019'!BG21</f>
        <v>0</v>
      </c>
      <c r="BM158" s="57">
        <f>'2019'!BH21</f>
        <v>0</v>
      </c>
      <c r="BN158" s="57">
        <f>'2019'!BI21</f>
        <v>0</v>
      </c>
      <c r="BO158" s="57">
        <f>'2019'!BJ21</f>
        <v>0</v>
      </c>
      <c r="BP158" s="57">
        <f>'2019'!BK21</f>
        <v>0</v>
      </c>
      <c r="BQ158" s="57">
        <f>'2019'!BL21</f>
        <v>0</v>
      </c>
      <c r="BR158" s="58">
        <f>'2019'!BM21</f>
        <v>0</v>
      </c>
      <c r="BS158" s="55">
        <f>'2019'!BN21</f>
        <v>161</v>
      </c>
      <c r="BT158" s="56">
        <f>'2019'!BO21</f>
        <v>2067.7999999999997</v>
      </c>
      <c r="BU158" s="56">
        <f>'2019'!BP21</f>
        <v>27</v>
      </c>
      <c r="BV158" s="56">
        <f>'2019'!BQ21</f>
        <v>16</v>
      </c>
      <c r="BW158" s="56">
        <f>'2019'!BR21</f>
        <v>3</v>
      </c>
      <c r="BX158" s="56">
        <f>'2019'!BS21</f>
        <v>14.700000000000001</v>
      </c>
      <c r="BY158" s="57">
        <f>'2019'!BT21</f>
        <v>0</v>
      </c>
      <c r="BZ158" s="57">
        <f>'2019'!BU21</f>
        <v>0</v>
      </c>
      <c r="CA158" s="57">
        <f>'2019'!BV21</f>
        <v>1.64</v>
      </c>
      <c r="CB158" s="57">
        <f>'2019'!BW21</f>
        <v>2.8</v>
      </c>
      <c r="CC158" s="57">
        <f>'2019'!BX21</f>
        <v>10.6</v>
      </c>
      <c r="CD158" s="57">
        <f>'2019'!BY21</f>
        <v>0</v>
      </c>
      <c r="CE158" s="58">
        <f>'2019'!BZ21</f>
        <v>5.9</v>
      </c>
      <c r="CF158" s="55">
        <f>'2019'!CA21</f>
        <v>138</v>
      </c>
      <c r="CG158" s="56">
        <f>'2019'!CB21</f>
        <v>1543</v>
      </c>
      <c r="CH158" s="56">
        <f>'2019'!CC21</f>
        <v>15</v>
      </c>
      <c r="CI158" s="56">
        <f>'2019'!CD21</f>
        <v>6</v>
      </c>
      <c r="CJ158" s="56">
        <f>'2019'!CE21</f>
        <v>1</v>
      </c>
      <c r="CK158" s="56">
        <f>'2019'!CF21</f>
        <v>17</v>
      </c>
      <c r="CL158" s="57">
        <f>'2019'!CG21</f>
        <v>0</v>
      </c>
      <c r="CM158" s="57">
        <f>'2019'!CH21</f>
        <v>0</v>
      </c>
      <c r="CN158" s="57">
        <f>'2019'!CI21</f>
        <v>1.3</v>
      </c>
      <c r="CO158" s="57">
        <f>'2019'!CJ21</f>
        <v>13.3</v>
      </c>
      <c r="CP158" s="57">
        <f>'2019'!CK21</f>
        <v>11.5</v>
      </c>
      <c r="CQ158" s="57">
        <f>'2019'!CL21</f>
        <v>50</v>
      </c>
      <c r="CR158" s="58">
        <f>'2019'!CM21</f>
        <v>14.3</v>
      </c>
      <c r="CS158" s="55">
        <f>'2019'!CN21</f>
        <v>177</v>
      </c>
      <c r="CT158" s="56">
        <f>'2019'!CO21</f>
        <v>2794</v>
      </c>
      <c r="CU158" s="56">
        <f>'2019'!CP21</f>
        <v>35</v>
      </c>
      <c r="CV158" s="56">
        <f>'2019'!CQ21</f>
        <v>22</v>
      </c>
      <c r="CW158" s="56">
        <f>'2019'!CR21</f>
        <v>2</v>
      </c>
      <c r="CX158" s="56">
        <f>'2019'!CS21</f>
        <v>22</v>
      </c>
      <c r="CY158" s="57">
        <f>'2019'!CT21</f>
        <v>0</v>
      </c>
      <c r="CZ158" s="57">
        <f>'2019'!CU21</f>
        <v>0</v>
      </c>
      <c r="DA158" s="57">
        <f>'2019'!CV21</f>
        <v>1.1000000000000001</v>
      </c>
      <c r="DB158" s="57">
        <f>'2019'!CW21</f>
        <v>4</v>
      </c>
      <c r="DC158" s="57">
        <f>'2019'!CX21</f>
        <v>5.5</v>
      </c>
      <c r="DD158" s="57">
        <f>'2019'!CY21</f>
        <v>44.4</v>
      </c>
      <c r="DE158" s="58">
        <f>'2019'!CZ21</f>
        <v>12</v>
      </c>
    </row>
    <row r="159" spans="1:109" ht="15.75" hidden="1" customHeight="1" x14ac:dyDescent="0.2">
      <c r="A159" s="29">
        <f t="shared" si="12"/>
        <v>156</v>
      </c>
      <c r="B159" s="30">
        <f>'2020'!A18</f>
        <v>16</v>
      </c>
      <c r="C159" s="30">
        <v>2020</v>
      </c>
      <c r="D159" s="31" t="str">
        <f>'2020'!B18</f>
        <v>Charlie Woerner</v>
      </c>
      <c r="E159" s="32">
        <f>'2020'!C18</f>
        <v>2.2000000000000002</v>
      </c>
      <c r="F159" s="32">
        <f t="shared" si="13"/>
        <v>2.4</v>
      </c>
      <c r="G159" s="32"/>
      <c r="H159" s="33">
        <f t="shared" si="14"/>
        <v>-2.1297453725839515</v>
      </c>
      <c r="I159" s="34" t="str">
        <f>'2020'!D18</f>
        <v>Georgia</v>
      </c>
      <c r="J159" s="35">
        <f>'2020'!E18</f>
        <v>1</v>
      </c>
      <c r="K159" s="36">
        <f>'2020'!F18</f>
        <v>35719</v>
      </c>
      <c r="L159" s="37">
        <f>'2020'!G18</f>
        <v>27.967123287671232</v>
      </c>
      <c r="M159" s="37" t="str">
        <f>'2020'!H18</f>
        <v>SR</v>
      </c>
      <c r="N159" s="37">
        <f>'2020'!I18</f>
        <v>22.534246575342465</v>
      </c>
      <c r="O159" s="38">
        <f>'2020'!J18</f>
        <v>77</v>
      </c>
      <c r="P159" s="38">
        <f>'2020'!K18</f>
        <v>244</v>
      </c>
      <c r="Q159" s="35">
        <f>'2020'!L18</f>
        <v>4.78</v>
      </c>
      <c r="R159" s="39">
        <f>'2020'!M18</f>
        <v>6</v>
      </c>
      <c r="S159" s="40">
        <f>'2020'!N18</f>
        <v>0</v>
      </c>
      <c r="T159" s="41">
        <f>'2020'!O18</f>
        <v>5.1679586563307491E-2</v>
      </c>
      <c r="U159" s="41">
        <f>'2020'!P18</f>
        <v>9.4215187488223093E-2</v>
      </c>
      <c r="V159" s="41">
        <f>'2020'!Q18</f>
        <v>7.2474413593849457E-2</v>
      </c>
      <c r="W159" s="41">
        <f>'2020'!R18</f>
        <v>4.9967969250480464E-2</v>
      </c>
      <c r="X159" s="42">
        <f>'2020'!S18</f>
        <v>7.2091578369351775E-2</v>
      </c>
      <c r="Y159" s="43">
        <f>'2020'!T18</f>
        <v>7.2091578369351775E-2</v>
      </c>
      <c r="Z159" s="44" t="str">
        <f>'2020'!U18</f>
        <v>N/A</v>
      </c>
      <c r="AA159" s="45">
        <f>'2020'!V18</f>
        <v>1.33</v>
      </c>
      <c r="AB159" s="45">
        <f t="shared" si="29"/>
        <v>8.6666666666666661</v>
      </c>
      <c r="AC159" s="45">
        <f>'2020'!X18</f>
        <v>6.5</v>
      </c>
      <c r="AD159" s="45">
        <f>'2020'!Y18</f>
        <v>8.9</v>
      </c>
      <c r="AE159" s="45">
        <f>'2020'!Z18</f>
        <v>0</v>
      </c>
      <c r="AF159" s="45">
        <f>'2020'!AA18</f>
        <v>0</v>
      </c>
      <c r="AG159" s="45">
        <f t="shared" si="15"/>
        <v>66.7</v>
      </c>
      <c r="AH159" s="46">
        <f>'2020'!AB18</f>
        <v>0.1</v>
      </c>
      <c r="AI159" s="45">
        <f>'2020'!AC18</f>
        <v>93.477746799923338</v>
      </c>
      <c r="AJ159" s="47">
        <f>'2020'!AD18</f>
        <v>100.23359674224322</v>
      </c>
      <c r="AK159" s="48">
        <f>'2020'!AE18</f>
        <v>0</v>
      </c>
      <c r="AL159" s="49">
        <f>'2020'!AF18</f>
        <v>0</v>
      </c>
      <c r="AM159" s="49">
        <f>'2020'!AG18</f>
        <v>1</v>
      </c>
      <c r="AN159" s="49">
        <f>'2020'!AH18</f>
        <v>0</v>
      </c>
      <c r="AO159" s="49">
        <f>'2020'!AI18</f>
        <v>4</v>
      </c>
      <c r="AP159" s="49">
        <f>'2020'!AK18</f>
        <v>2</v>
      </c>
      <c r="AQ159" s="49">
        <f>'2020'!AL18</f>
        <v>2</v>
      </c>
      <c r="AR159" s="50">
        <f>'2020'!AM18</f>
        <v>0</v>
      </c>
      <c r="AS159" s="55">
        <f>'2020'!AN18</f>
        <v>0</v>
      </c>
      <c r="AT159" s="56">
        <f>'2020'!AO18</f>
        <v>1</v>
      </c>
      <c r="AU159" s="56">
        <f>'2020'!AP18</f>
        <v>0</v>
      </c>
      <c r="AV159" s="56">
        <f>'2020'!AQ18</f>
        <v>0</v>
      </c>
      <c r="AW159" s="56">
        <f>'2020'!AR18</f>
        <v>0</v>
      </c>
      <c r="AX159" s="56">
        <f>'2020'!AS18</f>
        <v>0</v>
      </c>
      <c r="AY159" s="57">
        <f>'2020'!AT18</f>
        <v>0</v>
      </c>
      <c r="AZ159" s="57">
        <f>'2020'!AU18</f>
        <v>0</v>
      </c>
      <c r="BA159" s="57">
        <f>'2020'!AV18</f>
        <v>0</v>
      </c>
      <c r="BB159" s="57">
        <f>'2020'!AW18</f>
        <v>0</v>
      </c>
      <c r="BC159" s="57">
        <f>'2020'!AX18</f>
        <v>0</v>
      </c>
      <c r="BD159" s="57">
        <f>'2020'!AY18</f>
        <v>0</v>
      </c>
      <c r="BE159" s="58">
        <f>'2020'!AZ18</f>
        <v>0</v>
      </c>
      <c r="BF159" s="55">
        <f>'2020'!BA18</f>
        <v>50</v>
      </c>
      <c r="BG159" s="56">
        <f>'2020'!BB18</f>
        <v>967.5</v>
      </c>
      <c r="BH159" s="56">
        <f>'2020'!BC18</f>
        <v>12</v>
      </c>
      <c r="BI159" s="56">
        <f>'2020'!BD18</f>
        <v>5</v>
      </c>
      <c r="BJ159" s="56">
        <f>'2020'!BE18</f>
        <v>0</v>
      </c>
      <c r="BK159" s="56">
        <f>'2020'!BF18</f>
        <v>6</v>
      </c>
      <c r="BL159" s="57">
        <f>'2020'!BG18</f>
        <v>0</v>
      </c>
      <c r="BM159" s="57">
        <f>'2020'!BH18</f>
        <v>0</v>
      </c>
      <c r="BN159" s="57">
        <f>'2020'!BI18</f>
        <v>0.69</v>
      </c>
      <c r="BO159" s="57">
        <f>'2020'!BJ18</f>
        <v>2.6</v>
      </c>
      <c r="BP159" s="57">
        <f>'2020'!BK18</f>
        <v>10.9</v>
      </c>
      <c r="BQ159" s="57">
        <f>'2020'!BL18</f>
        <v>0</v>
      </c>
      <c r="BR159" s="58">
        <f>'2020'!BM18</f>
        <v>0</v>
      </c>
      <c r="BS159" s="55">
        <f>'2020'!BN18</f>
        <v>100</v>
      </c>
      <c r="BT159" s="56">
        <f>'2020'!BO18</f>
        <v>1061.4000000000001</v>
      </c>
      <c r="BU159" s="56">
        <f>'2020'!BP18</f>
        <v>15</v>
      </c>
      <c r="BV159" s="56">
        <f>'2020'!BQ18</f>
        <v>9</v>
      </c>
      <c r="BW159" s="56">
        <f>'2020'!BR18</f>
        <v>0</v>
      </c>
      <c r="BX159" s="56">
        <f>'2020'!BS18</f>
        <v>9.6000000000000014</v>
      </c>
      <c r="BY159" s="57">
        <f>'2020'!BT18</f>
        <v>0</v>
      </c>
      <c r="BZ159" s="57">
        <f>'2020'!BU18</f>
        <v>0</v>
      </c>
      <c r="CA159" s="57">
        <f>'2020'!BV18</f>
        <v>1.33</v>
      </c>
      <c r="CB159" s="57">
        <f>'2020'!BW18</f>
        <v>7.8</v>
      </c>
      <c r="CC159" s="57">
        <f>'2020'!BX18</f>
        <v>5.4</v>
      </c>
      <c r="CD159" s="57">
        <f>'2020'!BY18</f>
        <v>33.299999999999997</v>
      </c>
      <c r="CE159" s="58">
        <f>'2020'!BZ18</f>
        <v>10</v>
      </c>
      <c r="CF159" s="55">
        <f>'2020'!CA18</f>
        <v>148</v>
      </c>
      <c r="CG159" s="56">
        <f>'2020'!CB18</f>
        <v>2042.1000000000001</v>
      </c>
      <c r="CH159" s="56">
        <f>'2020'!CC18</f>
        <v>12</v>
      </c>
      <c r="CI159" s="56">
        <f>'2020'!CD18</f>
        <v>11</v>
      </c>
      <c r="CJ159" s="56">
        <f>'2020'!CE18</f>
        <v>0</v>
      </c>
      <c r="CK159" s="56">
        <f>'2020'!CF18</f>
        <v>21.599999999999998</v>
      </c>
      <c r="CL159" s="57">
        <f>'2020'!CG18</f>
        <v>0</v>
      </c>
      <c r="CM159" s="57">
        <f>'2020'!CH18</f>
        <v>0</v>
      </c>
      <c r="CN159" s="57">
        <f>'2020'!CI18</f>
        <v>1.33</v>
      </c>
      <c r="CO159" s="57">
        <f>'2020'!CJ18</f>
        <v>6.5</v>
      </c>
      <c r="CP159" s="57">
        <f>'2020'!CK18</f>
        <v>7.5</v>
      </c>
      <c r="CQ159" s="57">
        <f>'2020'!CL18</f>
        <v>66.7</v>
      </c>
      <c r="CR159" s="58">
        <f>'2020'!CM18</f>
        <v>0</v>
      </c>
      <c r="CS159" s="55">
        <f>'2020'!CN18</f>
        <v>78</v>
      </c>
      <c r="CT159" s="56">
        <f>'2020'!CO18</f>
        <v>1561</v>
      </c>
      <c r="CU159" s="56">
        <f>'2020'!CP18</f>
        <v>20</v>
      </c>
      <c r="CV159" s="56">
        <f>'2020'!CQ18</f>
        <v>9</v>
      </c>
      <c r="CW159" s="56">
        <f>'2020'!CR18</f>
        <v>1</v>
      </c>
      <c r="CX159" s="56">
        <f>'2020'!CS18</f>
        <v>13.299999999999999</v>
      </c>
      <c r="CY159" s="57">
        <f>'2020'!CT18</f>
        <v>0</v>
      </c>
      <c r="CZ159" s="57">
        <f>'2020'!CU18</f>
        <v>0</v>
      </c>
      <c r="DA159" s="57">
        <f>'2020'!CV18</f>
        <v>0.35</v>
      </c>
      <c r="DB159" s="57">
        <f>'2020'!CW18</f>
        <v>2.1</v>
      </c>
      <c r="DC159" s="57">
        <f>'2020'!CX18</f>
        <v>8.9</v>
      </c>
      <c r="DD159" s="57">
        <f>'2020'!CY18</f>
        <v>0</v>
      </c>
      <c r="DE159" s="58">
        <f>'2020'!CZ18</f>
        <v>10</v>
      </c>
    </row>
    <row r="160" spans="1:109" ht="15.75" hidden="1" customHeight="1" x14ac:dyDescent="0.2">
      <c r="A160" s="29">
        <f t="shared" si="12"/>
        <v>158</v>
      </c>
      <c r="B160" s="30">
        <f>'2020'!A19</f>
        <v>17</v>
      </c>
      <c r="C160" s="30">
        <v>2020</v>
      </c>
      <c r="D160" s="31" t="str">
        <f>'2020'!B19</f>
        <v>Thaddeus Moss</v>
      </c>
      <c r="E160" s="32">
        <f>'2020'!C19</f>
        <v>2.1285714285714286</v>
      </c>
      <c r="F160" s="32">
        <f t="shared" si="13"/>
        <v>1.7999999999999998</v>
      </c>
      <c r="G160" s="32"/>
      <c r="H160" s="33">
        <f t="shared" si="14"/>
        <v>-2.1562473462573601</v>
      </c>
      <c r="I160" s="34" t="str">
        <f>'2020'!D19</f>
        <v>LSU</v>
      </c>
      <c r="J160" s="35">
        <f>'2020'!E19</f>
        <v>1</v>
      </c>
      <c r="K160" s="36">
        <f>'2020'!F19</f>
        <v>35929</v>
      </c>
      <c r="L160" s="37">
        <f>'2020'!G19</f>
        <v>27.391780821917809</v>
      </c>
      <c r="M160" s="37" t="str">
        <f>'2020'!H19</f>
        <v>JR</v>
      </c>
      <c r="N160" s="37">
        <f>'2020'!I19</f>
        <v>21.958904109589042</v>
      </c>
      <c r="O160" s="38">
        <f>'2020'!J19</f>
        <v>74</v>
      </c>
      <c r="P160" s="38">
        <f>'2020'!K19</f>
        <v>250</v>
      </c>
      <c r="Q160" s="35">
        <f>'2020'!L19</f>
        <v>4.7300000000000004</v>
      </c>
      <c r="R160" s="39">
        <f>'2020'!M19</f>
        <v>0</v>
      </c>
      <c r="S160" s="40">
        <f>'2020'!N19</f>
        <v>0</v>
      </c>
      <c r="T160" s="41">
        <f>'2020'!O19</f>
        <v>3.7619961612284071E-2</v>
      </c>
      <c r="U160" s="41">
        <f>'2020'!P19</f>
        <v>0</v>
      </c>
      <c r="V160" s="41">
        <f>'2020'!Q19</f>
        <v>0</v>
      </c>
      <c r="W160" s="41">
        <f>'2020'!R19</f>
        <v>0.11827689243027886</v>
      </c>
      <c r="X160" s="42">
        <f>'2020'!S19</f>
        <v>0.11827689243027886</v>
      </c>
      <c r="Y160" s="43">
        <f>'2020'!T19</f>
        <v>0.11827689243027886</v>
      </c>
      <c r="Z160" s="44" t="str">
        <f>'2020'!U19</f>
        <v>N/A</v>
      </c>
      <c r="AA160" s="45">
        <f>'2020'!V19</f>
        <v>1.21</v>
      </c>
      <c r="AB160" s="45">
        <f t="shared" si="29"/>
        <v>12.127659574468085</v>
      </c>
      <c r="AC160" s="45">
        <f>'2020'!X19</f>
        <v>5.4</v>
      </c>
      <c r="AD160" s="45">
        <f>'2020'!Y19</f>
        <v>7.7</v>
      </c>
      <c r="AE160" s="45">
        <f>'2020'!Z19</f>
        <v>0</v>
      </c>
      <c r="AF160" s="45">
        <f>'2020'!AA19</f>
        <v>0</v>
      </c>
      <c r="AG160" s="45">
        <f t="shared" si="15"/>
        <v>0</v>
      </c>
      <c r="AH160" s="46">
        <f>'2020'!AB19</f>
        <v>0</v>
      </c>
      <c r="AI160" s="45">
        <f>'2020'!AC19</f>
        <v>99.89078851987442</v>
      </c>
      <c r="AJ160" s="47">
        <f>'2020'!AD19</f>
        <v>100.9118138126566</v>
      </c>
      <c r="AK160" s="48">
        <f>'2020'!AE19</f>
        <v>2</v>
      </c>
      <c r="AL160" s="49">
        <f>'2020'!AF19</f>
        <v>0</v>
      </c>
      <c r="AM160" s="49">
        <f>'2020'!AG19</f>
        <v>0</v>
      </c>
      <c r="AN160" s="49">
        <f>'2020'!AH19</f>
        <v>4</v>
      </c>
      <c r="AO160" s="49">
        <f>'2020'!AI19</f>
        <v>2</v>
      </c>
      <c r="AP160" s="49">
        <f>'2020'!AK19</f>
        <v>2</v>
      </c>
      <c r="AQ160" s="49">
        <f>'2020'!AL19</f>
        <v>0</v>
      </c>
      <c r="AR160" s="50">
        <f>'2020'!AM19</f>
        <v>0</v>
      </c>
      <c r="AS160" s="55">
        <f>'2020'!AN19</f>
        <v>0</v>
      </c>
      <c r="AT160" s="56">
        <f>'2020'!AO19</f>
        <v>1</v>
      </c>
      <c r="AU160" s="56">
        <f>'2020'!AP19</f>
        <v>0</v>
      </c>
      <c r="AV160" s="56">
        <f>'2020'!AQ19</f>
        <v>0</v>
      </c>
      <c r="AW160" s="56">
        <f>'2020'!AR19</f>
        <v>0</v>
      </c>
      <c r="AX160" s="56">
        <f>'2020'!AS19</f>
        <v>0</v>
      </c>
      <c r="AY160" s="57">
        <f>'2020'!AT19</f>
        <v>0</v>
      </c>
      <c r="AZ160" s="57">
        <f>'2020'!AU19</f>
        <v>0</v>
      </c>
      <c r="BA160" s="57">
        <f>'2020'!AV19</f>
        <v>0</v>
      </c>
      <c r="BB160" s="57">
        <f>'2020'!AW19</f>
        <v>0</v>
      </c>
      <c r="BC160" s="57">
        <f>'2020'!AX19</f>
        <v>0</v>
      </c>
      <c r="BD160" s="57">
        <f>'2020'!AY19</f>
        <v>0</v>
      </c>
      <c r="BE160" s="58">
        <f>'2020'!AZ19</f>
        <v>0</v>
      </c>
      <c r="BF160" s="55">
        <f>'2020'!BA19</f>
        <v>49</v>
      </c>
      <c r="BG160" s="56">
        <f>'2020'!BB19</f>
        <v>1302.5</v>
      </c>
      <c r="BH160" s="56">
        <f>'2020'!BC19</f>
        <v>14</v>
      </c>
      <c r="BI160" s="56">
        <f>'2020'!BD19</f>
        <v>6</v>
      </c>
      <c r="BJ160" s="56">
        <f>'2020'!BE19</f>
        <v>1</v>
      </c>
      <c r="BK160" s="56">
        <f>'2020'!BF19</f>
        <v>7.5</v>
      </c>
      <c r="BL160" s="57">
        <f>'2020'!BG19</f>
        <v>0</v>
      </c>
      <c r="BM160" s="57">
        <f>'2020'!BH19</f>
        <v>0</v>
      </c>
      <c r="BN160" s="57">
        <f>'2020'!BI19</f>
        <v>0.72</v>
      </c>
      <c r="BO160" s="57">
        <f>'2020'!BJ19</f>
        <v>5.3</v>
      </c>
      <c r="BP160" s="57">
        <f>'2020'!BK19</f>
        <v>7.5</v>
      </c>
      <c r="BQ160" s="57">
        <f>'2020'!BL19</f>
        <v>0</v>
      </c>
      <c r="BR160" s="58">
        <f>'2020'!BM19</f>
        <v>14.3</v>
      </c>
      <c r="BS160" s="55">
        <f>'2020'!BN19</f>
        <v>0</v>
      </c>
      <c r="BT160" s="56">
        <f>'2020'!BO19</f>
        <v>1</v>
      </c>
      <c r="BU160" s="56">
        <f>'2020'!BP19</f>
        <v>0</v>
      </c>
      <c r="BV160" s="56">
        <f>'2020'!BQ19</f>
        <v>0</v>
      </c>
      <c r="BW160" s="56">
        <f>'2020'!BR19</f>
        <v>0</v>
      </c>
      <c r="BX160" s="56">
        <f>'2020'!BS19</f>
        <v>0</v>
      </c>
      <c r="BY160" s="57">
        <f>'2020'!BT19</f>
        <v>0</v>
      </c>
      <c r="BZ160" s="57">
        <f>'2020'!BU19</f>
        <v>0</v>
      </c>
      <c r="CA160" s="57">
        <f>'2020'!BV19</f>
        <v>0</v>
      </c>
      <c r="CB160" s="57">
        <f>'2020'!BW19</f>
        <v>0</v>
      </c>
      <c r="CC160" s="57">
        <f>'2020'!BX19</f>
        <v>0</v>
      </c>
      <c r="CD160" s="57">
        <f>'2020'!BY19</f>
        <v>0</v>
      </c>
      <c r="CE160" s="58">
        <f>'2020'!BZ19</f>
        <v>0</v>
      </c>
      <c r="CF160" s="55">
        <f>'2020'!CA19</f>
        <v>0</v>
      </c>
      <c r="CG160" s="56">
        <f>'2020'!CB19</f>
        <v>1</v>
      </c>
      <c r="CH160" s="56">
        <f>'2020'!CC19</f>
        <v>0</v>
      </c>
      <c r="CI160" s="56">
        <f>'2020'!CD19</f>
        <v>0</v>
      </c>
      <c r="CJ160" s="56">
        <f>'2020'!CE19</f>
        <v>0</v>
      </c>
      <c r="CK160" s="56">
        <f>'2020'!CF19</f>
        <v>0</v>
      </c>
      <c r="CL160" s="57">
        <f>'2020'!CG19</f>
        <v>0</v>
      </c>
      <c r="CM160" s="57">
        <f>'2020'!CH19</f>
        <v>0</v>
      </c>
      <c r="CN160" s="57">
        <f>'2020'!CI19</f>
        <v>0</v>
      </c>
      <c r="CO160" s="57">
        <f>'2020'!CJ19</f>
        <v>0</v>
      </c>
      <c r="CP160" s="57">
        <f>'2020'!CK19</f>
        <v>0</v>
      </c>
      <c r="CQ160" s="57">
        <f>'2020'!CL19</f>
        <v>0</v>
      </c>
      <c r="CR160" s="58">
        <f>'2020'!CM19</f>
        <v>0</v>
      </c>
      <c r="CS160" s="55">
        <f>'2020'!CN19</f>
        <v>570</v>
      </c>
      <c r="CT160" s="56">
        <f>'2020'!CO19</f>
        <v>4819.2000000000007</v>
      </c>
      <c r="CU160" s="56">
        <f>'2020'!CP19</f>
        <v>57</v>
      </c>
      <c r="CV160" s="56">
        <f>'2020'!CQ19</f>
        <v>47</v>
      </c>
      <c r="CW160" s="56">
        <f>'2020'!CR19</f>
        <v>4</v>
      </c>
      <c r="CX160" s="56">
        <f>'2020'!CS19</f>
        <v>49.199999999999996</v>
      </c>
      <c r="CY160" s="57">
        <f>'2020'!CT19</f>
        <v>0</v>
      </c>
      <c r="CZ160" s="57">
        <f>'2020'!CU19</f>
        <v>0</v>
      </c>
      <c r="DA160" s="57">
        <f>'2020'!CV19</f>
        <v>1.21</v>
      </c>
      <c r="DB160" s="57">
        <f>'2020'!CW19</f>
        <v>5.4</v>
      </c>
      <c r="DC160" s="57">
        <f>'2020'!CX19</f>
        <v>7.7</v>
      </c>
      <c r="DD160" s="57">
        <f>'2020'!CY19</f>
        <v>45.5</v>
      </c>
      <c r="DE160" s="58">
        <f>'2020'!CZ19</f>
        <v>0</v>
      </c>
    </row>
    <row r="161" spans="1:109" ht="15.75" hidden="1" customHeight="1" x14ac:dyDescent="0.2">
      <c r="A161" s="29">
        <f t="shared" si="12"/>
        <v>159</v>
      </c>
      <c r="B161" s="30">
        <f>'2018'!A19</f>
        <v>17</v>
      </c>
      <c r="C161" s="30">
        <v>2018</v>
      </c>
      <c r="D161" s="31" t="str">
        <f>'2018'!B19</f>
        <v>Ethan Wolf</v>
      </c>
      <c r="E161" s="32">
        <f>'2018'!C19</f>
        <v>1.05</v>
      </c>
      <c r="F161" s="32">
        <f t="shared" si="13"/>
        <v>1.2</v>
      </c>
      <c r="G161" s="32"/>
      <c r="H161" s="33">
        <f t="shared" si="14"/>
        <v>-2.5564271487258305</v>
      </c>
      <c r="I161" s="34" t="str">
        <f>'2018'!D19</f>
        <v>Tennessee</v>
      </c>
      <c r="J161" s="35">
        <f>'2018'!E19</f>
        <v>1</v>
      </c>
      <c r="K161" s="36">
        <f>'2018'!F19</f>
        <v>35010</v>
      </c>
      <c r="L161" s="37">
        <f>'2018'!G19</f>
        <v>29.909589041095892</v>
      </c>
      <c r="M161" s="37" t="str">
        <f>'2018'!H19</f>
        <v>SR</v>
      </c>
      <c r="N161" s="37">
        <f>'2018'!I19</f>
        <v>22.482191780821918</v>
      </c>
      <c r="O161" s="38">
        <f>'2018'!J19</f>
        <v>78</v>
      </c>
      <c r="P161" s="38">
        <f>'2018'!K19</f>
        <v>258</v>
      </c>
      <c r="Q161" s="35">
        <f>'2018'!L19</f>
        <v>4.9800000000000004</v>
      </c>
      <c r="R161" s="39">
        <f>'2018'!M19</f>
        <v>0</v>
      </c>
      <c r="S161" s="40">
        <f>'2018'!N19</f>
        <v>0</v>
      </c>
      <c r="T161" s="41">
        <f>'2018'!O19</f>
        <v>9.4558429973238184E-2</v>
      </c>
      <c r="U161" s="41">
        <f>'2018'!P19</f>
        <v>0.12168512923799933</v>
      </c>
      <c r="V161" s="41">
        <f>'2018'!Q19</f>
        <v>9.1099676005336389E-2</v>
      </c>
      <c r="W161" s="41">
        <f>'2018'!R19</f>
        <v>0.1287486261579526</v>
      </c>
      <c r="X161" s="42">
        <f>'2018'!S19</f>
        <v>0.1287486261579526</v>
      </c>
      <c r="Y161" s="43">
        <f>'2018'!T19</f>
        <v>0.1287486261579526</v>
      </c>
      <c r="Z161" s="44" t="str">
        <f>'2018'!U19</f>
        <v>N/A</v>
      </c>
      <c r="AA161" s="45">
        <f>'2018'!V19</f>
        <v>0.98</v>
      </c>
      <c r="AB161" s="45">
        <f t="shared" si="29"/>
        <v>10.25</v>
      </c>
      <c r="AC161" s="45">
        <f>'2018'!X19</f>
        <v>4</v>
      </c>
      <c r="AD161" s="45">
        <f>'2018'!Y19</f>
        <v>10.1</v>
      </c>
      <c r="AE161" s="45">
        <f>'2018'!Z19</f>
        <v>0</v>
      </c>
      <c r="AF161" s="45">
        <f>'2018'!AA19</f>
        <v>0</v>
      </c>
      <c r="AG161" s="45">
        <f t="shared" si="15"/>
        <v>0</v>
      </c>
      <c r="AH161" s="46">
        <f>'2018'!AB19</f>
        <v>0.04</v>
      </c>
      <c r="AI161" s="45">
        <f>'2018'!AC19</f>
        <v>83.89427602130047</v>
      </c>
      <c r="AJ161" s="47">
        <f>'2018'!AD19</f>
        <v>91.715603052255702</v>
      </c>
      <c r="AK161" s="48">
        <f>'2018'!AE19</f>
        <v>3</v>
      </c>
      <c r="AL161" s="49">
        <f>'2018'!AF19</f>
        <v>0</v>
      </c>
      <c r="AM161" s="49">
        <f>'2018'!AG19</f>
        <v>0</v>
      </c>
      <c r="AN161" s="49">
        <f>'2018'!AH19</f>
        <v>1</v>
      </c>
      <c r="AO161" s="49">
        <f>'2018'!AI19</f>
        <v>0</v>
      </c>
      <c r="AP161" s="49">
        <f>'2018'!AK19</f>
        <v>0</v>
      </c>
      <c r="AQ161" s="49">
        <f>'2018'!AL19</f>
        <v>0</v>
      </c>
      <c r="AR161" s="50">
        <f>'2018'!AM19</f>
        <v>0</v>
      </c>
      <c r="AS161" s="55">
        <f>'2018'!AN19</f>
        <v>0</v>
      </c>
      <c r="AT161" s="56">
        <f>'2018'!AO19</f>
        <v>1</v>
      </c>
      <c r="AU161" s="56">
        <f>'2018'!AP19</f>
        <v>0</v>
      </c>
      <c r="AV161" s="56">
        <f>'2018'!AQ19</f>
        <v>0</v>
      </c>
      <c r="AW161" s="56">
        <f>'2018'!AR19</f>
        <v>0</v>
      </c>
      <c r="AX161" s="56">
        <f>'2018'!AS19</f>
        <v>0</v>
      </c>
      <c r="AY161" s="57">
        <f>'2018'!AT19</f>
        <v>0</v>
      </c>
      <c r="AZ161" s="57">
        <f>'2018'!AU19</f>
        <v>0</v>
      </c>
      <c r="BA161" s="57">
        <f>'2018'!AV19</f>
        <v>0</v>
      </c>
      <c r="BB161" s="57">
        <f>'2018'!AW19</f>
        <v>0</v>
      </c>
      <c r="BC161" s="57">
        <f>'2018'!AX19</f>
        <v>0</v>
      </c>
      <c r="BD161" s="57">
        <f>'2018'!AY19</f>
        <v>0</v>
      </c>
      <c r="BE161" s="58">
        <f>'2018'!AZ19</f>
        <v>0</v>
      </c>
      <c r="BF161" s="55">
        <f>'2018'!BA19</f>
        <v>212</v>
      </c>
      <c r="BG161" s="56">
        <f>'2018'!BB19</f>
        <v>2242</v>
      </c>
      <c r="BH161" s="56">
        <f>'2018'!BC19</f>
        <v>31</v>
      </c>
      <c r="BI161" s="56">
        <f>'2018'!BD19</f>
        <v>23</v>
      </c>
      <c r="BJ161" s="56">
        <f>'2018'!BE19</f>
        <v>0</v>
      </c>
      <c r="BK161" s="56">
        <f>'2018'!BF19</f>
        <v>18</v>
      </c>
      <c r="BL161" s="57">
        <f>'2018'!BG19</f>
        <v>0</v>
      </c>
      <c r="BM161" s="57">
        <f>'2018'!BH19</f>
        <v>0</v>
      </c>
      <c r="BN161" s="57">
        <f>'2018'!BI19</f>
        <v>1.24</v>
      </c>
      <c r="BO161" s="57">
        <f>'2018'!BJ19</f>
        <v>3.9</v>
      </c>
      <c r="BP161" s="57">
        <f>'2018'!BK19</f>
        <v>7.8</v>
      </c>
      <c r="BQ161" s="57">
        <f>'2018'!BL19</f>
        <v>0</v>
      </c>
      <c r="BR161" s="58">
        <f>'2018'!BM19</f>
        <v>4.2</v>
      </c>
      <c r="BS161" s="55">
        <f>'2018'!BN19</f>
        <v>290</v>
      </c>
      <c r="BT161" s="56">
        <f>'2018'!BO19</f>
        <v>2383.1999999999998</v>
      </c>
      <c r="BU161" s="56">
        <f>'2018'!BP19</f>
        <v>31</v>
      </c>
      <c r="BV161" s="56">
        <f>'2018'!BQ19</f>
        <v>22</v>
      </c>
      <c r="BW161" s="56">
        <f>'2018'!BR19</f>
        <v>2</v>
      </c>
      <c r="BX161" s="56">
        <f>'2018'!BS19</f>
        <v>15.600000000000001</v>
      </c>
      <c r="BY161" s="57">
        <f>'2018'!BT19</f>
        <v>0</v>
      </c>
      <c r="BZ161" s="57">
        <f>'2018'!BU19</f>
        <v>0</v>
      </c>
      <c r="CA161" s="57">
        <f>'2018'!BV19</f>
        <v>1.2</v>
      </c>
      <c r="CB161" s="57">
        <f>'2018'!BW19</f>
        <v>4.3</v>
      </c>
      <c r="CC161" s="57">
        <f>'2018'!BX19</f>
        <v>10</v>
      </c>
      <c r="CD161" s="57">
        <f>'2018'!BY19</f>
        <v>0</v>
      </c>
      <c r="CE161" s="58">
        <f>'2018'!BZ19</f>
        <v>0</v>
      </c>
      <c r="CF161" s="55">
        <f>'2018'!CA19</f>
        <v>239</v>
      </c>
      <c r="CG161" s="56">
        <f>'2018'!CB19</f>
        <v>2623.5</v>
      </c>
      <c r="CH161" s="56">
        <f>'2018'!CC19</f>
        <v>33</v>
      </c>
      <c r="CI161" s="56">
        <f>'2018'!CD19</f>
        <v>21</v>
      </c>
      <c r="CJ161" s="56">
        <f>'2018'!CE19</f>
        <v>2</v>
      </c>
      <c r="CK161" s="56">
        <f>'2018'!CF19</f>
        <v>24.200000000000003</v>
      </c>
      <c r="CL161" s="57">
        <f>'2018'!CG19</f>
        <v>0</v>
      </c>
      <c r="CM161" s="57">
        <f>'2018'!CH19</f>
        <v>0</v>
      </c>
      <c r="CN161" s="57">
        <f>'2018'!CI19</f>
        <v>0.98</v>
      </c>
      <c r="CO161" s="57">
        <f>'2018'!CJ19</f>
        <v>4</v>
      </c>
      <c r="CP161" s="57">
        <f>'2018'!CK19</f>
        <v>8.1999999999999993</v>
      </c>
      <c r="CQ161" s="57">
        <f>'2018'!CL19</f>
        <v>0</v>
      </c>
      <c r="CR161" s="58">
        <f>'2018'!CM19</f>
        <v>12.5</v>
      </c>
      <c r="CS161" s="55">
        <f>'2018'!CN19</f>
        <v>246</v>
      </c>
      <c r="CT161" s="56">
        <f>'2018'!CO19</f>
        <v>1910.6999999999998</v>
      </c>
      <c r="CU161" s="56">
        <f>'2018'!CP19</f>
        <v>38</v>
      </c>
      <c r="CV161" s="56">
        <f>'2018'!CQ19</f>
        <v>24</v>
      </c>
      <c r="CW161" s="56">
        <f>'2018'!CR19</f>
        <v>3</v>
      </c>
      <c r="CX161" s="56">
        <f>'2018'!CS19</f>
        <v>9.9</v>
      </c>
      <c r="CY161" s="57">
        <f>'2018'!CT19</f>
        <v>0</v>
      </c>
      <c r="CZ161" s="57">
        <f>'2018'!CU19</f>
        <v>0</v>
      </c>
      <c r="DA161" s="57">
        <f>'2018'!CV19</f>
        <v>0.91</v>
      </c>
      <c r="DB161" s="57">
        <f>'2018'!CW19</f>
        <v>3.5</v>
      </c>
      <c r="DC161" s="57">
        <f>'2018'!CX19</f>
        <v>10.1</v>
      </c>
      <c r="DD161" s="57">
        <f>'2018'!CY19</f>
        <v>28.6</v>
      </c>
      <c r="DE161" s="58">
        <f>'2018'!CZ19</f>
        <v>4</v>
      </c>
    </row>
    <row r="162" spans="1:109" ht="15.75" hidden="1" customHeight="1" thickBot="1" x14ac:dyDescent="0.25">
      <c r="A162" s="61">
        <f t="shared" si="12"/>
        <v>160</v>
      </c>
      <c r="B162" s="62">
        <f>'2018'!A20</f>
        <v>18</v>
      </c>
      <c r="C162" s="62">
        <v>2018</v>
      </c>
      <c r="D162" s="63" t="str">
        <f>'2018'!B20</f>
        <v>Marcus Baugh</v>
      </c>
      <c r="E162" s="64">
        <f>'2018'!C20</f>
        <v>0.65714285714285714</v>
      </c>
      <c r="F162" s="64">
        <f t="shared" si="13"/>
        <v>0.6</v>
      </c>
      <c r="G162" s="64"/>
      <c r="H162" s="65">
        <f t="shared" si="14"/>
        <v>-2.7021880039295776</v>
      </c>
      <c r="I162" s="66" t="str">
        <f>'2018'!D20</f>
        <v>Ohio State</v>
      </c>
      <c r="J162" s="67">
        <f>'2018'!E20</f>
        <v>2</v>
      </c>
      <c r="K162" s="68">
        <f>'2018'!F20</f>
        <v>34677</v>
      </c>
      <c r="L162" s="69">
        <f>'2018'!G20</f>
        <v>30.82191780821918</v>
      </c>
      <c r="M162" s="69" t="str">
        <f>'2018'!H20</f>
        <v>SR</v>
      </c>
      <c r="N162" s="69">
        <f>'2018'!I20</f>
        <v>23.394520547945206</v>
      </c>
      <c r="O162" s="70">
        <f>'2018'!J20</f>
        <v>75</v>
      </c>
      <c r="P162" s="70">
        <f>'2018'!K20</f>
        <v>247</v>
      </c>
      <c r="Q162" s="67">
        <f>'2018'!L20</f>
        <v>4.8099999999999996</v>
      </c>
      <c r="R162" s="71">
        <f>'2018'!M20</f>
        <v>0</v>
      </c>
      <c r="S162" s="72">
        <f>'2018'!N20</f>
        <v>0</v>
      </c>
      <c r="T162" s="73">
        <f>'2018'!O20</f>
        <v>8.0938891137191417E-3</v>
      </c>
      <c r="U162" s="73">
        <f>'2018'!P20</f>
        <v>8.4745762711864403E-2</v>
      </c>
      <c r="V162" s="73">
        <f>'2018'!Q20</f>
        <v>0.1257597007947639</v>
      </c>
      <c r="W162" s="73">
        <f>'2018'!R20</f>
        <v>8.2626657969123718E-2</v>
      </c>
      <c r="X162" s="74">
        <f>'2018'!S20</f>
        <v>0.10419317938194381</v>
      </c>
      <c r="Y162" s="75">
        <f>'2018'!T20</f>
        <v>0.10419317938194381</v>
      </c>
      <c r="Z162" s="76" t="str">
        <f>'2018'!U20</f>
        <v>N/A</v>
      </c>
      <c r="AA162" s="77">
        <f>'2018'!V20</f>
        <v>1.1499999999999999</v>
      </c>
      <c r="AB162" s="77">
        <f t="shared" si="29"/>
        <v>10.857142857142858</v>
      </c>
      <c r="AC162" s="77">
        <f>'2018'!X20</f>
        <v>4.9000000000000004</v>
      </c>
      <c r="AD162" s="77">
        <f>'2018'!Y20</f>
        <v>8.6</v>
      </c>
      <c r="AE162" s="77">
        <f>'2018'!Z20</f>
        <v>0</v>
      </c>
      <c r="AF162" s="77">
        <f>'2018'!AA20</f>
        <v>0</v>
      </c>
      <c r="AG162" s="77">
        <f t="shared" si="15"/>
        <v>0</v>
      </c>
      <c r="AH162" s="78">
        <f>'2018'!AB20</f>
        <v>9.6999999999999989E-2</v>
      </c>
      <c r="AI162" s="77">
        <f>'2018'!AC20</f>
        <v>92.288299427324162</v>
      </c>
      <c r="AJ162" s="79">
        <f>'2018'!AD20</f>
        <v>95.127816835620237</v>
      </c>
      <c r="AK162" s="80">
        <f>'2018'!AE20</f>
        <v>1</v>
      </c>
      <c r="AL162" s="81">
        <f>'2018'!AF20</f>
        <v>0</v>
      </c>
      <c r="AM162" s="81">
        <f>'2018'!AG20</f>
        <v>0</v>
      </c>
      <c r="AN162" s="81">
        <f>'2018'!AH20</f>
        <v>1</v>
      </c>
      <c r="AO162" s="81">
        <f>'2018'!AI20</f>
        <v>1</v>
      </c>
      <c r="AP162" s="81">
        <f>'2018'!AK20</f>
        <v>0</v>
      </c>
      <c r="AQ162" s="81">
        <f>'2018'!AL20</f>
        <v>0</v>
      </c>
      <c r="AR162" s="82">
        <f>'2018'!AM20</f>
        <v>0</v>
      </c>
      <c r="AS162" s="83">
        <f>'2018'!AN20</f>
        <v>0</v>
      </c>
      <c r="AT162" s="84">
        <f>'2018'!AO20</f>
        <v>1</v>
      </c>
      <c r="AU162" s="84">
        <f>'2018'!AP20</f>
        <v>0</v>
      </c>
      <c r="AV162" s="84">
        <f>'2018'!AQ20</f>
        <v>0</v>
      </c>
      <c r="AW162" s="84">
        <f>'2018'!AR20</f>
        <v>0</v>
      </c>
      <c r="AX162" s="84">
        <f>'2018'!AS20</f>
        <v>0</v>
      </c>
      <c r="AY162" s="85">
        <f>'2018'!AT20</f>
        <v>0</v>
      </c>
      <c r="AZ162" s="85">
        <f>'2018'!AU20</f>
        <v>0</v>
      </c>
      <c r="BA162" s="85">
        <f>'2018'!AV20</f>
        <v>0</v>
      </c>
      <c r="BB162" s="85">
        <f>'2018'!AW20</f>
        <v>0</v>
      </c>
      <c r="BC162" s="85">
        <f>'2018'!AX20</f>
        <v>0</v>
      </c>
      <c r="BD162" s="85">
        <f>'2018'!AY20</f>
        <v>0</v>
      </c>
      <c r="BE162" s="86">
        <f>'2018'!AZ20</f>
        <v>0</v>
      </c>
      <c r="BF162" s="83">
        <f>'2018'!BA20</f>
        <v>2</v>
      </c>
      <c r="BG162" s="84">
        <f>'2018'!BB20</f>
        <v>247.1</v>
      </c>
      <c r="BH162" s="84">
        <f>'2018'!BC20</f>
        <v>2</v>
      </c>
      <c r="BI162" s="84">
        <f>'2018'!BD20</f>
        <v>1</v>
      </c>
      <c r="BJ162" s="84">
        <f>'2018'!BE20</f>
        <v>1</v>
      </c>
      <c r="BK162" s="84">
        <f>'2018'!BF20</f>
        <v>3</v>
      </c>
      <c r="BL162" s="85">
        <f>'2018'!BG20</f>
        <v>0</v>
      </c>
      <c r="BM162" s="85">
        <f>'2018'!BH20</f>
        <v>0</v>
      </c>
      <c r="BN162" s="85">
        <f>'2018'!BI20</f>
        <v>0.18</v>
      </c>
      <c r="BO162" s="85">
        <f>'2018'!BJ20</f>
        <v>0</v>
      </c>
      <c r="BP162" s="85">
        <f>'2018'!BK20</f>
        <v>10.5</v>
      </c>
      <c r="BQ162" s="85">
        <f>'2018'!BL20</f>
        <v>0</v>
      </c>
      <c r="BR162" s="86">
        <f>'2018'!BM20</f>
        <v>0</v>
      </c>
      <c r="BS162" s="83">
        <f>'2018'!BN20</f>
        <v>32</v>
      </c>
      <c r="BT162" s="84">
        <f>'2018'!BO20</f>
        <v>377.6</v>
      </c>
      <c r="BU162" s="84">
        <f>'2018'!BP20</f>
        <v>2</v>
      </c>
      <c r="BV162" s="84">
        <f>'2018'!BQ20</f>
        <v>2</v>
      </c>
      <c r="BW162" s="84">
        <f>'2018'!BR20</f>
        <v>0</v>
      </c>
      <c r="BX162" s="84">
        <f>'2018'!BS20</f>
        <v>3</v>
      </c>
      <c r="BY162" s="85">
        <f>'2018'!BT20</f>
        <v>0</v>
      </c>
      <c r="BZ162" s="85">
        <f>'2018'!BU20</f>
        <v>0</v>
      </c>
      <c r="CA162" s="85">
        <f>'2018'!BV20</f>
        <v>0.43</v>
      </c>
      <c r="CB162" s="85">
        <f>'2018'!BW20</f>
        <v>3.5</v>
      </c>
      <c r="CC162" s="85">
        <f>'2018'!BX20</f>
        <v>12.5</v>
      </c>
      <c r="CD162" s="85">
        <f>'2018'!BY20</f>
        <v>0</v>
      </c>
      <c r="CE162" s="86">
        <f>'2018'!BZ20</f>
        <v>0</v>
      </c>
      <c r="CF162" s="83">
        <f>'2018'!CA20</f>
        <v>269</v>
      </c>
      <c r="CG162" s="84">
        <f>'2018'!CB20</f>
        <v>2139</v>
      </c>
      <c r="CH162" s="84">
        <f>'2018'!CC20</f>
        <v>43</v>
      </c>
      <c r="CI162" s="84">
        <f>'2018'!CD20</f>
        <v>24</v>
      </c>
      <c r="CJ162" s="84">
        <f>'2018'!CE20</f>
        <v>2</v>
      </c>
      <c r="CK162" s="84">
        <f>'2018'!CF20</f>
        <v>20</v>
      </c>
      <c r="CL162" s="85">
        <f>'2018'!CG20</f>
        <v>0</v>
      </c>
      <c r="CM162" s="85">
        <f>'2018'!CH20</f>
        <v>0</v>
      </c>
      <c r="CN162" s="85">
        <f>'2018'!CI20</f>
        <v>0.99</v>
      </c>
      <c r="CO162" s="85">
        <f>'2018'!CJ20</f>
        <v>3.7</v>
      </c>
      <c r="CP162" s="85">
        <f>'2018'!CK20</f>
        <v>7.2</v>
      </c>
      <c r="CQ162" s="85">
        <f>'2018'!CL20</f>
        <v>0</v>
      </c>
      <c r="CR162" s="86">
        <f>'2018'!CM20</f>
        <v>22.6</v>
      </c>
      <c r="CS162" s="83">
        <f>'2018'!CN20</f>
        <v>304</v>
      </c>
      <c r="CT162" s="84">
        <f>'2018'!CO20</f>
        <v>3679.2000000000003</v>
      </c>
      <c r="CU162" s="84">
        <f>'2018'!CP20</f>
        <v>44</v>
      </c>
      <c r="CV162" s="84">
        <f>'2018'!CQ20</f>
        <v>28</v>
      </c>
      <c r="CW162" s="84">
        <f>'2018'!CR20</f>
        <v>5</v>
      </c>
      <c r="CX162" s="84">
        <f>'2018'!CS20</f>
        <v>39.199999999999996</v>
      </c>
      <c r="CY162" s="85">
        <f>'2018'!CT20</f>
        <v>0</v>
      </c>
      <c r="CZ162" s="85">
        <f>'2018'!CU20</f>
        <v>0</v>
      </c>
      <c r="DA162" s="85">
        <f>'2018'!CV20</f>
        <v>1.1499999999999999</v>
      </c>
      <c r="DB162" s="85">
        <f>'2018'!CW20</f>
        <v>4.9000000000000004</v>
      </c>
      <c r="DC162" s="85">
        <f>'2018'!CX20</f>
        <v>8.6</v>
      </c>
      <c r="DD162" s="85">
        <f>'2018'!CY20</f>
        <v>42.9</v>
      </c>
      <c r="DE162" s="86">
        <f>'2018'!CZ20</f>
        <v>9.6999999999999993</v>
      </c>
    </row>
  </sheetData>
  <autoFilter ref="A2:DE162" xr:uid="{00000000-0009-0000-0000-000001000000}">
    <filterColumn colId="16">
      <customFilters>
        <customFilter operator="lessThanOrEqual" val="4.71"/>
      </customFilters>
    </filterColumn>
    <filterColumn colId="17">
      <filters>
        <filter val="1"/>
        <filter val="2"/>
        <filter val="3"/>
        <filter val="4"/>
        <filter val="5"/>
      </filters>
    </filterColumn>
    <filterColumn colId="24">
      <customFilters>
        <customFilter operator="greaterThanOrEqual" val="0.1676"/>
      </customFilters>
    </filterColumn>
    <filterColumn colId="25">
      <customFilters>
        <customFilter operator="lessThan" val="22.2"/>
      </customFilters>
    </filterColumn>
    <filterColumn colId="26">
      <customFilters>
        <customFilter operator="greaterThanOrEqual" val="1.73"/>
      </customFilters>
    </filterColumn>
    <filterColumn colId="27">
      <customFilters>
        <customFilter operator="greaterThanOrEqual" val="9.7799999999999994"/>
      </customFilters>
    </filterColumn>
    <filterColumn colId="28">
      <customFilters>
        <customFilter operator="greaterThanOrEqual" val="5.2"/>
      </customFilters>
    </filterColumn>
    <sortState xmlns:xlrd2="http://schemas.microsoft.com/office/spreadsheetml/2017/richdata2" ref="A3:DE59">
      <sortCondition ref="A2:A162"/>
    </sortState>
  </autoFilter>
  <mergeCells count="10">
    <mergeCell ref="BF1:BR1"/>
    <mergeCell ref="BS1:CE1"/>
    <mergeCell ref="CF1:CR1"/>
    <mergeCell ref="CS1:DE1"/>
    <mergeCell ref="A1:H1"/>
    <mergeCell ref="I1:R1"/>
    <mergeCell ref="S1:Y1"/>
    <mergeCell ref="Z1:AJ1"/>
    <mergeCell ref="AK1:AR1"/>
    <mergeCell ref="AS1:BE1"/>
  </mergeCells>
  <conditionalFormatting sqref="C2:C274">
    <cfRule type="cellIs" dxfId="22" priority="1" operator="equal">
      <formula>2025</formula>
    </cfRule>
  </conditionalFormatting>
  <conditionalFormatting sqref="D3:D162">
    <cfRule type="expression" dxfId="21" priority="2" stopIfTrue="1">
      <formula>E3&gt;=15</formula>
    </cfRule>
    <cfRule type="expression" dxfId="20" priority="3" stopIfTrue="1">
      <formula>AND(E3&gt;=14,E3&lt;15)</formula>
    </cfRule>
    <cfRule type="expression" dxfId="19" priority="4">
      <formula>AND(E3&gt;=11,E3&lt;14)</formula>
    </cfRule>
    <cfRule type="expression" dxfId="18" priority="5" stopIfTrue="1">
      <formula>AND(E3&gt;=9,E3&lt;11)</formula>
    </cfRule>
    <cfRule type="expression" dxfId="17" priority="6">
      <formula>AND(E3&gt;=8,E3&lt;9)</formula>
    </cfRule>
    <cfRule type="expression" dxfId="16" priority="7">
      <formula>AND(E3&gt;=6,E3&lt;8)</formula>
    </cfRule>
    <cfRule type="expression" dxfId="15" priority="8">
      <formula>AND(E3&gt;=5,E3&lt;6)</formula>
    </cfRule>
    <cfRule type="expression" dxfId="14" priority="9" stopIfTrue="1">
      <formula>E3&lt;5</formula>
    </cfRule>
  </conditionalFormatting>
  <conditionalFormatting sqref="E3:E162 F163:G274">
    <cfRule type="colorScale" priority="11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F3:F162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3:M162">
    <cfRule type="containsText" dxfId="13" priority="12" operator="containsText" text="SR">
      <formula>NOT(ISERROR(SEARCH(("SR"),(M3))))</formula>
    </cfRule>
  </conditionalFormatting>
  <conditionalFormatting sqref="S3:W162">
    <cfRule type="cellIs" dxfId="12" priority="13" stopIfTrue="1" operator="between">
      <formula>0.15</formula>
      <formula>0.2099</formula>
    </cfRule>
    <cfRule type="cellIs" dxfId="11" priority="14" stopIfTrue="1" operator="equal">
      <formula>0</formula>
    </cfRule>
  </conditionalFormatting>
  <conditionalFormatting sqref="S163:W274">
    <cfRule type="cellIs" dxfId="10" priority="15" operator="equal">
      <formula>0</formula>
    </cfRule>
    <cfRule type="cellIs" dxfId="9" priority="16" operator="between">
      <formula>0.2</formula>
      <formula>0.24999</formula>
    </cfRule>
    <cfRule type="colorScale" priority="17">
      <colorScale>
        <cfvo type="formula" val="0.1999"/>
        <cfvo type="formula" val="0.2"/>
        <cfvo type="formula" val="0.4"/>
        <color rgb="FFFACACA"/>
        <color rgb="FFCEF9B9"/>
        <color rgb="FF00B050"/>
      </colorScale>
    </cfRule>
  </conditionalFormatting>
  <conditionalFormatting sqref="S3:Y143">
    <cfRule type="colorScale" priority="18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S144:Y162">
    <cfRule type="colorScale" priority="19">
      <colorScale>
        <cfvo type="formula" val="0.1499"/>
        <cfvo type="formula" val="0.15"/>
        <cfvo type="formula" val="0.35"/>
        <color rgb="FFFACACA"/>
        <color rgb="FFCEF9B9"/>
        <color rgb="FF00B050"/>
      </colorScale>
    </cfRule>
  </conditionalFormatting>
  <conditionalFormatting sqref="X163:Y274">
    <cfRule type="colorScale" priority="20">
      <colorScale>
        <cfvo type="formula" val="0.1999"/>
        <cfvo type="formula" val="0.2"/>
        <cfvo type="formula" val="0.4"/>
        <color rgb="FFFACACA"/>
        <color rgb="FFD7F397"/>
        <color rgb="FF00B050"/>
      </colorScale>
    </cfRule>
  </conditionalFormatting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85495-BFA8-4F78-AC40-62B85EE06DE7}">
  <dimension ref="A1:O143"/>
  <sheetViews>
    <sheetView zoomScale="90" zoomScaleNormal="90" workbookViewId="0">
      <selection activeCell="E136" sqref="E136"/>
    </sheetView>
  </sheetViews>
  <sheetFormatPr baseColWidth="10" defaultColWidth="8.83203125" defaultRowHeight="15" x14ac:dyDescent="0.2"/>
  <cols>
    <col min="1" max="1" width="5.33203125" bestFit="1" customWidth="1"/>
    <col min="2" max="2" width="8" bestFit="1" customWidth="1"/>
    <col min="3" max="3" width="8" customWidth="1"/>
    <col min="4" max="4" width="7.5" bestFit="1" customWidth="1"/>
    <col min="5" max="5" width="20.6640625" bestFit="1" customWidth="1"/>
    <col min="6" max="6" width="8.83203125" bestFit="1" customWidth="1"/>
    <col min="7" max="7" width="7.5" bestFit="1" customWidth="1"/>
    <col min="15" max="15" width="11" bestFit="1" customWidth="1"/>
  </cols>
  <sheetData>
    <row r="1" spans="1:15" ht="16" thickBot="1" x14ac:dyDescent="0.25">
      <c r="A1" s="10" t="s">
        <v>59</v>
      </c>
      <c r="B1" s="11" t="s">
        <v>60</v>
      </c>
      <c r="C1" s="187" t="s">
        <v>459</v>
      </c>
      <c r="D1" s="11" t="s">
        <v>61</v>
      </c>
      <c r="E1" s="11" t="s">
        <v>62</v>
      </c>
      <c r="F1" s="11" t="s">
        <v>2</v>
      </c>
      <c r="G1" s="11" t="s">
        <v>63</v>
      </c>
      <c r="H1" s="16" t="s">
        <v>69</v>
      </c>
    </row>
    <row r="2" spans="1:15" x14ac:dyDescent="0.2">
      <c r="A2" s="29">
        <v>1</v>
      </c>
      <c r="B2" s="30">
        <v>1</v>
      </c>
      <c r="C2" s="30">
        <v>1</v>
      </c>
      <c r="D2" s="30">
        <v>2024</v>
      </c>
      <c r="E2" s="31" t="s">
        <v>400</v>
      </c>
      <c r="F2" s="32">
        <v>15.12142857142857</v>
      </c>
      <c r="G2" s="32">
        <v>99.4</v>
      </c>
      <c r="H2" s="39">
        <v>1</v>
      </c>
      <c r="K2" s="282" t="s">
        <v>461</v>
      </c>
      <c r="L2" s="282"/>
      <c r="M2" s="282"/>
      <c r="N2" s="282"/>
      <c r="O2" s="282"/>
    </row>
    <row r="3" spans="1:15" x14ac:dyDescent="0.2">
      <c r="A3" s="29">
        <v>2</v>
      </c>
      <c r="B3" s="30">
        <v>1</v>
      </c>
      <c r="C3" s="30">
        <v>6</v>
      </c>
      <c r="D3" s="30">
        <v>2021</v>
      </c>
      <c r="E3" s="31" t="s">
        <v>306</v>
      </c>
      <c r="F3" s="32">
        <v>15</v>
      </c>
      <c r="G3" s="32">
        <v>98.8</v>
      </c>
      <c r="H3" s="39">
        <v>1</v>
      </c>
      <c r="L3" s="188" t="s">
        <v>462</v>
      </c>
      <c r="M3" s="188" t="s">
        <v>119</v>
      </c>
      <c r="N3" s="188" t="s">
        <v>463</v>
      </c>
      <c r="O3" s="188" t="s">
        <v>464</v>
      </c>
    </row>
    <row r="4" spans="1:15" x14ac:dyDescent="0.2">
      <c r="A4" s="29">
        <v>3</v>
      </c>
      <c r="B4" s="30">
        <v>1</v>
      </c>
      <c r="C4" s="30">
        <v>2</v>
      </c>
      <c r="D4" s="30">
        <v>2017</v>
      </c>
      <c r="E4" s="31" t="s">
        <v>157</v>
      </c>
      <c r="F4" s="32">
        <v>14.592857142857143</v>
      </c>
      <c r="G4" s="32">
        <v>98.2</v>
      </c>
      <c r="H4" s="39">
        <v>1</v>
      </c>
      <c r="K4" t="s">
        <v>467</v>
      </c>
      <c r="L4" s="188">
        <f>COUNTIF($C$2:$C$3,"&lt;5")</f>
        <v>1</v>
      </c>
      <c r="M4" s="188">
        <f>COUNTIF($E$2:$E$3,"*")</f>
        <v>2</v>
      </c>
      <c r="N4" s="189">
        <f>L4/M4</f>
        <v>0.5</v>
      </c>
      <c r="O4" s="189">
        <f>0/1</f>
        <v>0</v>
      </c>
    </row>
    <row r="5" spans="1:15" x14ac:dyDescent="0.2">
      <c r="A5" s="29">
        <v>4</v>
      </c>
      <c r="B5" s="30">
        <v>1</v>
      </c>
      <c r="C5" s="30">
        <v>2</v>
      </c>
      <c r="D5" s="30">
        <v>2019</v>
      </c>
      <c r="E5" s="31" t="s">
        <v>251</v>
      </c>
      <c r="F5" s="32">
        <v>14.035714285714286</v>
      </c>
      <c r="G5" s="32">
        <v>97.6</v>
      </c>
      <c r="H5" s="39">
        <v>1</v>
      </c>
      <c r="K5" t="s">
        <v>465</v>
      </c>
      <c r="L5" s="188">
        <f>COUNTIF($C$2:$C$3,"&lt;7")</f>
        <v>2</v>
      </c>
      <c r="M5" s="188">
        <f t="shared" ref="M5:M6" si="0">COUNTIF($E$2:$E$3,"*")</f>
        <v>2</v>
      </c>
      <c r="N5" s="189">
        <f t="shared" ref="N5:N6" si="1">L5/M5</f>
        <v>1</v>
      </c>
      <c r="O5" s="189">
        <f>1/1</f>
        <v>1</v>
      </c>
    </row>
    <row r="6" spans="1:15" x14ac:dyDescent="0.2">
      <c r="A6" s="29">
        <v>5</v>
      </c>
      <c r="B6" s="30">
        <v>2</v>
      </c>
      <c r="C6" s="30">
        <v>6</v>
      </c>
      <c r="D6" s="30">
        <v>2017</v>
      </c>
      <c r="E6" s="31" t="s">
        <v>161</v>
      </c>
      <c r="F6" s="32">
        <v>13.742857142857142</v>
      </c>
      <c r="G6" s="32">
        <v>97</v>
      </c>
      <c r="H6" s="39">
        <v>1</v>
      </c>
      <c r="K6" t="s">
        <v>466</v>
      </c>
      <c r="L6" s="188">
        <f>COUNTIF($C$2:$C$3,"&lt;13")</f>
        <v>2</v>
      </c>
      <c r="M6" s="188">
        <f t="shared" si="0"/>
        <v>2</v>
      </c>
      <c r="N6" s="189">
        <f t="shared" si="1"/>
        <v>1</v>
      </c>
      <c r="O6" s="189">
        <f>1/1</f>
        <v>1</v>
      </c>
    </row>
    <row r="7" spans="1:15" x14ac:dyDescent="0.2">
      <c r="A7" s="29">
        <v>6</v>
      </c>
      <c r="B7" s="30">
        <v>2</v>
      </c>
      <c r="C7" s="30">
        <v>8</v>
      </c>
      <c r="D7" s="30">
        <v>2019</v>
      </c>
      <c r="E7" s="31" t="s">
        <v>252</v>
      </c>
      <c r="F7" s="32">
        <v>13.735714285714286</v>
      </c>
      <c r="G7" s="32">
        <v>96.399999999999991</v>
      </c>
      <c r="H7" s="39">
        <v>1</v>
      </c>
    </row>
    <row r="8" spans="1:15" x14ac:dyDescent="0.2">
      <c r="A8" s="29">
        <v>7</v>
      </c>
      <c r="B8" s="30">
        <v>3</v>
      </c>
      <c r="C8" s="30">
        <v>10</v>
      </c>
      <c r="D8" s="30">
        <v>2017</v>
      </c>
      <c r="E8" s="31" t="s">
        <v>165</v>
      </c>
      <c r="F8" s="32">
        <v>13.207142857142857</v>
      </c>
      <c r="G8" s="32">
        <v>95.8</v>
      </c>
      <c r="H8" s="39">
        <v>1</v>
      </c>
    </row>
    <row r="9" spans="1:15" x14ac:dyDescent="0.2">
      <c r="A9" s="29">
        <v>10</v>
      </c>
      <c r="B9" s="30">
        <v>1</v>
      </c>
      <c r="C9" s="30">
        <v>2</v>
      </c>
      <c r="D9" s="30">
        <v>2022</v>
      </c>
      <c r="E9" s="31" t="s">
        <v>329</v>
      </c>
      <c r="F9" s="32">
        <v>12.285714285714286</v>
      </c>
      <c r="G9" s="32">
        <v>94</v>
      </c>
      <c r="H9" s="39">
        <v>2</v>
      </c>
      <c r="K9" s="283" t="s">
        <v>468</v>
      </c>
      <c r="L9" s="283"/>
      <c r="M9" s="283"/>
      <c r="N9" s="283"/>
      <c r="O9" s="283"/>
    </row>
    <row r="10" spans="1:15" x14ac:dyDescent="0.2">
      <c r="A10" s="29">
        <v>12</v>
      </c>
      <c r="B10" s="30">
        <v>2</v>
      </c>
      <c r="C10" s="30">
        <v>8</v>
      </c>
      <c r="D10" s="30">
        <v>2021</v>
      </c>
      <c r="E10" s="31" t="s">
        <v>308</v>
      </c>
      <c r="F10" s="32">
        <v>11.950000000000001</v>
      </c>
      <c r="G10" s="32">
        <v>92.800000000000011</v>
      </c>
      <c r="H10" s="39">
        <v>2</v>
      </c>
      <c r="L10" s="188" t="s">
        <v>462</v>
      </c>
      <c r="M10" s="188" t="s">
        <v>119</v>
      </c>
      <c r="N10" s="188" t="s">
        <v>463</v>
      </c>
      <c r="O10" s="188" t="s">
        <v>464</v>
      </c>
    </row>
    <row r="11" spans="1:15" x14ac:dyDescent="0.2">
      <c r="A11" s="29">
        <v>13</v>
      </c>
      <c r="B11" s="30">
        <v>4</v>
      </c>
      <c r="C11" s="30">
        <v>2</v>
      </c>
      <c r="D11" s="30">
        <v>2017</v>
      </c>
      <c r="E11" s="31" t="s">
        <v>168</v>
      </c>
      <c r="F11" s="32">
        <v>11.942857142857141</v>
      </c>
      <c r="G11" s="32">
        <v>92.2</v>
      </c>
      <c r="H11" s="39">
        <v>5</v>
      </c>
      <c r="K11" t="s">
        <v>467</v>
      </c>
      <c r="L11" s="188">
        <f>COUNTIF($C$4:$C$5,"&lt;5")</f>
        <v>2</v>
      </c>
      <c r="M11" s="188">
        <f>COUNTIF($E$4:$E$5,"*")</f>
        <v>2</v>
      </c>
      <c r="N11" s="189">
        <f>L11/M11</f>
        <v>1</v>
      </c>
      <c r="O11" s="189">
        <f>2/2</f>
        <v>1</v>
      </c>
    </row>
    <row r="12" spans="1:15" x14ac:dyDescent="0.2">
      <c r="A12" s="29">
        <v>14</v>
      </c>
      <c r="B12" s="30">
        <v>1</v>
      </c>
      <c r="C12" s="30">
        <v>1</v>
      </c>
      <c r="D12" s="30">
        <v>2023</v>
      </c>
      <c r="E12" s="31" t="s">
        <v>355</v>
      </c>
      <c r="F12" s="32">
        <v>11.857142857142858</v>
      </c>
      <c r="G12" s="32">
        <v>91.600000000000009</v>
      </c>
      <c r="H12" s="59">
        <v>2</v>
      </c>
      <c r="K12" t="s">
        <v>465</v>
      </c>
      <c r="L12" s="188">
        <f>COUNTIF($C$4:$C$5,"&lt;7")</f>
        <v>2</v>
      </c>
      <c r="M12" s="188">
        <f>COUNTIF($E$4:$E$5,"*")</f>
        <v>2</v>
      </c>
      <c r="N12" s="189">
        <f t="shared" ref="N12:N13" si="2">L12/M12</f>
        <v>1</v>
      </c>
      <c r="O12" s="189">
        <f>2/2</f>
        <v>1</v>
      </c>
    </row>
    <row r="13" spans="1:15" x14ac:dyDescent="0.2">
      <c r="A13" s="29">
        <v>15</v>
      </c>
      <c r="B13" s="30">
        <v>1</v>
      </c>
      <c r="C13" s="30">
        <v>10</v>
      </c>
      <c r="D13" s="30">
        <v>2018</v>
      </c>
      <c r="E13" s="31" t="s">
        <v>215</v>
      </c>
      <c r="F13" s="32">
        <v>11.735714285714286</v>
      </c>
      <c r="G13" s="32">
        <v>91</v>
      </c>
      <c r="H13" s="39">
        <v>2</v>
      </c>
      <c r="K13" t="s">
        <v>466</v>
      </c>
      <c r="L13" s="188">
        <f>COUNTIF($C$4:$C$5,"&lt;13")</f>
        <v>2</v>
      </c>
      <c r="M13" s="188">
        <f>COUNTIF($E$4:$E$5,"*")</f>
        <v>2</v>
      </c>
      <c r="N13" s="189">
        <f t="shared" si="2"/>
        <v>1</v>
      </c>
      <c r="O13" s="189">
        <f>2/2</f>
        <v>1</v>
      </c>
    </row>
    <row r="14" spans="1:15" x14ac:dyDescent="0.2">
      <c r="A14" s="29">
        <v>16</v>
      </c>
      <c r="B14" s="30">
        <v>2</v>
      </c>
      <c r="C14" s="30">
        <v>11</v>
      </c>
      <c r="D14" s="30">
        <v>2023</v>
      </c>
      <c r="E14" s="31" t="s">
        <v>356</v>
      </c>
      <c r="F14" s="32">
        <v>11.478571428571428</v>
      </c>
      <c r="G14" s="32">
        <v>90.4</v>
      </c>
      <c r="H14" s="59">
        <v>1</v>
      </c>
    </row>
    <row r="15" spans="1:15" x14ac:dyDescent="0.2">
      <c r="A15" s="29">
        <v>17</v>
      </c>
      <c r="B15" s="30">
        <v>2</v>
      </c>
      <c r="C15" s="30">
        <v>1</v>
      </c>
      <c r="D15" s="30">
        <v>2018</v>
      </c>
      <c r="E15" s="31" t="s">
        <v>217</v>
      </c>
      <c r="F15" s="32">
        <v>11.428571428571429</v>
      </c>
      <c r="G15" s="32">
        <v>89.8</v>
      </c>
      <c r="H15" s="39">
        <v>3</v>
      </c>
    </row>
    <row r="16" spans="1:15" x14ac:dyDescent="0.2">
      <c r="A16" s="29">
        <v>18</v>
      </c>
      <c r="B16" s="30">
        <v>5</v>
      </c>
      <c r="C16" s="30">
        <v>13</v>
      </c>
      <c r="D16" s="30">
        <v>2017</v>
      </c>
      <c r="E16" s="31" t="s">
        <v>171</v>
      </c>
      <c r="F16" s="32">
        <v>11.35</v>
      </c>
      <c r="G16" s="32">
        <v>89.2</v>
      </c>
      <c r="H16" s="39">
        <v>2</v>
      </c>
      <c r="K16" s="284" t="s">
        <v>469</v>
      </c>
      <c r="L16" s="284"/>
      <c r="M16" s="284"/>
      <c r="N16" s="284"/>
      <c r="O16" s="284"/>
    </row>
    <row r="17" spans="1:15" x14ac:dyDescent="0.2">
      <c r="A17" s="29">
        <v>19</v>
      </c>
      <c r="B17" s="30">
        <v>3</v>
      </c>
      <c r="C17" s="30">
        <v>35</v>
      </c>
      <c r="D17" s="30">
        <v>2023</v>
      </c>
      <c r="E17" s="31" t="s">
        <v>358</v>
      </c>
      <c r="F17" s="32">
        <v>11.264285714285714</v>
      </c>
      <c r="G17" s="32">
        <v>88.6</v>
      </c>
      <c r="H17" s="59">
        <v>2</v>
      </c>
      <c r="L17" s="188" t="s">
        <v>462</v>
      </c>
      <c r="M17" s="188" t="s">
        <v>119</v>
      </c>
      <c r="N17" s="188" t="s">
        <v>463</v>
      </c>
      <c r="O17" s="188" t="s">
        <v>464</v>
      </c>
    </row>
    <row r="18" spans="1:15" x14ac:dyDescent="0.2">
      <c r="A18" s="29">
        <v>21</v>
      </c>
      <c r="B18" s="30">
        <v>2</v>
      </c>
      <c r="C18" s="30">
        <v>29</v>
      </c>
      <c r="D18" s="30">
        <v>2022</v>
      </c>
      <c r="E18" s="31" t="s">
        <v>120</v>
      </c>
      <c r="F18" s="32">
        <v>10.942857142857141</v>
      </c>
      <c r="G18" s="32">
        <v>87.4</v>
      </c>
      <c r="H18" s="39">
        <v>3</v>
      </c>
      <c r="K18" t="s">
        <v>467</v>
      </c>
      <c r="L18" s="188">
        <f>COUNTIF($C$6:$C$17,"&lt;5")</f>
        <v>4</v>
      </c>
      <c r="M18" s="188">
        <f>COUNTIF($E$6:$E$17,"*")</f>
        <v>12</v>
      </c>
      <c r="N18" s="189">
        <f>L18/M18</f>
        <v>0.33333333333333331</v>
      </c>
      <c r="O18" s="189">
        <f>4/12</f>
        <v>0.33333333333333331</v>
      </c>
    </row>
    <row r="19" spans="1:15" x14ac:dyDescent="0.2">
      <c r="A19" s="29">
        <v>22</v>
      </c>
      <c r="B19" s="30">
        <v>3</v>
      </c>
      <c r="C19" s="30">
        <v>69</v>
      </c>
      <c r="D19" s="30">
        <v>2021</v>
      </c>
      <c r="E19" s="31" t="s">
        <v>310</v>
      </c>
      <c r="F19" s="32">
        <v>10.935714285714285</v>
      </c>
      <c r="G19" s="32">
        <v>86.8</v>
      </c>
      <c r="H19" s="39">
        <v>3</v>
      </c>
      <c r="K19" t="s">
        <v>465</v>
      </c>
      <c r="L19" s="188">
        <f>COUNTIF($C$6:$C$17,"&lt;7")</f>
        <v>5</v>
      </c>
      <c r="M19" s="188">
        <f>COUNTIF($E$6:$E$17,"*")</f>
        <v>12</v>
      </c>
      <c r="N19" s="189">
        <f t="shared" ref="N19:N20" si="3">L19/M19</f>
        <v>0.41666666666666669</v>
      </c>
      <c r="O19" s="189">
        <f>5/12</f>
        <v>0.41666666666666669</v>
      </c>
    </row>
    <row r="20" spans="1:15" x14ac:dyDescent="0.2">
      <c r="A20" s="29">
        <v>23</v>
      </c>
      <c r="B20" s="30">
        <v>4</v>
      </c>
      <c r="C20" s="30">
        <v>44</v>
      </c>
      <c r="D20" s="30">
        <v>2021</v>
      </c>
      <c r="E20" s="31" t="s">
        <v>309</v>
      </c>
      <c r="F20" s="32">
        <v>10.807142857142859</v>
      </c>
      <c r="G20" s="32">
        <v>86.2</v>
      </c>
      <c r="H20" s="39">
        <v>5</v>
      </c>
      <c r="K20" t="s">
        <v>466</v>
      </c>
      <c r="L20" s="188">
        <f>COUNTIF($C$6:$C$17,"&lt;13")</f>
        <v>10</v>
      </c>
      <c r="M20" s="188">
        <f>COUNTIF($E$6:$E$17,"*")</f>
        <v>12</v>
      </c>
      <c r="N20" s="189">
        <f t="shared" si="3"/>
        <v>0.83333333333333337</v>
      </c>
      <c r="O20" s="189">
        <f>10/12</f>
        <v>0.83333333333333337</v>
      </c>
    </row>
    <row r="21" spans="1:15" x14ac:dyDescent="0.2">
      <c r="A21" s="29">
        <v>24</v>
      </c>
      <c r="B21" s="30">
        <v>4</v>
      </c>
      <c r="C21" s="30">
        <v>31</v>
      </c>
      <c r="D21" s="30">
        <v>2023</v>
      </c>
      <c r="E21" s="31" t="s">
        <v>359</v>
      </c>
      <c r="F21" s="32">
        <v>10.671428571428573</v>
      </c>
      <c r="G21" s="32">
        <v>85.6</v>
      </c>
      <c r="H21" s="59">
        <v>2</v>
      </c>
    </row>
    <row r="22" spans="1:15" x14ac:dyDescent="0.2">
      <c r="A22" s="29">
        <v>25</v>
      </c>
      <c r="B22" s="30">
        <v>2</v>
      </c>
      <c r="C22" s="30">
        <v>82</v>
      </c>
      <c r="D22" s="30">
        <v>2024</v>
      </c>
      <c r="E22" s="31" t="s">
        <v>402</v>
      </c>
      <c r="F22" s="32">
        <v>10.5</v>
      </c>
      <c r="G22" s="32">
        <v>85</v>
      </c>
      <c r="H22" s="39">
        <v>2</v>
      </c>
    </row>
    <row r="23" spans="1:15" x14ac:dyDescent="0.2">
      <c r="A23" s="29">
        <v>26</v>
      </c>
      <c r="B23" s="30">
        <v>6</v>
      </c>
      <c r="C23" s="30">
        <v>4</v>
      </c>
      <c r="D23" s="30">
        <v>2017</v>
      </c>
      <c r="E23" s="31" t="s">
        <v>174</v>
      </c>
      <c r="F23" s="32">
        <v>10.37857142857143</v>
      </c>
      <c r="G23" s="32">
        <v>84.399999999999991</v>
      </c>
      <c r="H23" s="39">
        <v>3</v>
      </c>
      <c r="K23" s="285" t="s">
        <v>470</v>
      </c>
      <c r="L23" s="285"/>
      <c r="M23" s="285"/>
      <c r="N23" s="285"/>
      <c r="O23" s="285"/>
    </row>
    <row r="24" spans="1:15" x14ac:dyDescent="0.2">
      <c r="A24" s="29">
        <v>27</v>
      </c>
      <c r="B24" s="30">
        <v>3</v>
      </c>
      <c r="C24" s="30">
        <v>36</v>
      </c>
      <c r="D24" s="30">
        <v>2024</v>
      </c>
      <c r="E24" s="31" t="s">
        <v>405</v>
      </c>
      <c r="F24" s="32">
        <v>10.278571428571428</v>
      </c>
      <c r="G24" s="32">
        <v>83.8</v>
      </c>
      <c r="H24" s="39">
        <v>4</v>
      </c>
      <c r="L24" s="188" t="s">
        <v>462</v>
      </c>
      <c r="M24" s="188" t="s">
        <v>119</v>
      </c>
      <c r="N24" s="188" t="s">
        <v>463</v>
      </c>
      <c r="O24" s="188" t="s">
        <v>464</v>
      </c>
    </row>
    <row r="25" spans="1:15" x14ac:dyDescent="0.2">
      <c r="A25" s="29">
        <v>28</v>
      </c>
      <c r="B25" s="30">
        <v>3</v>
      </c>
      <c r="C25" s="30">
        <v>23</v>
      </c>
      <c r="D25" s="30">
        <v>2019</v>
      </c>
      <c r="E25" s="31" t="s">
        <v>253</v>
      </c>
      <c r="F25" s="32">
        <v>10.142857142857142</v>
      </c>
      <c r="G25" s="32">
        <v>83.2</v>
      </c>
      <c r="H25" s="39">
        <v>2</v>
      </c>
      <c r="K25" t="s">
        <v>467</v>
      </c>
      <c r="L25" s="188">
        <f>COUNTIF($C$18:$C$41,"&lt;5")</f>
        <v>1</v>
      </c>
      <c r="M25" s="188">
        <f>COUNTIF($E$18:$E$41,"*")</f>
        <v>24</v>
      </c>
      <c r="N25" s="189">
        <f>L25/M25</f>
        <v>4.1666666666666664E-2</v>
      </c>
      <c r="O25" s="189">
        <f>1/21</f>
        <v>4.7619047619047616E-2</v>
      </c>
    </row>
    <row r="26" spans="1:15" x14ac:dyDescent="0.2">
      <c r="A26" s="29">
        <v>29</v>
      </c>
      <c r="B26" s="30">
        <v>3</v>
      </c>
      <c r="C26" s="30">
        <v>16</v>
      </c>
      <c r="D26" s="30">
        <v>2022</v>
      </c>
      <c r="E26" s="31" t="s">
        <v>331</v>
      </c>
      <c r="F26" s="32">
        <v>10.057142857142859</v>
      </c>
      <c r="G26" s="32">
        <v>82.6</v>
      </c>
      <c r="H26" s="39">
        <v>4</v>
      </c>
      <c r="K26" t="s">
        <v>465</v>
      </c>
      <c r="L26" s="188">
        <f>COUNTIF($C$18:$C$41,"&lt;7")</f>
        <v>1</v>
      </c>
      <c r="M26" s="188">
        <f>COUNTIF($E$18:$E$41,"*")</f>
        <v>24</v>
      </c>
      <c r="N26" s="189">
        <f t="shared" ref="N26:N27" si="4">L26/M26</f>
        <v>4.1666666666666664E-2</v>
      </c>
      <c r="O26" s="189">
        <f>1/21</f>
        <v>4.7619047619047616E-2</v>
      </c>
    </row>
    <row r="27" spans="1:15" x14ac:dyDescent="0.2">
      <c r="A27" s="29">
        <v>30</v>
      </c>
      <c r="B27" s="30">
        <v>3</v>
      </c>
      <c r="C27" s="30">
        <v>9</v>
      </c>
      <c r="D27" s="30">
        <v>2018</v>
      </c>
      <c r="E27" s="31" t="s">
        <v>219</v>
      </c>
      <c r="F27" s="32">
        <v>10.014285714285714</v>
      </c>
      <c r="G27" s="32">
        <v>82</v>
      </c>
      <c r="H27" s="39">
        <v>1</v>
      </c>
      <c r="K27" t="s">
        <v>466</v>
      </c>
      <c r="L27" s="188">
        <f>COUNTIF($C$18:$C$41,"&lt;13")</f>
        <v>6</v>
      </c>
      <c r="M27" s="188">
        <f>COUNTIF($E$18:$E$41,"*")</f>
        <v>24</v>
      </c>
      <c r="N27" s="189">
        <f t="shared" si="4"/>
        <v>0.25</v>
      </c>
      <c r="O27" s="189">
        <f>6/21</f>
        <v>0.2857142857142857</v>
      </c>
    </row>
    <row r="28" spans="1:15" x14ac:dyDescent="0.2">
      <c r="A28" s="29">
        <v>31</v>
      </c>
      <c r="B28" s="30">
        <v>1</v>
      </c>
      <c r="C28" s="30">
        <v>7</v>
      </c>
      <c r="D28" s="30">
        <v>2020</v>
      </c>
      <c r="E28" s="31" t="s">
        <v>281</v>
      </c>
      <c r="F28" s="32">
        <v>9.9428571428571431</v>
      </c>
      <c r="G28" s="32">
        <v>81.399999999999991</v>
      </c>
      <c r="H28" s="39">
        <v>2</v>
      </c>
    </row>
    <row r="29" spans="1:15" x14ac:dyDescent="0.2">
      <c r="A29" s="29">
        <v>32</v>
      </c>
      <c r="B29" s="30">
        <v>4</v>
      </c>
      <c r="C29" s="30">
        <v>100</v>
      </c>
      <c r="D29" s="30">
        <v>2019</v>
      </c>
      <c r="E29" s="31" t="s">
        <v>254</v>
      </c>
      <c r="F29" s="32">
        <v>9.9357142857142851</v>
      </c>
      <c r="G29" s="32">
        <v>80.800000000000011</v>
      </c>
      <c r="H29" s="39">
        <v>3</v>
      </c>
    </row>
    <row r="30" spans="1:15" x14ac:dyDescent="0.2">
      <c r="A30" s="29">
        <v>33</v>
      </c>
      <c r="B30" s="30">
        <v>5</v>
      </c>
      <c r="C30" s="30">
        <v>8</v>
      </c>
      <c r="D30" s="30">
        <v>2019</v>
      </c>
      <c r="E30" s="31" t="s">
        <v>256</v>
      </c>
      <c r="F30" s="32">
        <v>9.8214285714285712</v>
      </c>
      <c r="G30" s="32">
        <v>80.2</v>
      </c>
      <c r="H30" s="39">
        <v>3</v>
      </c>
      <c r="K30" s="286" t="s">
        <v>471</v>
      </c>
      <c r="L30" s="286"/>
      <c r="M30" s="286"/>
      <c r="N30" s="286"/>
      <c r="O30" s="286"/>
    </row>
    <row r="31" spans="1:15" x14ac:dyDescent="0.2">
      <c r="A31" s="29">
        <v>34</v>
      </c>
      <c r="B31" s="30">
        <v>5</v>
      </c>
      <c r="C31" s="30">
        <v>10</v>
      </c>
      <c r="D31" s="30">
        <v>2023</v>
      </c>
      <c r="E31" s="31" t="s">
        <v>360</v>
      </c>
      <c r="F31" s="32">
        <v>9.742857142857142</v>
      </c>
      <c r="G31" s="32">
        <v>79.600000000000009</v>
      </c>
      <c r="H31" s="59">
        <v>3</v>
      </c>
      <c r="L31" s="188" t="s">
        <v>462</v>
      </c>
      <c r="M31" s="188" t="s">
        <v>119</v>
      </c>
      <c r="N31" s="188" t="s">
        <v>463</v>
      </c>
      <c r="O31" s="188" t="s">
        <v>464</v>
      </c>
    </row>
    <row r="32" spans="1:15" x14ac:dyDescent="0.2">
      <c r="A32" s="29">
        <v>35</v>
      </c>
      <c r="B32" s="30">
        <v>6</v>
      </c>
      <c r="C32" s="30">
        <v>100</v>
      </c>
      <c r="D32" s="30">
        <v>2019</v>
      </c>
      <c r="E32" s="31" t="s">
        <v>257</v>
      </c>
      <c r="F32" s="32">
        <v>9.7142857142857135</v>
      </c>
      <c r="G32" s="32">
        <v>79</v>
      </c>
      <c r="H32" s="39">
        <v>7</v>
      </c>
      <c r="K32" t="s">
        <v>467</v>
      </c>
      <c r="L32" s="188">
        <f>COUNTIF($C$42:$C$55,"&lt;5")</f>
        <v>0</v>
      </c>
      <c r="M32" s="188">
        <f>COUNTIF($E$42:$E$55,"*")</f>
        <v>14</v>
      </c>
      <c r="N32" s="189">
        <f>L32/M32</f>
        <v>0</v>
      </c>
      <c r="O32" s="189">
        <f>0/13</f>
        <v>0</v>
      </c>
    </row>
    <row r="33" spans="1:15" x14ac:dyDescent="0.2">
      <c r="A33" s="29">
        <v>36</v>
      </c>
      <c r="B33" s="30">
        <v>7</v>
      </c>
      <c r="C33" s="30">
        <v>51</v>
      </c>
      <c r="D33" s="30">
        <v>2017</v>
      </c>
      <c r="E33" s="31" t="s">
        <v>177</v>
      </c>
      <c r="F33" s="32">
        <v>9.6928571428571413</v>
      </c>
      <c r="G33" s="32">
        <v>78.400000000000006</v>
      </c>
      <c r="H33" s="39">
        <v>2</v>
      </c>
      <c r="K33" t="s">
        <v>465</v>
      </c>
      <c r="L33" s="188">
        <f>COUNTIF($C$42:$C$55,"&lt;7")</f>
        <v>0</v>
      </c>
      <c r="M33" s="188">
        <f>COUNTIF($E$42:$E$55,"*")</f>
        <v>14</v>
      </c>
      <c r="N33" s="189">
        <f t="shared" ref="N33:N34" si="5">L33/M33</f>
        <v>0</v>
      </c>
      <c r="O33" s="189">
        <f>0/13</f>
        <v>0</v>
      </c>
    </row>
    <row r="34" spans="1:15" x14ac:dyDescent="0.2">
      <c r="A34" s="29">
        <v>37</v>
      </c>
      <c r="B34" s="30">
        <v>5</v>
      </c>
      <c r="C34" s="30">
        <v>33</v>
      </c>
      <c r="D34" s="30">
        <v>2021</v>
      </c>
      <c r="E34" s="31" t="s">
        <v>311</v>
      </c>
      <c r="F34" s="32">
        <v>9.6500000000000021</v>
      </c>
      <c r="G34" s="32">
        <v>77.8</v>
      </c>
      <c r="H34" s="39">
        <v>4</v>
      </c>
      <c r="K34" t="s">
        <v>466</v>
      </c>
      <c r="L34" s="188">
        <f>COUNTIF($C$42:$C$55,"&lt;13")</f>
        <v>1</v>
      </c>
      <c r="M34" s="188">
        <f>COUNTIF($E$42:$E$55,"*")</f>
        <v>14</v>
      </c>
      <c r="N34" s="189">
        <f t="shared" si="5"/>
        <v>7.1428571428571425E-2</v>
      </c>
      <c r="O34" s="189">
        <f>1/13</f>
        <v>7.6923076923076927E-2</v>
      </c>
    </row>
    <row r="35" spans="1:15" x14ac:dyDescent="0.2">
      <c r="A35" s="29">
        <v>38</v>
      </c>
      <c r="B35" s="30">
        <v>2</v>
      </c>
      <c r="C35" s="30">
        <v>39</v>
      </c>
      <c r="D35" s="30">
        <v>2020</v>
      </c>
      <c r="E35" s="31" t="s">
        <v>282</v>
      </c>
      <c r="F35" s="32">
        <v>9.5928571428571434</v>
      </c>
      <c r="G35" s="32">
        <v>77.2</v>
      </c>
      <c r="H35" s="39">
        <v>4</v>
      </c>
    </row>
    <row r="36" spans="1:15" x14ac:dyDescent="0.2">
      <c r="A36" s="29">
        <v>39</v>
      </c>
      <c r="B36" s="30">
        <v>4</v>
      </c>
      <c r="C36" s="30">
        <v>7</v>
      </c>
      <c r="D36" s="30">
        <v>2018</v>
      </c>
      <c r="E36" s="31" t="s">
        <v>221</v>
      </c>
      <c r="F36" s="32">
        <v>9.5071428571428562</v>
      </c>
      <c r="G36" s="32">
        <v>76.599999999999994</v>
      </c>
      <c r="H36" s="39">
        <v>2</v>
      </c>
    </row>
    <row r="37" spans="1:15" x14ac:dyDescent="0.2">
      <c r="A37" s="29">
        <v>40</v>
      </c>
      <c r="B37" s="30">
        <v>4</v>
      </c>
      <c r="C37" s="30">
        <v>54</v>
      </c>
      <c r="D37" s="30">
        <v>2024</v>
      </c>
      <c r="E37" s="31" t="s">
        <v>380</v>
      </c>
      <c r="F37" s="32">
        <v>9.4857142857142858</v>
      </c>
      <c r="G37" s="32">
        <v>76</v>
      </c>
      <c r="H37" s="39">
        <v>4</v>
      </c>
      <c r="K37" s="287" t="s">
        <v>472</v>
      </c>
      <c r="L37" s="287"/>
      <c r="M37" s="287"/>
      <c r="N37" s="287"/>
      <c r="O37" s="287"/>
    </row>
    <row r="38" spans="1:15" x14ac:dyDescent="0.2">
      <c r="A38" s="29">
        <v>41</v>
      </c>
      <c r="B38" s="30">
        <v>6</v>
      </c>
      <c r="C38" s="30">
        <v>48</v>
      </c>
      <c r="D38" s="30">
        <v>2023</v>
      </c>
      <c r="E38" s="31" t="s">
        <v>361</v>
      </c>
      <c r="F38" s="32">
        <v>9.4499999999999993</v>
      </c>
      <c r="G38" s="32">
        <v>75.400000000000006</v>
      </c>
      <c r="H38" s="59">
        <v>3</v>
      </c>
      <c r="L38" s="188" t="s">
        <v>462</v>
      </c>
      <c r="M38" s="188" t="s">
        <v>119</v>
      </c>
      <c r="N38" s="188" t="s">
        <v>463</v>
      </c>
      <c r="O38" s="188" t="s">
        <v>464</v>
      </c>
    </row>
    <row r="39" spans="1:15" x14ac:dyDescent="0.2">
      <c r="A39" s="29">
        <v>42</v>
      </c>
      <c r="B39" s="30">
        <v>3</v>
      </c>
      <c r="C39" s="30">
        <v>84</v>
      </c>
      <c r="D39" s="30">
        <v>2020</v>
      </c>
      <c r="E39" s="31" t="s">
        <v>284</v>
      </c>
      <c r="F39" s="32">
        <v>9.4428571428571413</v>
      </c>
      <c r="G39" s="32">
        <v>74.8</v>
      </c>
      <c r="H39" s="39">
        <v>4</v>
      </c>
      <c r="K39" t="s">
        <v>467</v>
      </c>
      <c r="L39" s="188">
        <f>COUNTIF($C$56:$C$84,"&lt;5")</f>
        <v>0</v>
      </c>
      <c r="M39" s="188">
        <f>COUNTIF($E$56:$E$84,"*")</f>
        <v>29</v>
      </c>
      <c r="N39" s="189">
        <f>L39/M39</f>
        <v>0</v>
      </c>
      <c r="O39" s="189">
        <f>0/27</f>
        <v>0</v>
      </c>
    </row>
    <row r="40" spans="1:15" x14ac:dyDescent="0.2">
      <c r="A40" s="29">
        <v>43</v>
      </c>
      <c r="B40" s="30">
        <v>4</v>
      </c>
      <c r="C40" s="30">
        <v>30</v>
      </c>
      <c r="D40" s="30">
        <v>2020</v>
      </c>
      <c r="E40" s="31" t="s">
        <v>286</v>
      </c>
      <c r="F40" s="32">
        <v>9.3714285714285701</v>
      </c>
      <c r="G40" s="32">
        <v>74.2</v>
      </c>
      <c r="H40" s="39">
        <v>4</v>
      </c>
      <c r="K40" t="s">
        <v>465</v>
      </c>
      <c r="L40" s="188">
        <f>COUNTIF($C$56:$C$84,"&lt;7")</f>
        <v>0</v>
      </c>
      <c r="M40" s="188">
        <f>COUNTIF($E$56:$E$84,"*")</f>
        <v>29</v>
      </c>
      <c r="N40" s="189">
        <f t="shared" ref="N40:N41" si="6">L40/M40</f>
        <v>0</v>
      </c>
      <c r="O40" s="189">
        <f>0/27</f>
        <v>0</v>
      </c>
    </row>
    <row r="41" spans="1:15" x14ac:dyDescent="0.2">
      <c r="A41" s="29">
        <v>44</v>
      </c>
      <c r="B41" s="30">
        <v>5</v>
      </c>
      <c r="C41" s="30">
        <v>100</v>
      </c>
      <c r="D41" s="30">
        <v>2020</v>
      </c>
      <c r="E41" s="31" t="s">
        <v>287</v>
      </c>
      <c r="F41" s="32">
        <v>9.2214285714285715</v>
      </c>
      <c r="G41" s="32">
        <v>73.599999999999994</v>
      </c>
      <c r="H41" s="39">
        <v>0</v>
      </c>
      <c r="K41" t="s">
        <v>466</v>
      </c>
      <c r="L41" s="188">
        <f>COUNTIF($C$56:$C$84,"&lt;13")</f>
        <v>0</v>
      </c>
      <c r="M41" s="188">
        <f>COUNTIF($E$56:$E$84,"*")</f>
        <v>29</v>
      </c>
      <c r="N41" s="189">
        <f t="shared" si="6"/>
        <v>0</v>
      </c>
      <c r="O41" s="189">
        <f>0/27</f>
        <v>0</v>
      </c>
    </row>
    <row r="42" spans="1:15" x14ac:dyDescent="0.2">
      <c r="A42" s="29">
        <v>46</v>
      </c>
      <c r="B42" s="30">
        <v>6</v>
      </c>
      <c r="C42" s="30">
        <v>38</v>
      </c>
      <c r="D42" s="30">
        <v>2020</v>
      </c>
      <c r="E42" s="31" t="s">
        <v>288</v>
      </c>
      <c r="F42" s="32">
        <v>8.9357142857142851</v>
      </c>
      <c r="G42" s="32">
        <v>72.399999999999991</v>
      </c>
      <c r="H42" s="39">
        <v>3</v>
      </c>
    </row>
    <row r="43" spans="1:15" x14ac:dyDescent="0.2">
      <c r="A43" s="29">
        <v>47</v>
      </c>
      <c r="B43" s="30">
        <v>4</v>
      </c>
      <c r="C43" s="30">
        <v>35</v>
      </c>
      <c r="D43" s="30">
        <v>2022</v>
      </c>
      <c r="E43" s="31" t="s">
        <v>333</v>
      </c>
      <c r="F43" s="32">
        <v>8.9214285714285726</v>
      </c>
      <c r="G43" s="32">
        <v>71.8</v>
      </c>
      <c r="H43" s="39">
        <v>3</v>
      </c>
    </row>
    <row r="44" spans="1:15" x14ac:dyDescent="0.2">
      <c r="A44" s="29">
        <v>48</v>
      </c>
      <c r="B44" s="30">
        <v>8</v>
      </c>
      <c r="C44" s="30">
        <v>100</v>
      </c>
      <c r="D44" s="30">
        <v>2017</v>
      </c>
      <c r="E44" s="31" t="s">
        <v>181</v>
      </c>
      <c r="F44" s="32">
        <v>8.6714285714285726</v>
      </c>
      <c r="G44" s="32">
        <v>71.2</v>
      </c>
      <c r="H44" s="39">
        <v>5</v>
      </c>
      <c r="K44" s="280" t="s">
        <v>473</v>
      </c>
      <c r="L44" s="280"/>
      <c r="M44" s="280"/>
      <c r="N44" s="280"/>
      <c r="O44" s="280"/>
    </row>
    <row r="45" spans="1:15" x14ac:dyDescent="0.2">
      <c r="A45" s="29">
        <v>49</v>
      </c>
      <c r="B45" s="30">
        <v>7</v>
      </c>
      <c r="C45" s="30">
        <v>43</v>
      </c>
      <c r="D45" s="30">
        <v>2023</v>
      </c>
      <c r="E45" s="31" t="s">
        <v>362</v>
      </c>
      <c r="F45" s="32">
        <v>8.6214285714285701</v>
      </c>
      <c r="G45" s="32">
        <v>70.599999999999994</v>
      </c>
      <c r="H45" s="59">
        <v>2</v>
      </c>
      <c r="L45" s="188" t="s">
        <v>462</v>
      </c>
      <c r="M45" s="188" t="s">
        <v>119</v>
      </c>
      <c r="N45" s="188" t="s">
        <v>463</v>
      </c>
      <c r="O45" s="188" t="s">
        <v>464</v>
      </c>
    </row>
    <row r="46" spans="1:15" x14ac:dyDescent="0.2">
      <c r="A46" s="29">
        <v>51</v>
      </c>
      <c r="B46" s="30">
        <v>7</v>
      </c>
      <c r="C46" s="30">
        <v>100</v>
      </c>
      <c r="D46" s="30">
        <v>2020</v>
      </c>
      <c r="E46" s="31" t="s">
        <v>290</v>
      </c>
      <c r="F46" s="32">
        <v>8.5571428571428587</v>
      </c>
      <c r="G46" s="32">
        <v>69.399999999999991</v>
      </c>
      <c r="H46" s="39">
        <v>0</v>
      </c>
      <c r="K46" t="s">
        <v>467</v>
      </c>
      <c r="L46" s="188">
        <f>COUNTIF($C$85:$C$107,"&lt;5")</f>
        <v>0</v>
      </c>
      <c r="M46" s="188">
        <f>COUNTIF($E$85:$E$107,"*")</f>
        <v>23</v>
      </c>
      <c r="N46" s="189">
        <f>L46/M46</f>
        <v>0</v>
      </c>
      <c r="O46" s="189">
        <f>0/20</f>
        <v>0</v>
      </c>
    </row>
    <row r="47" spans="1:15" x14ac:dyDescent="0.2">
      <c r="A47" s="29">
        <v>52</v>
      </c>
      <c r="B47" s="30">
        <v>5</v>
      </c>
      <c r="C47" s="30">
        <v>34</v>
      </c>
      <c r="D47" s="30">
        <v>2022</v>
      </c>
      <c r="E47" s="31" t="s">
        <v>334</v>
      </c>
      <c r="F47" s="32">
        <v>8.3785714285714281</v>
      </c>
      <c r="G47" s="32">
        <v>68.8</v>
      </c>
      <c r="H47" s="39">
        <v>4</v>
      </c>
      <c r="K47" t="s">
        <v>465</v>
      </c>
      <c r="L47" s="188">
        <f>COUNTIF($C$85:$C$107,"&lt;7")</f>
        <v>0</v>
      </c>
      <c r="M47" s="188">
        <f>COUNTIF($E$85:$E$107,"*")</f>
        <v>23</v>
      </c>
      <c r="N47" s="189">
        <f t="shared" ref="N47:N48" si="7">L47/M47</f>
        <v>0</v>
      </c>
      <c r="O47" s="189">
        <f>0/20</f>
        <v>0</v>
      </c>
    </row>
    <row r="48" spans="1:15" x14ac:dyDescent="0.2">
      <c r="A48" s="29">
        <v>53</v>
      </c>
      <c r="B48" s="30">
        <v>8</v>
      </c>
      <c r="C48" s="30">
        <v>110</v>
      </c>
      <c r="D48" s="30">
        <v>2020</v>
      </c>
      <c r="E48" s="31" t="s">
        <v>291</v>
      </c>
      <c r="F48" s="32">
        <v>8.3142857142857149</v>
      </c>
      <c r="G48" s="32">
        <v>68.2</v>
      </c>
      <c r="H48" s="39">
        <v>3</v>
      </c>
      <c r="K48" t="s">
        <v>466</v>
      </c>
      <c r="L48" s="188">
        <f>COUNTIF($C$85:$C$107,"&lt;13")</f>
        <v>0</v>
      </c>
      <c r="M48" s="188">
        <f>COUNTIF($E$85:$E$107,"*")</f>
        <v>23</v>
      </c>
      <c r="N48" s="189">
        <f t="shared" si="7"/>
        <v>0</v>
      </c>
      <c r="O48" s="189">
        <f>0/20</f>
        <v>0</v>
      </c>
    </row>
    <row r="49" spans="1:15" x14ac:dyDescent="0.2">
      <c r="A49" s="29">
        <v>54</v>
      </c>
      <c r="B49" s="30">
        <v>7</v>
      </c>
      <c r="C49" s="30">
        <v>100</v>
      </c>
      <c r="D49" s="30">
        <v>2019</v>
      </c>
      <c r="E49" s="31" t="s">
        <v>258</v>
      </c>
      <c r="F49" s="32">
        <v>8.2785714285714285</v>
      </c>
      <c r="G49" s="32">
        <v>67.600000000000009</v>
      </c>
      <c r="H49" s="39">
        <v>3</v>
      </c>
    </row>
    <row r="50" spans="1:15" x14ac:dyDescent="0.2">
      <c r="A50" s="29">
        <v>55</v>
      </c>
      <c r="B50" s="30">
        <v>5</v>
      </c>
      <c r="C50" s="30">
        <v>25</v>
      </c>
      <c r="D50" s="30">
        <v>2018</v>
      </c>
      <c r="E50" s="31" t="s">
        <v>223</v>
      </c>
      <c r="F50" s="32">
        <v>8.2714285714285705</v>
      </c>
      <c r="G50" s="32">
        <v>67</v>
      </c>
      <c r="H50" s="39">
        <v>4</v>
      </c>
    </row>
    <row r="51" spans="1:15" x14ac:dyDescent="0.2">
      <c r="A51" s="29">
        <v>56</v>
      </c>
      <c r="B51" s="30">
        <v>9</v>
      </c>
      <c r="C51" s="30">
        <v>100</v>
      </c>
      <c r="D51" s="30">
        <v>2017</v>
      </c>
      <c r="E51" s="31" t="s">
        <v>184</v>
      </c>
      <c r="F51" s="32">
        <v>8.2357142857142858</v>
      </c>
      <c r="G51" s="32">
        <v>66.400000000000006</v>
      </c>
      <c r="H51" s="39">
        <v>6</v>
      </c>
      <c r="K51" s="281" t="s">
        <v>474</v>
      </c>
      <c r="L51" s="281"/>
      <c r="M51" s="281"/>
      <c r="N51" s="281"/>
      <c r="O51" s="281"/>
    </row>
    <row r="52" spans="1:15" x14ac:dyDescent="0.2">
      <c r="A52" s="29">
        <v>57</v>
      </c>
      <c r="B52" s="30">
        <v>6</v>
      </c>
      <c r="C52" s="30">
        <v>9</v>
      </c>
      <c r="D52" s="30">
        <v>2022</v>
      </c>
      <c r="E52" s="31" t="s">
        <v>335</v>
      </c>
      <c r="F52" s="32">
        <v>8.0857142857142854</v>
      </c>
      <c r="G52" s="32">
        <v>65.8</v>
      </c>
      <c r="H52" s="39">
        <v>4</v>
      </c>
      <c r="L52" s="188" t="s">
        <v>462</v>
      </c>
      <c r="M52" s="188" t="s">
        <v>119</v>
      </c>
      <c r="N52" s="188" t="s">
        <v>463</v>
      </c>
      <c r="O52" s="188" t="s">
        <v>464</v>
      </c>
    </row>
    <row r="53" spans="1:15" x14ac:dyDescent="0.2">
      <c r="A53" s="29">
        <v>58</v>
      </c>
      <c r="B53" s="30">
        <v>5</v>
      </c>
      <c r="C53" s="30">
        <v>58</v>
      </c>
      <c r="D53" s="30">
        <v>2024</v>
      </c>
      <c r="E53" s="31" t="s">
        <v>415</v>
      </c>
      <c r="F53" s="32">
        <v>8.0714285714285712</v>
      </c>
      <c r="G53" s="32">
        <v>65.2</v>
      </c>
      <c r="H53" s="39">
        <v>4</v>
      </c>
      <c r="K53" t="s">
        <v>467</v>
      </c>
      <c r="L53" s="188">
        <f>COUNTIF($C$108:$C$143,"&lt;5")</f>
        <v>1</v>
      </c>
      <c r="M53" s="188">
        <f>COUNTIF($E$108:$E$143,"*")</f>
        <v>36</v>
      </c>
      <c r="N53" s="189">
        <f>L53/M53</f>
        <v>2.7777777777777776E-2</v>
      </c>
      <c r="O53" s="189">
        <f>1/28</f>
        <v>3.5714285714285712E-2</v>
      </c>
    </row>
    <row r="54" spans="1:15" x14ac:dyDescent="0.2">
      <c r="A54" s="29">
        <v>59</v>
      </c>
      <c r="B54" s="30">
        <v>8</v>
      </c>
      <c r="C54" s="30">
        <v>54</v>
      </c>
      <c r="D54" s="30">
        <v>2023</v>
      </c>
      <c r="E54" s="31" t="s">
        <v>363</v>
      </c>
      <c r="F54" s="32">
        <v>8.0500000000000007</v>
      </c>
      <c r="G54" s="32">
        <v>64.600000000000009</v>
      </c>
      <c r="H54" s="59">
        <v>5</v>
      </c>
      <c r="K54" t="s">
        <v>465</v>
      </c>
      <c r="L54" s="188">
        <f>COUNTIF($C$108:$C$143,"&lt;7")</f>
        <v>1</v>
      </c>
      <c r="M54" s="188">
        <f>COUNTIF($E$108:$E$143,"*")</f>
        <v>36</v>
      </c>
      <c r="N54" s="189">
        <f t="shared" ref="N54:N55" si="8">L54/M54</f>
        <v>2.7777777777777776E-2</v>
      </c>
      <c r="O54" s="189">
        <f>1/28</f>
        <v>3.5714285714285712E-2</v>
      </c>
    </row>
    <row r="55" spans="1:15" x14ac:dyDescent="0.2">
      <c r="A55" s="29">
        <v>60</v>
      </c>
      <c r="B55" s="30">
        <v>6</v>
      </c>
      <c r="C55" s="30">
        <v>78</v>
      </c>
      <c r="D55" s="30">
        <v>2021</v>
      </c>
      <c r="E55" s="31" t="s">
        <v>313</v>
      </c>
      <c r="F55" s="32">
        <v>8.0071428571428562</v>
      </c>
      <c r="G55" s="32">
        <v>64</v>
      </c>
      <c r="H55" s="39">
        <v>0</v>
      </c>
      <c r="K55" t="s">
        <v>466</v>
      </c>
      <c r="L55" s="188">
        <f>COUNTIF($C$108:$C$143,"&lt;13")</f>
        <v>1</v>
      </c>
      <c r="M55" s="188">
        <f>COUNTIF($E$108:$E$143,"*")</f>
        <v>36</v>
      </c>
      <c r="N55" s="189">
        <f t="shared" si="8"/>
        <v>2.7777777777777776E-2</v>
      </c>
      <c r="O55" s="189">
        <f>1/28</f>
        <v>3.5714285714285712E-2</v>
      </c>
    </row>
    <row r="56" spans="1:15" x14ac:dyDescent="0.2">
      <c r="A56" s="29">
        <v>61</v>
      </c>
      <c r="B56" s="30">
        <v>7</v>
      </c>
      <c r="C56" s="30">
        <v>100</v>
      </c>
      <c r="D56" s="30">
        <v>2021</v>
      </c>
      <c r="E56" s="31" t="s">
        <v>315</v>
      </c>
      <c r="F56" s="32">
        <v>7.9142857142857137</v>
      </c>
      <c r="G56" s="32">
        <v>63.4</v>
      </c>
      <c r="H56" s="39">
        <v>5</v>
      </c>
    </row>
    <row r="57" spans="1:15" x14ac:dyDescent="0.2">
      <c r="A57" s="29">
        <v>62</v>
      </c>
      <c r="B57" s="30">
        <v>6</v>
      </c>
      <c r="C57" s="30">
        <v>18</v>
      </c>
      <c r="D57" s="30">
        <v>2018</v>
      </c>
      <c r="E57" s="31" t="s">
        <v>225</v>
      </c>
      <c r="F57" s="32">
        <v>7.8999999999999995</v>
      </c>
      <c r="G57" s="32">
        <v>62.8</v>
      </c>
      <c r="H57" s="39">
        <v>3</v>
      </c>
    </row>
    <row r="58" spans="1:15" x14ac:dyDescent="0.2">
      <c r="A58" s="29">
        <v>63</v>
      </c>
      <c r="B58" s="30">
        <v>8</v>
      </c>
      <c r="C58" s="30">
        <v>61</v>
      </c>
      <c r="D58" s="30">
        <v>2019</v>
      </c>
      <c r="E58" s="31" t="s">
        <v>260</v>
      </c>
      <c r="F58" s="32">
        <v>7.8285714285714283</v>
      </c>
      <c r="G58" s="32">
        <v>62.2</v>
      </c>
      <c r="H58" s="39">
        <v>5</v>
      </c>
    </row>
    <row r="59" spans="1:15" x14ac:dyDescent="0.2">
      <c r="A59" s="29">
        <v>64</v>
      </c>
      <c r="B59" s="30">
        <v>9</v>
      </c>
      <c r="C59" s="30">
        <v>38</v>
      </c>
      <c r="D59" s="30">
        <v>2019</v>
      </c>
      <c r="E59" s="31" t="s">
        <v>261</v>
      </c>
      <c r="F59" s="32">
        <v>7.7857142857142856</v>
      </c>
      <c r="G59" s="32">
        <v>61.6</v>
      </c>
      <c r="H59" s="39">
        <v>3</v>
      </c>
    </row>
    <row r="60" spans="1:15" x14ac:dyDescent="0.2">
      <c r="A60" s="29">
        <v>65</v>
      </c>
      <c r="B60" s="30">
        <v>6</v>
      </c>
      <c r="C60" s="30">
        <v>100</v>
      </c>
      <c r="D60" s="30">
        <v>2024</v>
      </c>
      <c r="E60" s="31" t="s">
        <v>407</v>
      </c>
      <c r="F60" s="32">
        <v>7.7357142857142858</v>
      </c>
      <c r="G60" s="32">
        <v>61</v>
      </c>
      <c r="H60" s="39">
        <v>7</v>
      </c>
    </row>
    <row r="61" spans="1:15" x14ac:dyDescent="0.2">
      <c r="A61" s="29">
        <v>66</v>
      </c>
      <c r="B61" s="30">
        <v>7</v>
      </c>
      <c r="C61" s="30">
        <v>21</v>
      </c>
      <c r="D61" s="30">
        <v>2022</v>
      </c>
      <c r="E61" s="31" t="s">
        <v>336</v>
      </c>
      <c r="F61" s="32">
        <v>7.7214285714285706</v>
      </c>
      <c r="G61" s="32">
        <v>60.4</v>
      </c>
      <c r="H61" s="39">
        <v>4</v>
      </c>
    </row>
    <row r="62" spans="1:15" x14ac:dyDescent="0.2">
      <c r="A62" s="29">
        <v>67</v>
      </c>
      <c r="B62" s="30">
        <v>8</v>
      </c>
      <c r="C62" s="30">
        <v>63</v>
      </c>
      <c r="D62" s="30">
        <v>2022</v>
      </c>
      <c r="E62" s="31" t="s">
        <v>338</v>
      </c>
      <c r="F62" s="32">
        <v>7.7071428571428564</v>
      </c>
      <c r="G62" s="32">
        <v>59.8</v>
      </c>
      <c r="H62" s="39">
        <v>4</v>
      </c>
    </row>
    <row r="63" spans="1:15" x14ac:dyDescent="0.2">
      <c r="A63" s="29">
        <v>68</v>
      </c>
      <c r="B63" s="30">
        <v>9</v>
      </c>
      <c r="C63" s="30">
        <v>14</v>
      </c>
      <c r="D63" s="30">
        <v>2022</v>
      </c>
      <c r="E63" s="31" t="s">
        <v>340</v>
      </c>
      <c r="F63" s="32">
        <v>7.6928571428571431</v>
      </c>
      <c r="G63" s="32">
        <v>59.199999999999996</v>
      </c>
      <c r="H63" s="39">
        <v>4</v>
      </c>
    </row>
    <row r="64" spans="1:15" x14ac:dyDescent="0.2">
      <c r="A64" s="29">
        <v>71</v>
      </c>
      <c r="B64" s="30">
        <v>8</v>
      </c>
      <c r="C64" s="30">
        <v>86</v>
      </c>
      <c r="D64" s="30">
        <v>2021</v>
      </c>
      <c r="E64" s="31" t="s">
        <v>317</v>
      </c>
      <c r="F64" s="32">
        <v>7.5571428571428569</v>
      </c>
      <c r="G64" s="32">
        <v>57.4</v>
      </c>
      <c r="H64" s="39">
        <v>3</v>
      </c>
    </row>
    <row r="65" spans="1:8" x14ac:dyDescent="0.2">
      <c r="A65" s="29">
        <v>72</v>
      </c>
      <c r="B65" s="30">
        <v>10</v>
      </c>
      <c r="C65" s="30">
        <v>68</v>
      </c>
      <c r="D65" s="30">
        <v>2022</v>
      </c>
      <c r="E65" s="31" t="s">
        <v>341</v>
      </c>
      <c r="F65" s="32">
        <v>7.5142857142857142</v>
      </c>
      <c r="G65" s="32">
        <v>56.8</v>
      </c>
      <c r="H65" s="39">
        <v>5</v>
      </c>
    </row>
    <row r="66" spans="1:8" x14ac:dyDescent="0.2">
      <c r="A66" s="29">
        <v>73</v>
      </c>
      <c r="B66" s="30">
        <v>10</v>
      </c>
      <c r="C66" s="30">
        <v>100</v>
      </c>
      <c r="D66" s="30">
        <v>2017</v>
      </c>
      <c r="E66" s="31" t="s">
        <v>190</v>
      </c>
      <c r="F66" s="32">
        <v>7.3714285714285719</v>
      </c>
      <c r="G66" s="32">
        <v>55.600000000000009</v>
      </c>
      <c r="H66" s="39">
        <v>0</v>
      </c>
    </row>
    <row r="67" spans="1:8" x14ac:dyDescent="0.2">
      <c r="A67" s="29">
        <v>73</v>
      </c>
      <c r="B67" s="30">
        <v>10</v>
      </c>
      <c r="C67" s="30">
        <v>100</v>
      </c>
      <c r="D67" s="30">
        <v>2017</v>
      </c>
      <c r="E67" s="31" t="s">
        <v>187</v>
      </c>
      <c r="F67" s="32">
        <v>7.3714285714285719</v>
      </c>
      <c r="G67" s="32">
        <v>55.600000000000009</v>
      </c>
      <c r="H67" s="39">
        <v>5</v>
      </c>
    </row>
    <row r="68" spans="1:8" x14ac:dyDescent="0.2">
      <c r="A68" s="29">
        <v>75</v>
      </c>
      <c r="B68" s="30">
        <v>10</v>
      </c>
      <c r="C68" s="30">
        <v>100</v>
      </c>
      <c r="D68" s="30">
        <v>2019</v>
      </c>
      <c r="E68" s="31" t="s">
        <v>263</v>
      </c>
      <c r="F68" s="32">
        <v>7.2214285714285724</v>
      </c>
      <c r="G68" s="32">
        <v>55.000000000000007</v>
      </c>
      <c r="H68" s="39">
        <v>6</v>
      </c>
    </row>
    <row r="69" spans="1:8" x14ac:dyDescent="0.2">
      <c r="A69" s="29">
        <v>76</v>
      </c>
      <c r="B69" s="30">
        <v>12</v>
      </c>
      <c r="C69" s="30">
        <v>70</v>
      </c>
      <c r="D69" s="30">
        <v>2017</v>
      </c>
      <c r="E69" s="31" t="s">
        <v>193</v>
      </c>
      <c r="F69" s="32">
        <v>7.0928571428571425</v>
      </c>
      <c r="G69" s="32">
        <v>54.400000000000006</v>
      </c>
      <c r="H69" s="39">
        <v>0</v>
      </c>
    </row>
    <row r="70" spans="1:8" x14ac:dyDescent="0.2">
      <c r="A70" s="29">
        <v>77</v>
      </c>
      <c r="B70" s="30">
        <v>9</v>
      </c>
      <c r="C70" s="30">
        <v>37</v>
      </c>
      <c r="D70" s="30">
        <v>2020</v>
      </c>
      <c r="E70" s="31" t="s">
        <v>292</v>
      </c>
      <c r="F70" s="32">
        <v>7.0642857142857149</v>
      </c>
      <c r="G70" s="32">
        <v>53.800000000000004</v>
      </c>
      <c r="H70" s="39">
        <v>4</v>
      </c>
    </row>
    <row r="71" spans="1:8" x14ac:dyDescent="0.2">
      <c r="A71" s="29">
        <v>78</v>
      </c>
      <c r="B71" s="30">
        <v>11</v>
      </c>
      <c r="C71" s="30">
        <v>26</v>
      </c>
      <c r="D71" s="30">
        <v>2019</v>
      </c>
      <c r="E71" s="31" t="s">
        <v>264</v>
      </c>
      <c r="F71" s="32">
        <v>6.9357142857142851</v>
      </c>
      <c r="G71" s="32">
        <v>53.2</v>
      </c>
      <c r="H71" s="39">
        <v>4</v>
      </c>
    </row>
    <row r="72" spans="1:8" x14ac:dyDescent="0.2">
      <c r="A72" s="29">
        <v>82</v>
      </c>
      <c r="B72" s="30">
        <v>13</v>
      </c>
      <c r="C72" s="30">
        <v>58</v>
      </c>
      <c r="D72" s="30">
        <v>2017</v>
      </c>
      <c r="E72" s="31" t="s">
        <v>196</v>
      </c>
      <c r="F72" s="32">
        <v>6.7857142857142856</v>
      </c>
      <c r="G72" s="32">
        <v>50.8</v>
      </c>
      <c r="H72" s="39">
        <v>5</v>
      </c>
    </row>
    <row r="73" spans="1:8" x14ac:dyDescent="0.2">
      <c r="A73" s="29">
        <v>83</v>
      </c>
      <c r="B73" s="30">
        <v>10</v>
      </c>
      <c r="C73" s="30">
        <v>40</v>
      </c>
      <c r="D73" s="30">
        <v>2020</v>
      </c>
      <c r="E73" s="31" t="s">
        <v>293</v>
      </c>
      <c r="F73" s="32">
        <v>6.7428571428571429</v>
      </c>
      <c r="G73" s="32">
        <v>50.2</v>
      </c>
      <c r="H73" s="39">
        <v>3</v>
      </c>
    </row>
    <row r="74" spans="1:8" x14ac:dyDescent="0.2">
      <c r="A74" s="29">
        <v>84</v>
      </c>
      <c r="B74" s="30">
        <v>7</v>
      </c>
      <c r="C74" s="30">
        <v>15</v>
      </c>
      <c r="D74" s="30">
        <v>2018</v>
      </c>
      <c r="E74" s="31" t="s">
        <v>227</v>
      </c>
      <c r="F74" s="32">
        <v>6.7142857142857144</v>
      </c>
      <c r="G74" s="32">
        <v>49.7</v>
      </c>
      <c r="H74" s="39">
        <v>4</v>
      </c>
    </row>
    <row r="75" spans="1:8" x14ac:dyDescent="0.2">
      <c r="A75" s="29">
        <v>85</v>
      </c>
      <c r="B75" s="30">
        <v>8</v>
      </c>
      <c r="C75" s="30">
        <v>75</v>
      </c>
      <c r="D75" s="30">
        <v>2018</v>
      </c>
      <c r="E75" s="31" t="s">
        <v>228</v>
      </c>
      <c r="F75" s="32">
        <v>6.6142857142857139</v>
      </c>
      <c r="G75" s="32">
        <v>49.1</v>
      </c>
      <c r="H75" s="39">
        <v>5</v>
      </c>
    </row>
    <row r="76" spans="1:8" x14ac:dyDescent="0.2">
      <c r="A76" s="29">
        <v>86</v>
      </c>
      <c r="B76" s="30">
        <v>9</v>
      </c>
      <c r="C76" s="30">
        <v>31</v>
      </c>
      <c r="D76" s="30">
        <v>2023</v>
      </c>
      <c r="E76" s="31" t="s">
        <v>364</v>
      </c>
      <c r="F76" s="32">
        <v>6.5357142857142856</v>
      </c>
      <c r="G76" s="32">
        <v>48.5</v>
      </c>
      <c r="H76" s="59">
        <v>2</v>
      </c>
    </row>
    <row r="77" spans="1:8" x14ac:dyDescent="0.2">
      <c r="A77" s="29">
        <v>87</v>
      </c>
      <c r="B77" s="30">
        <v>9</v>
      </c>
      <c r="C77" s="30">
        <v>16</v>
      </c>
      <c r="D77" s="30">
        <v>2018</v>
      </c>
      <c r="E77" s="31" t="s">
        <v>230</v>
      </c>
      <c r="F77" s="32">
        <v>6.3857142857142861</v>
      </c>
      <c r="G77" s="32">
        <v>47.9</v>
      </c>
      <c r="H77" s="39">
        <v>5</v>
      </c>
    </row>
    <row r="78" spans="1:8" x14ac:dyDescent="0.2">
      <c r="A78" s="29">
        <v>88</v>
      </c>
      <c r="B78" s="30">
        <v>12</v>
      </c>
      <c r="C78" s="30">
        <v>100</v>
      </c>
      <c r="D78" s="30">
        <v>2019</v>
      </c>
      <c r="E78" s="31" t="s">
        <v>266</v>
      </c>
      <c r="F78" s="32">
        <v>6.2642857142857142</v>
      </c>
      <c r="G78" s="32">
        <v>47.3</v>
      </c>
      <c r="H78" s="39">
        <v>7</v>
      </c>
    </row>
    <row r="79" spans="1:8" x14ac:dyDescent="0.2">
      <c r="A79" s="29">
        <v>89</v>
      </c>
      <c r="B79" s="30">
        <v>13</v>
      </c>
      <c r="C79" s="30">
        <v>97</v>
      </c>
      <c r="D79" s="30">
        <v>2019</v>
      </c>
      <c r="E79" s="31" t="s">
        <v>268</v>
      </c>
      <c r="F79" s="32">
        <v>6.2285714285714286</v>
      </c>
      <c r="G79" s="32">
        <v>46.7</v>
      </c>
      <c r="H79" s="39">
        <v>4</v>
      </c>
    </row>
    <row r="80" spans="1:8" x14ac:dyDescent="0.2">
      <c r="A80" s="29">
        <v>90</v>
      </c>
      <c r="B80" s="30">
        <v>11</v>
      </c>
      <c r="C80" s="30">
        <v>54</v>
      </c>
      <c r="D80" s="30">
        <v>2022</v>
      </c>
      <c r="E80" s="31" t="s">
        <v>342</v>
      </c>
      <c r="F80" s="32">
        <v>6.1857142857142851</v>
      </c>
      <c r="G80" s="32">
        <v>46.1</v>
      </c>
      <c r="H80" s="39">
        <v>0</v>
      </c>
    </row>
    <row r="81" spans="1:8" x14ac:dyDescent="0.2">
      <c r="A81" s="29">
        <v>92</v>
      </c>
      <c r="B81" s="30">
        <v>11</v>
      </c>
      <c r="C81" s="30">
        <v>106</v>
      </c>
      <c r="D81" s="30">
        <v>2020</v>
      </c>
      <c r="E81" s="31" t="s">
        <v>295</v>
      </c>
      <c r="F81" s="32">
        <v>6.1214285714285719</v>
      </c>
      <c r="G81" s="32">
        <v>44.9</v>
      </c>
      <c r="H81" s="39">
        <v>3</v>
      </c>
    </row>
    <row r="82" spans="1:8" x14ac:dyDescent="0.2">
      <c r="A82" s="29">
        <v>93</v>
      </c>
      <c r="B82" s="30">
        <v>12</v>
      </c>
      <c r="C82" s="30">
        <v>100</v>
      </c>
      <c r="D82" s="30">
        <v>2020</v>
      </c>
      <c r="E82" s="31" t="s">
        <v>296</v>
      </c>
      <c r="F82" s="32">
        <v>6.1071428571428568</v>
      </c>
      <c r="G82" s="32">
        <v>44.3</v>
      </c>
      <c r="H82" s="39">
        <v>0</v>
      </c>
    </row>
    <row r="83" spans="1:8" x14ac:dyDescent="0.2">
      <c r="A83" s="29">
        <v>94</v>
      </c>
      <c r="B83" s="30">
        <v>14</v>
      </c>
      <c r="C83" s="30">
        <v>100</v>
      </c>
      <c r="D83" s="30">
        <v>2019</v>
      </c>
      <c r="E83" s="31" t="s">
        <v>270</v>
      </c>
      <c r="F83" s="32">
        <v>6.0571428571428569</v>
      </c>
      <c r="G83" s="32">
        <v>43.7</v>
      </c>
      <c r="H83" s="39">
        <v>0</v>
      </c>
    </row>
    <row r="84" spans="1:8" x14ac:dyDescent="0.2">
      <c r="A84" s="29">
        <v>95</v>
      </c>
      <c r="B84" s="30">
        <v>7</v>
      </c>
      <c r="C84" s="30">
        <v>37</v>
      </c>
      <c r="D84" s="30">
        <v>2024</v>
      </c>
      <c r="E84" s="31" t="s">
        <v>416</v>
      </c>
      <c r="F84" s="32">
        <v>6.0428571428571427</v>
      </c>
      <c r="G84" s="32">
        <v>43.1</v>
      </c>
      <c r="H84" s="39">
        <v>4</v>
      </c>
    </row>
    <row r="85" spans="1:8" x14ac:dyDescent="0.2">
      <c r="A85" s="29">
        <v>96</v>
      </c>
      <c r="B85" s="30">
        <v>12</v>
      </c>
      <c r="C85" s="30">
        <v>41</v>
      </c>
      <c r="D85" s="30">
        <v>2022</v>
      </c>
      <c r="E85" s="31" t="s">
        <v>343</v>
      </c>
      <c r="F85" s="32">
        <v>5.7571428571428571</v>
      </c>
      <c r="G85" s="32">
        <v>41.9</v>
      </c>
      <c r="H85" s="39">
        <v>6</v>
      </c>
    </row>
    <row r="86" spans="1:8" x14ac:dyDescent="0.2">
      <c r="A86" s="29">
        <v>96</v>
      </c>
      <c r="B86" s="30">
        <v>14</v>
      </c>
      <c r="C86" s="30">
        <v>45</v>
      </c>
      <c r="D86" s="30">
        <v>2017</v>
      </c>
      <c r="E86" s="31" t="s">
        <v>199</v>
      </c>
      <c r="F86" s="32">
        <v>5.7571428571428571</v>
      </c>
      <c r="G86" s="32">
        <v>41.9</v>
      </c>
      <c r="H86" s="39">
        <v>5</v>
      </c>
    </row>
    <row r="87" spans="1:8" x14ac:dyDescent="0.2">
      <c r="A87" s="29">
        <v>98</v>
      </c>
      <c r="B87" s="30">
        <v>15</v>
      </c>
      <c r="C87" s="30">
        <v>31</v>
      </c>
      <c r="D87" s="30">
        <v>2019</v>
      </c>
      <c r="E87" s="31" t="s">
        <v>272</v>
      </c>
      <c r="F87" s="32">
        <v>5.7285714285714286</v>
      </c>
      <c r="G87" s="32">
        <v>41.3</v>
      </c>
      <c r="H87" s="39">
        <v>2</v>
      </c>
    </row>
    <row r="88" spans="1:8" x14ac:dyDescent="0.2">
      <c r="A88" s="29">
        <v>99</v>
      </c>
      <c r="B88" s="30">
        <v>8</v>
      </c>
      <c r="C88" s="30">
        <v>108</v>
      </c>
      <c r="D88" s="30">
        <v>2024</v>
      </c>
      <c r="E88" s="31" t="s">
        <v>422</v>
      </c>
      <c r="F88" s="32">
        <v>5.7214285714285706</v>
      </c>
      <c r="G88" s="32">
        <v>40.699999999999996</v>
      </c>
      <c r="H88" s="39">
        <v>4</v>
      </c>
    </row>
    <row r="89" spans="1:8" x14ac:dyDescent="0.2">
      <c r="A89" s="29">
        <v>100</v>
      </c>
      <c r="B89" s="30">
        <v>9</v>
      </c>
      <c r="C89" s="30">
        <v>100</v>
      </c>
      <c r="D89" s="30">
        <v>2024</v>
      </c>
      <c r="E89" s="31" t="s">
        <v>413</v>
      </c>
      <c r="F89" s="32">
        <v>5.6642857142857137</v>
      </c>
      <c r="G89" s="32">
        <v>40.1</v>
      </c>
      <c r="H89" s="39">
        <v>0</v>
      </c>
    </row>
    <row r="90" spans="1:8" x14ac:dyDescent="0.2">
      <c r="A90" s="29">
        <v>101</v>
      </c>
      <c r="B90" s="30">
        <v>10</v>
      </c>
      <c r="C90" s="30">
        <v>100</v>
      </c>
      <c r="D90" s="30">
        <v>2023</v>
      </c>
      <c r="E90" s="31" t="s">
        <v>365</v>
      </c>
      <c r="F90" s="32">
        <v>5.6499999999999995</v>
      </c>
      <c r="G90" s="32">
        <v>39.5</v>
      </c>
      <c r="H90" s="59">
        <v>3</v>
      </c>
    </row>
    <row r="91" spans="1:8" x14ac:dyDescent="0.2">
      <c r="A91" s="29">
        <v>102</v>
      </c>
      <c r="B91" s="30">
        <v>15</v>
      </c>
      <c r="C91" s="30">
        <v>100</v>
      </c>
      <c r="D91" s="30">
        <v>2017</v>
      </c>
      <c r="E91" s="31" t="s">
        <v>201</v>
      </c>
      <c r="F91" s="32">
        <v>5.6142857142857139</v>
      </c>
      <c r="G91" s="32">
        <v>38.9</v>
      </c>
      <c r="H91" s="39">
        <v>0</v>
      </c>
    </row>
    <row r="92" spans="1:8" x14ac:dyDescent="0.2">
      <c r="A92" s="29">
        <v>103</v>
      </c>
      <c r="B92" s="30">
        <v>10</v>
      </c>
      <c r="C92" s="30">
        <v>94</v>
      </c>
      <c r="D92" s="30">
        <v>2018</v>
      </c>
      <c r="E92" s="31" t="s">
        <v>232</v>
      </c>
      <c r="F92" s="32">
        <v>5.5785714285714283</v>
      </c>
      <c r="G92" s="32">
        <v>38.299999999999997</v>
      </c>
      <c r="H92" s="39">
        <v>5</v>
      </c>
    </row>
    <row r="93" spans="1:8" x14ac:dyDescent="0.2">
      <c r="A93" s="29">
        <v>104</v>
      </c>
      <c r="B93" s="30">
        <v>11</v>
      </c>
      <c r="C93" s="30">
        <v>33</v>
      </c>
      <c r="D93" s="30">
        <v>2018</v>
      </c>
      <c r="E93" s="31" t="s">
        <v>234</v>
      </c>
      <c r="F93" s="32">
        <v>5.5214285714285714</v>
      </c>
      <c r="G93" s="32">
        <v>37.700000000000003</v>
      </c>
      <c r="H93" s="39">
        <v>4</v>
      </c>
    </row>
    <row r="94" spans="1:8" x14ac:dyDescent="0.2">
      <c r="A94" s="29">
        <v>105</v>
      </c>
      <c r="B94" s="30">
        <v>9</v>
      </c>
      <c r="C94" s="30">
        <v>22</v>
      </c>
      <c r="D94" s="30">
        <v>2021</v>
      </c>
      <c r="E94" s="31" t="s">
        <v>318</v>
      </c>
      <c r="F94" s="32">
        <v>5.3785714285714281</v>
      </c>
      <c r="G94" s="32">
        <v>37.1</v>
      </c>
      <c r="H94" s="39">
        <v>5</v>
      </c>
    </row>
    <row r="95" spans="1:8" x14ac:dyDescent="0.2">
      <c r="A95" s="29">
        <v>106</v>
      </c>
      <c r="B95" s="30">
        <v>12</v>
      </c>
      <c r="C95" s="30">
        <v>23</v>
      </c>
      <c r="D95" s="30">
        <v>2018</v>
      </c>
      <c r="E95" s="31" t="s">
        <v>237</v>
      </c>
      <c r="F95" s="32">
        <v>5.3571428571428568</v>
      </c>
      <c r="G95" s="32">
        <v>36.5</v>
      </c>
      <c r="H95" s="39">
        <v>4</v>
      </c>
    </row>
    <row r="96" spans="1:8" x14ac:dyDescent="0.2">
      <c r="A96" s="29">
        <v>107</v>
      </c>
      <c r="B96" s="30">
        <v>13</v>
      </c>
      <c r="C96" s="30">
        <v>100</v>
      </c>
      <c r="D96" s="30">
        <v>2022</v>
      </c>
      <c r="E96" s="31" t="s">
        <v>344</v>
      </c>
      <c r="F96" s="32">
        <v>5.3357142857142863</v>
      </c>
      <c r="G96" s="32">
        <v>35.9</v>
      </c>
      <c r="H96" s="39">
        <v>0</v>
      </c>
    </row>
    <row r="97" spans="1:8" x14ac:dyDescent="0.2">
      <c r="A97" s="29">
        <v>108</v>
      </c>
      <c r="B97" s="30">
        <v>17</v>
      </c>
      <c r="C97" s="30">
        <v>54</v>
      </c>
      <c r="D97" s="30">
        <v>2017</v>
      </c>
      <c r="E97" s="31" t="s">
        <v>203</v>
      </c>
      <c r="F97" s="32">
        <v>5.3071428571428569</v>
      </c>
      <c r="G97" s="32">
        <v>35.299999999999997</v>
      </c>
      <c r="H97" s="39">
        <v>0</v>
      </c>
    </row>
    <row r="98" spans="1:8" x14ac:dyDescent="0.2">
      <c r="A98" s="29">
        <v>110</v>
      </c>
      <c r="B98" s="30">
        <v>16</v>
      </c>
      <c r="C98" s="30">
        <v>77</v>
      </c>
      <c r="D98" s="30">
        <v>2019</v>
      </c>
      <c r="E98" s="31" t="s">
        <v>273</v>
      </c>
      <c r="F98" s="32">
        <v>5.2714285714285722</v>
      </c>
      <c r="G98" s="32">
        <v>34.1</v>
      </c>
      <c r="H98" s="39">
        <v>7</v>
      </c>
    </row>
    <row r="99" spans="1:8" x14ac:dyDescent="0.2">
      <c r="A99" s="29">
        <v>112</v>
      </c>
      <c r="B99" s="30">
        <v>14</v>
      </c>
      <c r="C99" s="30">
        <v>103</v>
      </c>
      <c r="D99" s="30">
        <v>2022</v>
      </c>
      <c r="E99" s="31" t="s">
        <v>345</v>
      </c>
      <c r="F99" s="32">
        <v>5.2357142857142858</v>
      </c>
      <c r="G99" s="32">
        <v>32.9</v>
      </c>
      <c r="H99" s="39">
        <v>7</v>
      </c>
    </row>
    <row r="100" spans="1:8" x14ac:dyDescent="0.2">
      <c r="A100" s="29">
        <v>113</v>
      </c>
      <c r="B100" s="30">
        <v>10</v>
      </c>
      <c r="C100" s="30">
        <v>91</v>
      </c>
      <c r="D100" s="30">
        <v>2024</v>
      </c>
      <c r="E100" s="31" t="s">
        <v>424</v>
      </c>
      <c r="F100" s="32">
        <v>5.2142857142857144</v>
      </c>
      <c r="G100" s="32">
        <v>32.300000000000004</v>
      </c>
      <c r="H100" s="39">
        <v>3</v>
      </c>
    </row>
    <row r="101" spans="1:8" x14ac:dyDescent="0.2">
      <c r="A101" s="29">
        <v>114</v>
      </c>
      <c r="B101" s="30">
        <v>11</v>
      </c>
      <c r="C101" s="30">
        <v>100</v>
      </c>
      <c r="D101" s="30">
        <v>2023</v>
      </c>
      <c r="E101" s="31" t="s">
        <v>366</v>
      </c>
      <c r="F101" s="32">
        <v>5.2071428571428573</v>
      </c>
      <c r="G101" s="32">
        <v>31.7</v>
      </c>
      <c r="H101" s="59">
        <v>7</v>
      </c>
    </row>
    <row r="102" spans="1:8" x14ac:dyDescent="0.2">
      <c r="A102" s="29">
        <v>115</v>
      </c>
      <c r="B102" s="30">
        <v>15</v>
      </c>
      <c r="C102" s="30">
        <v>73</v>
      </c>
      <c r="D102" s="30">
        <v>2022</v>
      </c>
      <c r="E102" s="31" t="s">
        <v>346</v>
      </c>
      <c r="F102" s="32">
        <v>5.1714285714285717</v>
      </c>
      <c r="G102" s="32">
        <v>31.1</v>
      </c>
      <c r="H102" s="39">
        <v>5</v>
      </c>
    </row>
    <row r="103" spans="1:8" x14ac:dyDescent="0.2">
      <c r="A103" s="29">
        <v>116</v>
      </c>
      <c r="B103" s="30">
        <v>16</v>
      </c>
      <c r="C103" s="30">
        <v>58</v>
      </c>
      <c r="D103" s="30">
        <v>2022</v>
      </c>
      <c r="E103" s="31" t="s">
        <v>349</v>
      </c>
      <c r="F103" s="32">
        <v>5.1428571428571432</v>
      </c>
      <c r="G103" s="32">
        <v>30.5</v>
      </c>
      <c r="H103" s="39">
        <v>6</v>
      </c>
    </row>
    <row r="104" spans="1:8" x14ac:dyDescent="0.2">
      <c r="A104" s="29">
        <v>117</v>
      </c>
      <c r="B104" s="30">
        <v>13</v>
      </c>
      <c r="C104" s="30">
        <v>85</v>
      </c>
      <c r="D104" s="30">
        <v>2020</v>
      </c>
      <c r="E104" s="31" t="s">
        <v>298</v>
      </c>
      <c r="F104" s="32">
        <v>5.1357142857142861</v>
      </c>
      <c r="G104" s="32">
        <v>29.9</v>
      </c>
      <c r="H104" s="39">
        <v>0</v>
      </c>
    </row>
    <row r="105" spans="1:8" x14ac:dyDescent="0.2">
      <c r="A105" s="29">
        <v>118</v>
      </c>
      <c r="B105" s="30">
        <v>10</v>
      </c>
      <c r="C105" s="30">
        <v>39</v>
      </c>
      <c r="D105" s="30">
        <v>2021</v>
      </c>
      <c r="E105" s="31" t="s">
        <v>320</v>
      </c>
      <c r="F105" s="32">
        <v>5.1214285714285719</v>
      </c>
      <c r="G105" s="32">
        <v>29.299999999999997</v>
      </c>
      <c r="H105" s="39">
        <v>3</v>
      </c>
    </row>
    <row r="106" spans="1:8" x14ac:dyDescent="0.2">
      <c r="A106" s="29">
        <v>119</v>
      </c>
      <c r="B106" s="30">
        <v>17</v>
      </c>
      <c r="C106" s="30">
        <v>62</v>
      </c>
      <c r="D106" s="30">
        <v>2022</v>
      </c>
      <c r="E106" s="31" t="s">
        <v>348</v>
      </c>
      <c r="F106" s="32">
        <v>5.1142857142857148</v>
      </c>
      <c r="G106" s="32">
        <v>28.7</v>
      </c>
      <c r="H106" s="39">
        <v>3</v>
      </c>
    </row>
    <row r="107" spans="1:8" x14ac:dyDescent="0.2">
      <c r="A107" s="29">
        <v>120</v>
      </c>
      <c r="B107" s="30">
        <v>11</v>
      </c>
      <c r="C107" s="30">
        <v>100</v>
      </c>
      <c r="D107" s="30">
        <v>2021</v>
      </c>
      <c r="E107" s="31" t="s">
        <v>321</v>
      </c>
      <c r="F107" s="32">
        <v>5.0428571428571427</v>
      </c>
      <c r="G107" s="32">
        <v>28.1</v>
      </c>
      <c r="H107" s="39">
        <v>0</v>
      </c>
    </row>
    <row r="108" spans="1:8" x14ac:dyDescent="0.2">
      <c r="A108" s="29">
        <v>121</v>
      </c>
      <c r="B108" s="30">
        <v>11</v>
      </c>
      <c r="C108" s="30">
        <v>100</v>
      </c>
      <c r="D108" s="30">
        <v>2024</v>
      </c>
      <c r="E108" s="31" t="s">
        <v>418</v>
      </c>
      <c r="F108" s="32">
        <v>4.9071428571428566</v>
      </c>
      <c r="G108" s="32">
        <v>27.500000000000004</v>
      </c>
      <c r="H108" s="39">
        <v>0</v>
      </c>
    </row>
    <row r="109" spans="1:8" x14ac:dyDescent="0.2">
      <c r="A109" s="29">
        <v>122</v>
      </c>
      <c r="B109" s="30">
        <v>13</v>
      </c>
      <c r="C109" s="30">
        <v>100</v>
      </c>
      <c r="D109" s="30">
        <v>2018</v>
      </c>
      <c r="E109" s="31" t="s">
        <v>238</v>
      </c>
      <c r="F109" s="32">
        <v>4.8999999999999995</v>
      </c>
      <c r="G109" s="32">
        <v>26.900000000000002</v>
      </c>
      <c r="H109" s="39">
        <v>6</v>
      </c>
    </row>
    <row r="110" spans="1:8" x14ac:dyDescent="0.2">
      <c r="A110" s="29">
        <v>125</v>
      </c>
      <c r="B110" s="30">
        <v>12</v>
      </c>
      <c r="C110" s="30">
        <v>100</v>
      </c>
      <c r="D110" s="30">
        <v>2024</v>
      </c>
      <c r="E110" s="31" t="s">
        <v>426</v>
      </c>
      <c r="F110" s="32">
        <v>4.8214285714285712</v>
      </c>
      <c r="G110" s="32">
        <v>25.1</v>
      </c>
      <c r="H110" s="39">
        <v>6</v>
      </c>
    </row>
    <row r="111" spans="1:8" x14ac:dyDescent="0.2">
      <c r="A111" s="29">
        <v>126</v>
      </c>
      <c r="B111" s="30">
        <v>12</v>
      </c>
      <c r="C111" s="30">
        <v>100</v>
      </c>
      <c r="D111" s="30">
        <v>2023</v>
      </c>
      <c r="E111" s="31" t="s">
        <v>368</v>
      </c>
      <c r="F111" s="32">
        <v>4.75</v>
      </c>
      <c r="G111" s="32">
        <v>24.5</v>
      </c>
      <c r="H111" s="59">
        <v>0</v>
      </c>
    </row>
    <row r="112" spans="1:8" x14ac:dyDescent="0.2">
      <c r="A112" s="29">
        <v>127</v>
      </c>
      <c r="B112" s="30">
        <v>16</v>
      </c>
      <c r="C112" s="30">
        <v>26</v>
      </c>
      <c r="D112" s="30">
        <v>2017</v>
      </c>
      <c r="E112" s="31" t="s">
        <v>205</v>
      </c>
      <c r="F112" s="32">
        <v>4.7071428571428573</v>
      </c>
      <c r="G112" s="32">
        <v>23.9</v>
      </c>
      <c r="H112" s="39">
        <v>0</v>
      </c>
    </row>
    <row r="113" spans="1:8" x14ac:dyDescent="0.2">
      <c r="A113" s="29">
        <v>129</v>
      </c>
      <c r="B113" s="30">
        <v>13</v>
      </c>
      <c r="C113" s="30">
        <v>57</v>
      </c>
      <c r="D113" s="30">
        <v>2023</v>
      </c>
      <c r="E113" s="31" t="s">
        <v>370</v>
      </c>
      <c r="F113" s="32">
        <v>4.5428571428571427</v>
      </c>
      <c r="G113" s="32">
        <v>22.7</v>
      </c>
      <c r="H113" s="59">
        <v>5</v>
      </c>
    </row>
    <row r="114" spans="1:8" x14ac:dyDescent="0.2">
      <c r="A114" s="29">
        <v>130</v>
      </c>
      <c r="B114" s="30">
        <v>13</v>
      </c>
      <c r="C114" s="30">
        <v>100</v>
      </c>
      <c r="D114" s="30">
        <v>2024</v>
      </c>
      <c r="E114" s="31" t="s">
        <v>414</v>
      </c>
      <c r="F114" s="32">
        <v>4.4285714285714288</v>
      </c>
      <c r="G114" s="32">
        <v>22.1</v>
      </c>
      <c r="H114" s="39">
        <v>0</v>
      </c>
    </row>
    <row r="115" spans="1:8" x14ac:dyDescent="0.2">
      <c r="A115" s="29">
        <v>131</v>
      </c>
      <c r="B115" s="30">
        <v>14</v>
      </c>
      <c r="C115" s="30">
        <v>40</v>
      </c>
      <c r="D115" s="30">
        <v>2023</v>
      </c>
      <c r="E115" s="31" t="s">
        <v>371</v>
      </c>
      <c r="F115" s="32">
        <v>4.3999999999999995</v>
      </c>
      <c r="G115" s="32">
        <v>21.5</v>
      </c>
      <c r="H115" s="59">
        <v>5</v>
      </c>
    </row>
    <row r="116" spans="1:8" x14ac:dyDescent="0.2">
      <c r="A116" s="29">
        <v>132</v>
      </c>
      <c r="B116" s="30">
        <v>18</v>
      </c>
      <c r="C116" s="30">
        <v>109</v>
      </c>
      <c r="D116" s="30">
        <v>2017</v>
      </c>
      <c r="E116" s="31" t="s">
        <v>207</v>
      </c>
      <c r="F116" s="32">
        <v>4.2928571428571427</v>
      </c>
      <c r="G116" s="32">
        <v>20.9</v>
      </c>
      <c r="H116" s="39">
        <v>7</v>
      </c>
    </row>
    <row r="117" spans="1:8" x14ac:dyDescent="0.2">
      <c r="A117" s="29">
        <v>133</v>
      </c>
      <c r="B117" s="30">
        <v>12</v>
      </c>
      <c r="C117" s="30">
        <v>51</v>
      </c>
      <c r="D117" s="30">
        <v>2021</v>
      </c>
      <c r="E117" s="31" t="s">
        <v>322</v>
      </c>
      <c r="F117" s="32">
        <v>4.2642857142857142</v>
      </c>
      <c r="G117" s="32">
        <v>20.3</v>
      </c>
      <c r="H117" s="39">
        <v>4</v>
      </c>
    </row>
    <row r="118" spans="1:8" x14ac:dyDescent="0.2">
      <c r="A118" s="29">
        <v>134</v>
      </c>
      <c r="B118" s="30">
        <v>14</v>
      </c>
      <c r="C118" s="30">
        <v>81</v>
      </c>
      <c r="D118" s="30">
        <v>2024</v>
      </c>
      <c r="E118" s="31" t="s">
        <v>429</v>
      </c>
      <c r="F118" s="32">
        <v>4.1714285714285717</v>
      </c>
      <c r="G118" s="32">
        <v>19.7</v>
      </c>
      <c r="H118" s="39">
        <v>7</v>
      </c>
    </row>
    <row r="119" spans="1:8" x14ac:dyDescent="0.2">
      <c r="A119" s="29">
        <v>135</v>
      </c>
      <c r="B119" s="30">
        <v>15</v>
      </c>
      <c r="C119" s="30">
        <v>35</v>
      </c>
      <c r="D119" s="30">
        <v>2024</v>
      </c>
      <c r="E119" s="31" t="s">
        <v>430</v>
      </c>
      <c r="F119" s="32">
        <v>4.1357142857142861</v>
      </c>
      <c r="G119" s="32">
        <v>19.100000000000001</v>
      </c>
      <c r="H119" s="39">
        <v>4</v>
      </c>
    </row>
    <row r="120" spans="1:8" x14ac:dyDescent="0.2">
      <c r="A120" s="29">
        <v>136</v>
      </c>
      <c r="B120" s="30">
        <v>15</v>
      </c>
      <c r="C120" s="30">
        <v>100</v>
      </c>
      <c r="D120" s="30">
        <v>2023</v>
      </c>
      <c r="E120" s="31" t="s">
        <v>372</v>
      </c>
      <c r="F120" s="32">
        <v>4.1285714285714281</v>
      </c>
      <c r="G120" s="32">
        <v>18.5</v>
      </c>
      <c r="H120" s="59">
        <v>0</v>
      </c>
    </row>
    <row r="121" spans="1:8" x14ac:dyDescent="0.2">
      <c r="A121" s="29">
        <v>137</v>
      </c>
      <c r="B121" s="30">
        <v>16</v>
      </c>
      <c r="C121" s="30">
        <v>71</v>
      </c>
      <c r="D121" s="30">
        <v>2024</v>
      </c>
      <c r="E121" s="31" t="s">
        <v>406</v>
      </c>
      <c r="F121" s="32">
        <v>4.1142857142857139</v>
      </c>
      <c r="G121" s="32">
        <v>17.899999999999999</v>
      </c>
      <c r="H121" s="39">
        <v>0</v>
      </c>
    </row>
    <row r="122" spans="1:8" x14ac:dyDescent="0.2">
      <c r="A122" s="29">
        <v>138</v>
      </c>
      <c r="B122" s="30">
        <v>17</v>
      </c>
      <c r="C122" s="30">
        <v>100</v>
      </c>
      <c r="D122" s="30">
        <v>2019</v>
      </c>
      <c r="E122" s="31" t="s">
        <v>275</v>
      </c>
      <c r="F122" s="32">
        <v>4.0357142857142856</v>
      </c>
      <c r="G122" s="32">
        <v>17.299999999999997</v>
      </c>
      <c r="H122" s="39">
        <v>7</v>
      </c>
    </row>
    <row r="123" spans="1:8" x14ac:dyDescent="0.2">
      <c r="A123" s="29">
        <v>139</v>
      </c>
      <c r="B123" s="30">
        <v>16</v>
      </c>
      <c r="C123" s="30">
        <v>100</v>
      </c>
      <c r="D123" s="30">
        <v>2023</v>
      </c>
      <c r="E123" s="31" t="s">
        <v>373</v>
      </c>
      <c r="F123" s="32">
        <v>4.0071428571428571</v>
      </c>
      <c r="G123" s="32">
        <v>16.7</v>
      </c>
      <c r="H123" s="59">
        <v>7</v>
      </c>
    </row>
    <row r="124" spans="1:8" x14ac:dyDescent="0.2">
      <c r="A124" s="29">
        <v>141</v>
      </c>
      <c r="B124" s="30">
        <v>13</v>
      </c>
      <c r="C124" s="30">
        <v>100</v>
      </c>
      <c r="D124" s="30">
        <v>2021</v>
      </c>
      <c r="E124" s="31" t="s">
        <v>324</v>
      </c>
      <c r="F124" s="32">
        <v>3.8142857142857141</v>
      </c>
      <c r="G124" s="32">
        <v>15.5</v>
      </c>
      <c r="H124" s="39">
        <v>0</v>
      </c>
    </row>
    <row r="125" spans="1:8" x14ac:dyDescent="0.2">
      <c r="A125" s="29">
        <v>142</v>
      </c>
      <c r="B125" s="30">
        <v>18</v>
      </c>
      <c r="C125" s="30">
        <v>80</v>
      </c>
      <c r="D125" s="30">
        <v>2022</v>
      </c>
      <c r="E125" s="31" t="s">
        <v>351</v>
      </c>
      <c r="F125" s="32">
        <v>3.8000000000000003</v>
      </c>
      <c r="G125" s="32">
        <v>14.899999999999999</v>
      </c>
      <c r="H125" s="39">
        <v>6</v>
      </c>
    </row>
    <row r="126" spans="1:8" x14ac:dyDescent="0.2">
      <c r="A126" s="29">
        <v>143</v>
      </c>
      <c r="B126" s="30">
        <v>17</v>
      </c>
      <c r="C126" s="30">
        <v>100</v>
      </c>
      <c r="D126" s="30">
        <v>2023</v>
      </c>
      <c r="E126" s="31" t="s">
        <v>374</v>
      </c>
      <c r="F126" s="32">
        <v>3.785714285714286</v>
      </c>
      <c r="G126" s="32">
        <v>14.299999999999999</v>
      </c>
      <c r="H126" s="59">
        <v>0</v>
      </c>
    </row>
    <row r="127" spans="1:8" x14ac:dyDescent="0.2">
      <c r="A127" s="29">
        <v>144</v>
      </c>
      <c r="B127" s="30">
        <v>14</v>
      </c>
      <c r="C127" s="30">
        <v>70</v>
      </c>
      <c r="D127" s="30">
        <v>2020</v>
      </c>
      <c r="E127" s="31" t="s">
        <v>299</v>
      </c>
      <c r="F127" s="32">
        <v>3.7642857142857147</v>
      </c>
      <c r="G127" s="32">
        <v>13.700000000000001</v>
      </c>
      <c r="H127" s="39">
        <v>7</v>
      </c>
    </row>
    <row r="128" spans="1:8" x14ac:dyDescent="0.2">
      <c r="A128" s="29">
        <v>146</v>
      </c>
      <c r="B128" s="30">
        <v>19</v>
      </c>
      <c r="C128" s="30">
        <v>100</v>
      </c>
      <c r="D128" s="30">
        <v>2017</v>
      </c>
      <c r="E128" s="31" t="s">
        <v>209</v>
      </c>
      <c r="F128" s="32">
        <v>3.7285714285714286</v>
      </c>
      <c r="G128" s="32">
        <v>12.5</v>
      </c>
      <c r="H128" s="39">
        <v>4</v>
      </c>
    </row>
    <row r="129" spans="1:8" x14ac:dyDescent="0.2">
      <c r="A129" s="29">
        <v>147</v>
      </c>
      <c r="B129" s="30">
        <v>18</v>
      </c>
      <c r="C129" s="30">
        <v>69</v>
      </c>
      <c r="D129" s="30">
        <v>2023</v>
      </c>
      <c r="E129" s="31" t="s">
        <v>376</v>
      </c>
      <c r="F129" s="32">
        <v>3.6999999999999997</v>
      </c>
      <c r="G129" s="32">
        <v>11.899999999999999</v>
      </c>
      <c r="H129" s="59">
        <v>5</v>
      </c>
    </row>
    <row r="130" spans="1:8" x14ac:dyDescent="0.2">
      <c r="A130" s="29">
        <v>149</v>
      </c>
      <c r="B130" s="30">
        <v>14</v>
      </c>
      <c r="C130" s="30">
        <v>100</v>
      </c>
      <c r="D130" s="30">
        <v>2018</v>
      </c>
      <c r="E130" s="31" t="s">
        <v>240</v>
      </c>
      <c r="F130" s="32">
        <v>3.6214285714285714</v>
      </c>
      <c r="G130" s="32">
        <v>10.7</v>
      </c>
      <c r="H130" s="39">
        <v>7</v>
      </c>
    </row>
    <row r="131" spans="1:8" x14ac:dyDescent="0.2">
      <c r="A131" s="29">
        <v>150</v>
      </c>
      <c r="B131" s="30">
        <v>17</v>
      </c>
      <c r="C131" s="30">
        <v>100</v>
      </c>
      <c r="D131" s="30">
        <v>2024</v>
      </c>
      <c r="E131" s="31" t="s">
        <v>431</v>
      </c>
      <c r="F131" s="32">
        <v>3.5714285714285712</v>
      </c>
      <c r="G131" s="32">
        <v>10.100000000000001</v>
      </c>
      <c r="H131" s="39">
        <v>0</v>
      </c>
    </row>
    <row r="132" spans="1:8" x14ac:dyDescent="0.2">
      <c r="A132" s="29">
        <v>152</v>
      </c>
      <c r="B132" s="30">
        <v>14</v>
      </c>
      <c r="C132" s="30">
        <v>38</v>
      </c>
      <c r="D132" s="30">
        <v>2021</v>
      </c>
      <c r="E132" s="31" t="s">
        <v>326</v>
      </c>
      <c r="F132" s="32">
        <v>3.5</v>
      </c>
      <c r="G132" s="32">
        <v>8.9</v>
      </c>
      <c r="H132" s="39">
        <v>0</v>
      </c>
    </row>
    <row r="133" spans="1:8" x14ac:dyDescent="0.2">
      <c r="A133" s="29">
        <v>154</v>
      </c>
      <c r="B133" s="30">
        <v>18</v>
      </c>
      <c r="C133" s="30">
        <v>97</v>
      </c>
      <c r="D133" s="30">
        <v>2024</v>
      </c>
      <c r="E133" s="31" t="s">
        <v>404</v>
      </c>
      <c r="F133" s="32">
        <v>3.2357142857142853</v>
      </c>
      <c r="G133" s="32">
        <v>7.7</v>
      </c>
      <c r="H133" s="39">
        <v>0</v>
      </c>
    </row>
    <row r="134" spans="1:8" x14ac:dyDescent="0.2">
      <c r="A134" s="29">
        <v>156</v>
      </c>
      <c r="B134" s="30">
        <v>18</v>
      </c>
      <c r="C134" s="30">
        <v>100</v>
      </c>
      <c r="D134" s="30">
        <v>2019</v>
      </c>
      <c r="E134" s="31" t="s">
        <v>276</v>
      </c>
      <c r="F134" s="32">
        <v>3.0428571428571431</v>
      </c>
      <c r="G134" s="32">
        <v>6.5</v>
      </c>
      <c r="H134" s="39">
        <v>0</v>
      </c>
    </row>
    <row r="135" spans="1:8" x14ac:dyDescent="0.2">
      <c r="A135" s="29">
        <v>157</v>
      </c>
      <c r="B135" s="30">
        <v>15</v>
      </c>
      <c r="C135" s="30">
        <v>94</v>
      </c>
      <c r="D135" s="30">
        <v>2020</v>
      </c>
      <c r="E135" s="31" t="s">
        <v>300</v>
      </c>
      <c r="F135" s="32">
        <v>2.8642857142857143</v>
      </c>
      <c r="G135" s="32">
        <v>5.8999999999999995</v>
      </c>
      <c r="H135" s="39">
        <v>6</v>
      </c>
    </row>
    <row r="136" spans="1:8" x14ac:dyDescent="0.2">
      <c r="A136" s="29">
        <v>158</v>
      </c>
      <c r="B136" s="30">
        <v>15</v>
      </c>
      <c r="C136" s="30">
        <v>3</v>
      </c>
      <c r="D136" s="30">
        <v>2018</v>
      </c>
      <c r="E136" s="31" t="s">
        <v>242</v>
      </c>
      <c r="F136" s="32">
        <v>2.8571428571428572</v>
      </c>
      <c r="G136" s="32">
        <v>5.3</v>
      </c>
      <c r="H136" s="39">
        <v>4</v>
      </c>
    </row>
    <row r="137" spans="1:8" x14ac:dyDescent="0.2">
      <c r="A137" s="29">
        <v>159</v>
      </c>
      <c r="B137" s="30">
        <v>16</v>
      </c>
      <c r="C137" s="30">
        <v>100</v>
      </c>
      <c r="D137" s="30">
        <v>2018</v>
      </c>
      <c r="E137" s="31" t="s">
        <v>244</v>
      </c>
      <c r="F137" s="32">
        <v>2.8285714285714287</v>
      </c>
      <c r="G137" s="32">
        <v>4.7</v>
      </c>
      <c r="H137" s="39">
        <v>0</v>
      </c>
    </row>
    <row r="138" spans="1:8" x14ac:dyDescent="0.2">
      <c r="A138" s="29">
        <v>160</v>
      </c>
      <c r="B138" s="30">
        <v>20</v>
      </c>
      <c r="C138" s="30">
        <v>88</v>
      </c>
      <c r="D138" s="30">
        <v>2017</v>
      </c>
      <c r="E138" s="31" t="s">
        <v>211</v>
      </c>
      <c r="F138" s="32">
        <v>2.8000000000000003</v>
      </c>
      <c r="G138" s="32">
        <v>4.1000000000000005</v>
      </c>
      <c r="H138" s="39">
        <v>0</v>
      </c>
    </row>
    <row r="139" spans="1:8" x14ac:dyDescent="0.2">
      <c r="A139" s="29">
        <v>162</v>
      </c>
      <c r="B139" s="30">
        <v>16</v>
      </c>
      <c r="C139" s="30">
        <v>90</v>
      </c>
      <c r="D139" s="30">
        <v>2020</v>
      </c>
      <c r="E139" s="31" t="s">
        <v>302</v>
      </c>
      <c r="F139" s="32">
        <v>2.2000000000000002</v>
      </c>
      <c r="G139" s="32">
        <v>2.2999999999999998</v>
      </c>
      <c r="H139" s="39">
        <v>6</v>
      </c>
    </row>
    <row r="140" spans="1:8" x14ac:dyDescent="0.2">
      <c r="A140" s="29">
        <v>162</v>
      </c>
      <c r="B140" s="30">
        <v>19</v>
      </c>
      <c r="C140" s="30">
        <v>96</v>
      </c>
      <c r="D140" s="30">
        <v>2019</v>
      </c>
      <c r="E140" s="31" t="s">
        <v>278</v>
      </c>
      <c r="F140" s="32">
        <v>2.2000000000000002</v>
      </c>
      <c r="G140" s="32">
        <v>2.2999999999999998</v>
      </c>
      <c r="H140" s="39">
        <v>0</v>
      </c>
    </row>
    <row r="141" spans="1:8" x14ac:dyDescent="0.2">
      <c r="A141" s="29">
        <v>164</v>
      </c>
      <c r="B141" s="30">
        <v>17</v>
      </c>
      <c r="C141" s="30">
        <v>100</v>
      </c>
      <c r="D141" s="30">
        <v>2020</v>
      </c>
      <c r="E141" s="31" t="s">
        <v>303</v>
      </c>
      <c r="F141" s="32">
        <v>2.1285714285714286</v>
      </c>
      <c r="G141" s="32">
        <v>1.7000000000000002</v>
      </c>
      <c r="H141" s="39">
        <v>0</v>
      </c>
    </row>
    <row r="142" spans="1:8" x14ac:dyDescent="0.2">
      <c r="A142" s="29">
        <v>165</v>
      </c>
      <c r="B142" s="30">
        <v>17</v>
      </c>
      <c r="C142" s="30">
        <v>100</v>
      </c>
      <c r="D142" s="30">
        <v>2018</v>
      </c>
      <c r="E142" s="31" t="s">
        <v>246</v>
      </c>
      <c r="F142" s="32">
        <v>1.05</v>
      </c>
      <c r="G142" s="32">
        <v>1.0999999999999999</v>
      </c>
      <c r="H142" s="39">
        <v>0</v>
      </c>
    </row>
    <row r="143" spans="1:8" ht="16" thickBot="1" x14ac:dyDescent="0.25">
      <c r="A143" s="61">
        <v>166</v>
      </c>
      <c r="B143" s="62">
        <v>18</v>
      </c>
      <c r="C143" s="62">
        <v>100</v>
      </c>
      <c r="D143" s="62">
        <v>2018</v>
      </c>
      <c r="E143" s="63" t="s">
        <v>248</v>
      </c>
      <c r="F143" s="64">
        <v>0.65714285714285714</v>
      </c>
      <c r="G143" s="64">
        <v>0.5</v>
      </c>
      <c r="H143" s="71">
        <v>0</v>
      </c>
    </row>
  </sheetData>
  <autoFilter ref="A1:H1" xr:uid="{A1D85495-BFA8-4F78-AC40-62B85EE06DE7}">
    <sortState xmlns:xlrd2="http://schemas.microsoft.com/office/spreadsheetml/2017/richdata2" ref="A2:H143">
      <sortCondition descending="1" ref="F1"/>
    </sortState>
  </autoFilter>
  <mergeCells count="8">
    <mergeCell ref="K44:O44"/>
    <mergeCell ref="K51:O51"/>
    <mergeCell ref="K2:O2"/>
    <mergeCell ref="K9:O9"/>
    <mergeCell ref="K16:O16"/>
    <mergeCell ref="K23:O23"/>
    <mergeCell ref="K30:O30"/>
    <mergeCell ref="K37:O37"/>
  </mergeCells>
  <conditionalFormatting sqref="D1:D143">
    <cfRule type="cellIs" dxfId="8" priority="1" operator="equal">
      <formula>2024</formula>
    </cfRule>
  </conditionalFormatting>
  <conditionalFormatting sqref="E2:E143">
    <cfRule type="expression" dxfId="7" priority="2" stopIfTrue="1">
      <formula>F2&gt;=15</formula>
    </cfRule>
    <cfRule type="expression" dxfId="6" priority="3" stopIfTrue="1">
      <formula>AND(F2&gt;=14,F2&lt;15)</formula>
    </cfRule>
    <cfRule type="expression" dxfId="5" priority="4">
      <formula>AND(F2&gt;=11,F2&lt;14)</formula>
    </cfRule>
    <cfRule type="expression" dxfId="4" priority="5" stopIfTrue="1">
      <formula>AND(F2&gt;=9,F2&lt;11)</formula>
    </cfRule>
    <cfRule type="expression" dxfId="3" priority="6">
      <formula>AND(F2&gt;=8,F2&lt;9)</formula>
    </cfRule>
    <cfRule type="expression" dxfId="2" priority="7">
      <formula>AND(F2&gt;=6,F2&lt;8)</formula>
    </cfRule>
    <cfRule type="expression" dxfId="1" priority="8">
      <formula>AND(F2&gt;=5,F2&lt;6)</formula>
    </cfRule>
    <cfRule type="expression" dxfId="0" priority="9" stopIfTrue="1">
      <formula>F2&lt;5</formula>
    </cfRule>
  </conditionalFormatting>
  <conditionalFormatting sqref="F2:F143">
    <cfRule type="colorScale" priority="47">
      <colorScale>
        <cfvo type="min"/>
        <cfvo type="formula" val="9"/>
        <cfvo type="max"/>
        <color rgb="FFFC5B75"/>
        <color rgb="FFFFEB84"/>
        <color rgb="FF00B050"/>
      </colorScale>
    </cfRule>
  </conditionalFormatting>
  <conditionalFormatting sqref="G2:G14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Legend</vt:lpstr>
      <vt:lpstr>Overall</vt:lpstr>
      <vt:lpstr>Report Card</vt:lpstr>
      <vt:lpstr>Similarity</vt:lpstr>
      <vt:lpstr>Graphic Template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Metric Grades</vt:lpstr>
      <vt:lpstr>2024</vt:lpstr>
      <vt:lpstr>2025</vt:lpstr>
      <vt:lpstr>2026-WIP</vt:lpstr>
      <vt:lpstr>Thresholds</vt:lpstr>
      <vt:lpstr>Hit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DeVoe</dc:creator>
  <cp:lastModifiedBy>Chase Siegel</cp:lastModifiedBy>
  <dcterms:created xsi:type="dcterms:W3CDTF">2022-02-21T16:12:47Z</dcterms:created>
  <dcterms:modified xsi:type="dcterms:W3CDTF">2025-10-06T20:15:35Z</dcterms:modified>
</cp:coreProperties>
</file>